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defaultThemeVersion="124226"/>
  <mc:AlternateContent xmlns:mc="http://schemas.openxmlformats.org/markup-compatibility/2006">
    <mc:Choice Requires="x15">
      <x15ac:absPath xmlns:x15ac="http://schemas.microsoft.com/office/spreadsheetml/2010/11/ac" url="C:\Users\Fredy.Varela\Downloads\"/>
    </mc:Choice>
  </mc:AlternateContent>
  <bookViews>
    <workbookView xWindow="0" yWindow="0" windowWidth="28800" windowHeight="12330" tabRatio="882" activeTab="1"/>
  </bookViews>
  <sheets>
    <sheet name="Intructivo" sheetId="20" r:id="rId1"/>
    <sheet name="Mapa final" sheetId="1" r:id="rId2"/>
    <sheet name="Matriz Calor Inherente" sheetId="18" r:id="rId3"/>
    <sheet name="Matriz Calor Residual" sheetId="19" r:id="rId4"/>
    <sheet name="Tabla probabilidad" sheetId="12" r:id="rId5"/>
    <sheet name="Tabla Impacto" sheetId="13" r:id="rId6"/>
    <sheet name="Tabla Valoración controles" sheetId="15" r:id="rId7"/>
    <sheet name="Opciones Tratamiento" sheetId="16" state="hidden" r:id="rId8"/>
    <sheet name="Hoja1" sheetId="11" state="hidden" r:id="rId9"/>
  </sheets>
  <externalReferences>
    <externalReference r:id="rId10"/>
    <externalReference r:id="rId11"/>
    <externalReference r:id="rId12"/>
    <externalReference r:id="rId13"/>
  </externalReferences>
  <calcPr calcId="162913"/>
  <pivotCaches>
    <pivotCache cacheId="1" r:id="rId1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30" i="1" l="1"/>
  <c r="AC51" i="1"/>
  <c r="AB51" i="1"/>
  <c r="AA51" i="1" s="1"/>
  <c r="Z51" i="1"/>
  <c r="X51" i="1"/>
  <c r="X33" i="1"/>
  <c r="X28" i="1"/>
  <c r="X26" i="1"/>
  <c r="T51" i="1"/>
  <c r="T30" i="1"/>
  <c r="Q51" i="1"/>
  <c r="Q38" i="1"/>
  <c r="Q35" i="1"/>
  <c r="Q30" i="1"/>
  <c r="X30" i="1" s="1"/>
  <c r="Z30" i="1" s="1"/>
  <c r="N50" i="1"/>
  <c r="N51" i="1"/>
  <c r="N52" i="1"/>
  <c r="N43" i="1"/>
  <c r="N44" i="1"/>
  <c r="N45" i="1"/>
  <c r="N46" i="1"/>
  <c r="N47" i="1"/>
  <c r="N48" i="1"/>
  <c r="N41" i="1"/>
  <c r="N38" i="1"/>
  <c r="N35" i="1"/>
  <c r="N33" i="1"/>
  <c r="N31" i="1"/>
  <c r="M50" i="1"/>
  <c r="M51" i="1"/>
  <c r="M52" i="1"/>
  <c r="M46" i="1"/>
  <c r="M47" i="1"/>
  <c r="M48" i="1"/>
  <c r="M44" i="1"/>
  <c r="M45" i="1"/>
  <c r="M43" i="1"/>
  <c r="M41" i="1"/>
  <c r="M38" i="1"/>
  <c r="M33" i="1"/>
  <c r="M27" i="1"/>
  <c r="M26" i="1"/>
  <c r="M25" i="1"/>
  <c r="K26" i="1"/>
  <c r="K27" i="1"/>
  <c r="I51" i="1"/>
  <c r="I50" i="1"/>
  <c r="I45" i="1"/>
  <c r="I46" i="1"/>
  <c r="I47" i="1"/>
  <c r="I48" i="1"/>
  <c r="I44" i="1"/>
  <c r="I43" i="1"/>
  <c r="I38" i="1"/>
  <c r="I35" i="1"/>
  <c r="I33" i="1"/>
  <c r="I31" i="1"/>
  <c r="I30" i="1"/>
  <c r="I29" i="1"/>
  <c r="I28" i="1"/>
  <c r="H51" i="1"/>
  <c r="H52" i="1"/>
  <c r="H50" i="1"/>
  <c r="H48" i="1"/>
  <c r="H49" i="1"/>
  <c r="H46" i="1"/>
  <c r="H47" i="1"/>
  <c r="H45" i="1"/>
  <c r="H44" i="1"/>
  <c r="H43" i="1"/>
  <c r="H38" i="1"/>
  <c r="H35" i="1"/>
  <c r="H31" i="1"/>
  <c r="H30" i="1"/>
  <c r="H29" i="1"/>
  <c r="H28" i="1"/>
  <c r="N28" i="1" s="1"/>
  <c r="N25" i="1"/>
  <c r="N26" i="1"/>
  <c r="N27" i="1"/>
  <c r="N30" i="1"/>
  <c r="M28" i="1"/>
  <c r="M30" i="1"/>
  <c r="AB30" i="1" l="1"/>
  <c r="AA30" i="1" s="1"/>
  <c r="AC30" i="1" s="1"/>
  <c r="H57" i="1" l="1"/>
  <c r="I57" i="1" s="1"/>
  <c r="H56" i="1"/>
  <c r="I56" i="1" s="1"/>
  <c r="H55" i="1"/>
  <c r="I55" i="1" s="1"/>
  <c r="H54" i="1"/>
  <c r="I54" i="1" s="1"/>
  <c r="H53" i="1"/>
  <c r="I53" i="1" s="1"/>
  <c r="I52" i="1"/>
  <c r="I49" i="1"/>
  <c r="L53" i="1"/>
  <c r="M53" i="1" s="1"/>
  <c r="L54" i="1"/>
  <c r="M54" i="1" s="1"/>
  <c r="M49" i="1"/>
  <c r="L55" i="1"/>
  <c r="M55" i="1" s="1"/>
  <c r="L56" i="1"/>
  <c r="M56" i="1" s="1"/>
  <c r="L57" i="1"/>
  <c r="Q43" i="1"/>
  <c r="T43" i="1"/>
  <c r="Q44" i="1"/>
  <c r="T44" i="1"/>
  <c r="Q45" i="1"/>
  <c r="AB45" i="1" s="1"/>
  <c r="AA45" i="1" s="1"/>
  <c r="T45" i="1"/>
  <c r="Q46" i="1"/>
  <c r="AB46" i="1" s="1"/>
  <c r="AA46" i="1" s="1"/>
  <c r="T46" i="1"/>
  <c r="Q47" i="1"/>
  <c r="T47" i="1"/>
  <c r="X47" i="1"/>
  <c r="Y47" i="1" s="1"/>
  <c r="AB47" i="1"/>
  <c r="AA47" i="1" s="1"/>
  <c r="Q48" i="1"/>
  <c r="AB48" i="1" s="1"/>
  <c r="AA48" i="1" s="1"/>
  <c r="T48" i="1"/>
  <c r="Q49" i="1"/>
  <c r="T49" i="1"/>
  <c r="Q50" i="1"/>
  <c r="AB50" i="1" s="1"/>
  <c r="AA50" i="1" s="1"/>
  <c r="T50" i="1"/>
  <c r="Q52" i="1"/>
  <c r="T52" i="1"/>
  <c r="Q53" i="1"/>
  <c r="T53" i="1"/>
  <c r="Q54" i="1"/>
  <c r="T54" i="1"/>
  <c r="Q55" i="1"/>
  <c r="T55" i="1"/>
  <c r="Q56" i="1"/>
  <c r="T56" i="1"/>
  <c r="Q57" i="1"/>
  <c r="T57" i="1"/>
  <c r="K50" i="1"/>
  <c r="K46" i="1"/>
  <c r="K51" i="1"/>
  <c r="K52" i="1"/>
  <c r="K45" i="1"/>
  <c r="K43" i="1"/>
  <c r="K48" i="1"/>
  <c r="K44" i="1"/>
  <c r="K47" i="1"/>
  <c r="AB43" i="1" l="1"/>
  <c r="AA43" i="1" s="1"/>
  <c r="X44" i="1"/>
  <c r="Y44" i="1" s="1"/>
  <c r="AB56" i="1"/>
  <c r="AA56" i="1" s="1"/>
  <c r="X53" i="1"/>
  <c r="AB49" i="1"/>
  <c r="AA49" i="1" s="1"/>
  <c r="X43" i="1"/>
  <c r="Z43" i="1" s="1"/>
  <c r="AB54" i="1"/>
  <c r="AA54" i="1" s="1"/>
  <c r="AB44" i="1"/>
  <c r="AA44" i="1" s="1"/>
  <c r="AB53" i="1"/>
  <c r="AA53" i="1" s="1"/>
  <c r="X56" i="1"/>
  <c r="Y56" i="1" s="1"/>
  <c r="X48" i="1"/>
  <c r="Y48" i="1" s="1"/>
  <c r="AC48" i="1" s="1"/>
  <c r="N49" i="1"/>
  <c r="N55" i="1"/>
  <c r="M57" i="1"/>
  <c r="AB57" i="1" s="1"/>
  <c r="AA57" i="1" s="1"/>
  <c r="N57" i="1"/>
  <c r="N54" i="1"/>
  <c r="X55" i="1"/>
  <c r="Z55" i="1" s="1"/>
  <c r="N56" i="1"/>
  <c r="N53" i="1"/>
  <c r="AC47" i="1"/>
  <c r="Y53" i="1"/>
  <c r="Z53" i="1"/>
  <c r="X52" i="1"/>
  <c r="X57" i="1"/>
  <c r="AB55" i="1"/>
  <c r="AA55" i="1" s="1"/>
  <c r="AB52" i="1"/>
  <c r="AA52" i="1" s="1"/>
  <c r="X50" i="1"/>
  <c r="X46" i="1"/>
  <c r="X54" i="1"/>
  <c r="X49" i="1"/>
  <c r="X45" i="1"/>
  <c r="Z47" i="1"/>
  <c r="K49" i="1"/>
  <c r="Z44" i="1" l="1"/>
  <c r="AC44" i="1"/>
  <c r="Y43" i="1"/>
  <c r="AC43" i="1" s="1"/>
  <c r="Z48" i="1"/>
  <c r="AC56" i="1"/>
  <c r="AC53" i="1"/>
  <c r="Z56" i="1"/>
  <c r="Y55" i="1"/>
  <c r="AC55" i="1" s="1"/>
  <c r="Z50" i="1"/>
  <c r="Y50" i="1"/>
  <c r="AC50" i="1" s="1"/>
  <c r="Y49" i="1"/>
  <c r="AC49" i="1" s="1"/>
  <c r="Z49" i="1"/>
  <c r="Z46" i="1"/>
  <c r="Y46" i="1"/>
  <c r="AC46" i="1" s="1"/>
  <c r="Y54" i="1"/>
  <c r="AC54" i="1" s="1"/>
  <c r="Z54" i="1"/>
  <c r="Z57" i="1"/>
  <c r="Y57" i="1"/>
  <c r="AC57" i="1" s="1"/>
  <c r="Y52" i="1"/>
  <c r="AC52" i="1" s="1"/>
  <c r="Z52" i="1"/>
  <c r="Z45" i="1"/>
  <c r="Y45" i="1"/>
  <c r="AC45" i="1" s="1"/>
  <c r="T41" i="1" l="1"/>
  <c r="Q41" i="1"/>
  <c r="H41" i="1"/>
  <c r="I41" i="1" s="1"/>
  <c r="X38" i="1"/>
  <c r="Z38" i="1" s="1"/>
  <c r="T38" i="1"/>
  <c r="AB38" i="1" s="1"/>
  <c r="AA38" i="1" s="1"/>
  <c r="X35" i="1"/>
  <c r="Z35" i="1" s="1"/>
  <c r="T35" i="1"/>
  <c r="M35" i="1"/>
  <c r="Z33" i="1"/>
  <c r="Y33" i="1"/>
  <c r="T33" i="1"/>
  <c r="Q33" i="1"/>
  <c r="H33" i="1"/>
  <c r="T31" i="1"/>
  <c r="Q31" i="1"/>
  <c r="AB31" i="1" s="1"/>
  <c r="AA31" i="1" s="1"/>
  <c r="M31" i="1"/>
  <c r="AB41" i="1" l="1"/>
  <c r="AA41" i="1" s="1"/>
  <c r="AB33" i="1"/>
  <c r="AA33" i="1" s="1"/>
  <c r="AC33" i="1" s="1"/>
  <c r="Y38" i="1"/>
  <c r="AC38" i="1" s="1"/>
  <c r="AB35" i="1"/>
  <c r="AA35" i="1" s="1"/>
  <c r="X41" i="1"/>
  <c r="X31" i="1"/>
  <c r="Y35" i="1"/>
  <c r="AC35" i="1" s="1"/>
  <c r="Y31" i="1" l="1"/>
  <c r="AC31" i="1" s="1"/>
  <c r="Z31" i="1"/>
  <c r="Y41" i="1"/>
  <c r="AC41" i="1" s="1"/>
  <c r="Z41" i="1"/>
  <c r="T29" i="1" l="1"/>
  <c r="Q29" i="1"/>
  <c r="N29" i="1"/>
  <c r="Z28" i="1"/>
  <c r="Y28" i="1"/>
  <c r="T28" i="1"/>
  <c r="Q28" i="1"/>
  <c r="K28" i="1"/>
  <c r="T27" i="1"/>
  <c r="Q27" i="1"/>
  <c r="H27" i="1"/>
  <c r="I27" i="1" s="1"/>
  <c r="H26" i="1"/>
  <c r="I26" i="1" s="1"/>
  <c r="AB28" i="1" l="1"/>
  <c r="AA28" i="1" s="1"/>
  <c r="AC28" i="1" s="1"/>
  <c r="X27" i="1"/>
  <c r="Y27" i="1" s="1"/>
  <c r="X29" i="1"/>
  <c r="M29" i="1"/>
  <c r="AB29" i="1" s="1"/>
  <c r="AA29" i="1" s="1"/>
  <c r="AB27" i="1"/>
  <c r="AA27" i="1" s="1"/>
  <c r="Z27" i="1" l="1"/>
  <c r="Z29" i="1"/>
  <c r="Y29" i="1"/>
  <c r="AC29" i="1" s="1"/>
  <c r="AC27" i="1"/>
  <c r="T26" i="1" l="1"/>
  <c r="Q26" i="1"/>
  <c r="T25" i="1"/>
  <c r="Q25" i="1"/>
  <c r="H25" i="1"/>
  <c r="I25" i="1" s="1"/>
  <c r="AB25" i="1" l="1"/>
  <c r="AA25" i="1" s="1"/>
  <c r="X25" i="1"/>
  <c r="Z26" i="1" l="1"/>
  <c r="Y26" i="1"/>
  <c r="Z25" i="1"/>
  <c r="Y25" i="1"/>
  <c r="AC25" i="1" s="1"/>
  <c r="T22" i="1" l="1"/>
  <c r="Q22" i="1"/>
  <c r="H22" i="1"/>
  <c r="I22" i="1" s="1"/>
  <c r="T19" i="1"/>
  <c r="Q19" i="1"/>
  <c r="H19" i="1"/>
  <c r="I19" i="1" s="1"/>
  <c r="T17" i="1"/>
  <c r="Q17" i="1"/>
  <c r="H17" i="1"/>
  <c r="T14" i="1"/>
  <c r="Q14" i="1"/>
  <c r="H14" i="1"/>
  <c r="T10" i="1"/>
  <c r="Q10" i="1"/>
  <c r="H10" i="1"/>
  <c r="X22" i="1" l="1"/>
  <c r="I10" i="1"/>
  <c r="X10" i="1" s="1"/>
  <c r="X19" i="1"/>
  <c r="I14" i="1"/>
  <c r="X14" i="1" s="1"/>
  <c r="I17" i="1"/>
  <c r="X17" i="1" s="1"/>
  <c r="Y10" i="1" l="1"/>
  <c r="Z10" i="1"/>
  <c r="Z14" i="1"/>
  <c r="Y14" i="1"/>
  <c r="Z17" i="1"/>
  <c r="Y17" i="1"/>
  <c r="Z22" i="1"/>
  <c r="Y22" i="1"/>
  <c r="Z19" i="1"/>
  <c r="Y19" i="1"/>
  <c r="K17" i="1" l="1"/>
  <c r="L17" i="1" s="1"/>
  <c r="M17" i="1" s="1"/>
  <c r="K14" i="1"/>
  <c r="L14" i="1" s="1"/>
  <c r="K22" i="1"/>
  <c r="L22" i="1" s="1"/>
  <c r="K19" i="1"/>
  <c r="L19" i="1" s="1"/>
  <c r="K10" i="1"/>
  <c r="L10" i="1" s="1"/>
  <c r="AB26" i="1" l="1"/>
  <c r="AA26" i="1" s="1"/>
  <c r="AC26" i="1" s="1"/>
  <c r="N22" i="1"/>
  <c r="M22" i="1"/>
  <c r="AB22" i="1" s="1"/>
  <c r="AA22" i="1" s="1"/>
  <c r="AC22" i="1" s="1"/>
  <c r="N19" i="1"/>
  <c r="M19" i="1"/>
  <c r="AB19" i="1" s="1"/>
  <c r="AA19" i="1" s="1"/>
  <c r="AC19" i="1" s="1"/>
  <c r="M14" i="1"/>
  <c r="AB14" i="1" s="1"/>
  <c r="AA14" i="1" s="1"/>
  <c r="AC14" i="1" s="1"/>
  <c r="N14" i="1"/>
  <c r="M10" i="1"/>
  <c r="AB10" i="1" s="1"/>
  <c r="AA10" i="1" s="1"/>
  <c r="AC10" i="1" s="1"/>
  <c r="N10" i="1"/>
  <c r="AB17" i="1"/>
  <c r="AA17" i="1" s="1"/>
  <c r="AC17" i="1" s="1"/>
  <c r="N17" i="1"/>
  <c r="F221" i="13"/>
  <c r="F211" i="13"/>
  <c r="F212" i="13"/>
  <c r="F213" i="13"/>
  <c r="F214" i="13"/>
  <c r="F215" i="13"/>
  <c r="F216" i="13"/>
  <c r="F217" i="13"/>
  <c r="F218" i="13"/>
  <c r="F219" i="13"/>
  <c r="F220" i="13"/>
  <c r="F210" i="13"/>
  <c r="B221" i="13" a="1"/>
  <c r="B221" i="13" l="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52" i="19" l="1"/>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J11" i="19" l="1"/>
  <c r="V11" i="19"/>
  <c r="AB21" i="19"/>
  <c r="P31" i="19"/>
  <c r="J31" i="19"/>
  <c r="AB41" i="19"/>
  <c r="AH41" i="19"/>
  <c r="P41" i="19"/>
  <c r="J21" i="19"/>
  <c r="AB31" i="19"/>
  <c r="AB51" i="19"/>
  <c r="P21" i="19"/>
  <c r="V41" i="19"/>
  <c r="V31" i="19"/>
  <c r="AH21" i="19"/>
  <c r="AB11" i="19"/>
  <c r="P51" i="19"/>
  <c r="V21" i="19"/>
  <c r="AH31" i="19"/>
  <c r="V51" i="19"/>
  <c r="J51" i="19"/>
  <c r="AH51" i="19"/>
  <c r="AH11" i="19"/>
  <c r="J41" i="19"/>
  <c r="P11" i="19"/>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V32" i="19"/>
  <c r="P42" i="19"/>
  <c r="J12" i="19"/>
  <c r="J32" i="19"/>
  <c r="AB52" i="19"/>
  <c r="J22" i="19"/>
  <c r="V22" i="19"/>
  <c r="J52" i="19"/>
  <c r="AH12" i="19"/>
  <c r="J42" i="19"/>
  <c r="AH42" i="19"/>
  <c r="P32" i="19"/>
  <c r="AB12" i="19"/>
  <c r="AH32" i="19"/>
  <c r="AB32" i="19"/>
  <c r="AB42" i="19"/>
  <c r="V42" i="19"/>
  <c r="V12" i="19"/>
  <c r="V52" i="19"/>
  <c r="AB22" i="19"/>
  <c r="AH52" i="19"/>
  <c r="AH22" i="19"/>
  <c r="P22" i="19"/>
  <c r="P12" i="19"/>
  <c r="P52" i="19"/>
  <c r="K35" i="19" l="1"/>
  <c r="AC25" i="19"/>
  <c r="K45" i="19"/>
  <c r="AI45" i="19"/>
  <c r="W45" i="19"/>
  <c r="Q35" i="19"/>
  <c r="K55" i="19"/>
  <c r="AC15" i="19"/>
  <c r="Q15" i="19"/>
  <c r="AC35" i="19"/>
  <c r="AI35" i="19"/>
  <c r="Q55" i="19"/>
  <c r="AI25" i="19"/>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D55" i="19"/>
  <c r="R15" i="19"/>
  <c r="AJ35" i="19"/>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D12" i="19"/>
  <c r="AD32" i="19"/>
  <c r="AD22" i="19"/>
  <c r="X52" i="19"/>
  <c r="AD52" i="19"/>
  <c r="L42" i="19"/>
  <c r="R42" i="19"/>
  <c r="AJ21" i="19"/>
  <c r="AD31" i="19"/>
  <c r="R21" i="19"/>
  <c r="AD41" i="19"/>
  <c r="AJ11" i="19"/>
  <c r="AJ51" i="19"/>
  <c r="L41" i="19"/>
  <c r="AD11" i="19"/>
  <c r="L21" i="19"/>
  <c r="L11" i="19"/>
  <c r="X51" i="19"/>
  <c r="X21" i="19"/>
  <c r="R11" i="19"/>
  <c r="R31" i="19"/>
  <c r="AJ41" i="19"/>
  <c r="L31" i="19"/>
  <c r="R51" i="19"/>
  <c r="X31" i="19"/>
  <c r="X11" i="19"/>
  <c r="X41" i="19"/>
  <c r="AJ31" i="19"/>
  <c r="AD51" i="19"/>
  <c r="R41" i="19"/>
  <c r="AD21" i="19"/>
  <c r="L51" i="19"/>
  <c r="K42" i="19"/>
  <c r="AC32" i="19"/>
  <c r="W42" i="19"/>
  <c r="AI52" i="19"/>
  <c r="K22" i="19"/>
  <c r="Q32" i="19"/>
  <c r="AI12" i="19"/>
  <c r="AC52" i="19"/>
  <c r="Q42" i="19"/>
  <c r="AC42" i="19"/>
  <c r="K12" i="19"/>
  <c r="Q22" i="19"/>
  <c r="W52" i="19"/>
  <c r="AI42" i="19"/>
  <c r="W32" i="19"/>
  <c r="AI22" i="19"/>
  <c r="W12" i="19"/>
  <c r="AI32" i="19"/>
  <c r="AC12" i="19"/>
  <c r="Q12" i="19"/>
  <c r="Q52" i="19"/>
  <c r="K32" i="19"/>
  <c r="W22" i="19"/>
  <c r="K52" i="19"/>
  <c r="AC22" i="19"/>
  <c r="AC40" i="19"/>
  <c r="W10" i="19"/>
  <c r="AC50" i="19"/>
  <c r="Q10" i="19"/>
  <c r="Q30" i="19"/>
  <c r="W50" i="19"/>
  <c r="K40" i="19"/>
  <c r="Q50" i="19"/>
  <c r="W20" i="19"/>
  <c r="K10" i="19"/>
  <c r="Q40" i="19"/>
  <c r="K30" i="19"/>
  <c r="AI50" i="19"/>
  <c r="AI20" i="19"/>
  <c r="K50" i="19"/>
  <c r="AI40" i="19"/>
  <c r="W40" i="19"/>
  <c r="K20" i="19"/>
  <c r="AC10" i="19"/>
  <c r="AI10" i="19"/>
  <c r="AC20" i="19"/>
  <c r="AI30" i="19"/>
  <c r="AC30" i="19"/>
  <c r="W30" i="19"/>
  <c r="Q20" i="19"/>
  <c r="K39" i="19"/>
  <c r="AC39" i="19"/>
  <c r="W29" i="19"/>
  <c r="AI49" i="19"/>
  <c r="W9" i="19"/>
  <c r="AC19" i="19"/>
  <c r="Q49" i="19"/>
  <c r="W49" i="19"/>
  <c r="AC9" i="19"/>
  <c r="AI9" i="19"/>
  <c r="Q29" i="19"/>
  <c r="W39" i="19"/>
  <c r="Q39" i="19"/>
  <c r="K9" i="19"/>
  <c r="W19" i="19"/>
  <c r="AI39" i="19"/>
  <c r="K29" i="19"/>
  <c r="AC49" i="19"/>
  <c r="AI19" i="19"/>
  <c r="AC29" i="19"/>
  <c r="K19" i="19"/>
  <c r="K49" i="19"/>
  <c r="Q19" i="19"/>
  <c r="Q9" i="19"/>
  <c r="AI29" i="19"/>
  <c r="K23" i="19"/>
  <c r="AI43" i="19"/>
  <c r="AC43" i="19"/>
  <c r="AC53" i="19"/>
  <c r="W43" i="19"/>
  <c r="K13" i="19"/>
  <c r="Q53" i="19"/>
  <c r="AI53" i="19"/>
  <c r="K33" i="19"/>
  <c r="K43" i="19"/>
  <c r="AI33" i="19"/>
  <c r="AC33" i="19"/>
  <c r="Q33" i="19"/>
  <c r="AI23" i="19"/>
  <c r="K53" i="19"/>
  <c r="AC23" i="19"/>
  <c r="AC13" i="19"/>
  <c r="W23" i="19"/>
  <c r="W33" i="19"/>
  <c r="Q13" i="19"/>
  <c r="W13" i="19"/>
  <c r="AI13" i="19"/>
  <c r="Q43" i="19"/>
  <c r="Q23" i="19"/>
  <c r="W53" i="19"/>
  <c r="M12" i="19"/>
  <c r="AK42" i="19"/>
  <c r="AE32" i="19"/>
  <c r="M52" i="19"/>
  <c r="S12" i="19"/>
  <c r="M32" i="19"/>
  <c r="S52" i="19"/>
  <c r="Y52" i="19"/>
  <c r="Y42" i="19"/>
  <c r="AK12" i="19"/>
  <c r="S22" i="19"/>
  <c r="AE12" i="19"/>
  <c r="Y22" i="19"/>
  <c r="S32" i="19"/>
  <c r="AK52" i="19"/>
  <c r="M22" i="19"/>
  <c r="AK32" i="19"/>
  <c r="AE22" i="19"/>
  <c r="AE42" i="19"/>
  <c r="Y32" i="19"/>
  <c r="M42" i="19"/>
  <c r="Y12" i="19"/>
  <c r="AE52" i="19"/>
  <c r="AK22" i="19"/>
  <c r="S42" i="19"/>
  <c r="R40" i="19" l="1"/>
  <c r="AD10" i="19"/>
  <c r="X40" i="19"/>
  <c r="AJ10" i="19"/>
  <c r="R50" i="19"/>
  <c r="X10" i="19"/>
  <c r="R30" i="19"/>
  <c r="L10" i="19"/>
  <c r="L50" i="19"/>
  <c r="AJ20" i="19"/>
  <c r="AJ40" i="19"/>
  <c r="AD30" i="19"/>
  <c r="R20" i="19"/>
  <c r="AD50" i="19"/>
  <c r="AJ30" i="19"/>
  <c r="AJ50" i="19"/>
  <c r="X30" i="19"/>
  <c r="AD20" i="19"/>
  <c r="L40" i="19"/>
  <c r="X50" i="19"/>
  <c r="X20" i="19"/>
  <c r="AD40" i="19"/>
  <c r="R10" i="19"/>
  <c r="L30" i="19"/>
  <c r="L20" i="19"/>
  <c r="AJ43" i="19"/>
  <c r="AD33" i="19"/>
  <c r="X33" i="19"/>
  <c r="X13" i="19"/>
  <c r="AD43" i="19"/>
  <c r="L43" i="19"/>
  <c r="X23" i="19"/>
  <c r="R33" i="19"/>
  <c r="R43" i="19"/>
  <c r="AD53" i="19"/>
  <c r="AJ13" i="19"/>
  <c r="R23" i="19"/>
  <c r="R13" i="19"/>
  <c r="AJ53" i="19"/>
  <c r="L33" i="19"/>
  <c r="L23" i="19"/>
  <c r="X43" i="19"/>
  <c r="X53" i="19"/>
  <c r="AD13" i="19"/>
  <c r="L53" i="19"/>
  <c r="L13" i="19"/>
  <c r="AD23" i="19"/>
  <c r="AJ33" i="19"/>
  <c r="AJ23" i="19"/>
  <c r="R53" i="19"/>
  <c r="M55" i="19"/>
  <c r="AK15" i="19"/>
  <c r="AE25" i="19"/>
  <c r="Y35" i="19"/>
  <c r="M25" i="19"/>
  <c r="S55" i="19"/>
  <c r="S45" i="19"/>
  <c r="S35" i="19"/>
  <c r="M15" i="19"/>
  <c r="AE45" i="19"/>
  <c r="Y15" i="19"/>
  <c r="AK45" i="19"/>
  <c r="AE55" i="19"/>
  <c r="M35" i="19"/>
  <c r="M45" i="19"/>
  <c r="S25" i="19"/>
  <c r="AK35" i="19"/>
  <c r="Y25" i="19"/>
  <c r="AE15" i="19"/>
  <c r="Y45" i="19"/>
  <c r="AE35" i="19"/>
  <c r="AK25" i="19"/>
  <c r="Y55" i="19"/>
  <c r="S15" i="19"/>
  <c r="AK55" i="19"/>
  <c r="Z11" i="19"/>
  <c r="AF31" i="19"/>
  <c r="T51" i="19"/>
  <c r="N51" i="19"/>
  <c r="Z41" i="19"/>
  <c r="AF21" i="19"/>
  <c r="AL31" i="19"/>
  <c r="T31" i="19"/>
  <c r="Z31" i="19"/>
  <c r="N21" i="19"/>
  <c r="N31" i="19"/>
  <c r="AL11" i="19"/>
  <c r="T11" i="19"/>
  <c r="AF11" i="19"/>
  <c r="AL41" i="19"/>
  <c r="T21" i="19"/>
  <c r="Z21" i="19"/>
  <c r="AL51" i="19"/>
  <c r="N11" i="19"/>
  <c r="AF51" i="19"/>
  <c r="N41" i="19"/>
  <c r="Z51" i="19"/>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O11" i="19"/>
  <c r="O21" i="19"/>
  <c r="O51" i="19"/>
  <c r="AA31" i="19"/>
  <c r="AM31" i="19"/>
  <c r="AG51" i="19"/>
  <c r="AA41" i="19"/>
  <c r="AM11" i="19"/>
  <c r="U21" i="19"/>
  <c r="AG41" i="19"/>
  <c r="AM21" i="19"/>
  <c r="AM51" i="19"/>
  <c r="O41" i="19"/>
  <c r="U11" i="19"/>
  <c r="AG31" i="19"/>
  <c r="U41" i="19"/>
  <c r="AG11" i="19"/>
  <c r="AM41" i="19"/>
  <c r="AA21" i="19"/>
  <c r="AA51" i="19"/>
  <c r="U51" i="19"/>
  <c r="U31" i="19"/>
  <c r="AA11" i="19"/>
  <c r="AG21" i="19"/>
  <c r="O31" i="19"/>
  <c r="AE11" i="19"/>
  <c r="Y41" i="19"/>
  <c r="M41" i="19"/>
  <c r="Y21" i="19"/>
  <c r="AK41" i="19"/>
  <c r="S31" i="19"/>
  <c r="M31" i="19"/>
  <c r="M51" i="19"/>
  <c r="Y51" i="19"/>
  <c r="AK21" i="19"/>
  <c r="AK31" i="19"/>
  <c r="Y11" i="19"/>
  <c r="AE41" i="19"/>
  <c r="AE21" i="19"/>
  <c r="S51" i="19"/>
  <c r="AE51" i="19"/>
  <c r="AK51" i="19"/>
  <c r="M21" i="19"/>
  <c r="AE31" i="19"/>
  <c r="S41" i="19"/>
  <c r="AK11" i="19"/>
  <c r="S11" i="19"/>
  <c r="Y31" i="19"/>
  <c r="S21" i="19"/>
  <c r="M11" i="19"/>
  <c r="L54" i="19"/>
  <c r="AJ14" i="19"/>
  <c r="AD44" i="19"/>
  <c r="X54" i="19"/>
  <c r="R14" i="19"/>
  <c r="AD24" i="19"/>
  <c r="AD34" i="19"/>
  <c r="R54" i="19"/>
  <c r="L34" i="19"/>
  <c r="AJ34" i="19"/>
  <c r="X24" i="19"/>
  <c r="AJ24" i="19"/>
  <c r="X44" i="19"/>
  <c r="R24" i="19"/>
  <c r="X34" i="19"/>
  <c r="L14" i="19"/>
  <c r="AD14" i="19"/>
  <c r="L44" i="19"/>
  <c r="R44" i="19"/>
  <c r="AD54" i="19"/>
  <c r="X14" i="19"/>
  <c r="AJ44" i="19"/>
  <c r="R34" i="19"/>
  <c r="AJ54" i="19"/>
  <c r="L24" i="19"/>
  <c r="AD29" i="19"/>
  <c r="AD19" i="19"/>
  <c r="R39" i="19"/>
  <c r="R9" i="19"/>
  <c r="X49" i="19"/>
  <c r="X9" i="19"/>
  <c r="AD39" i="19"/>
  <c r="R29" i="19"/>
  <c r="L49" i="19"/>
  <c r="X19" i="19"/>
  <c r="X29" i="19"/>
  <c r="X39" i="19"/>
  <c r="L9" i="19"/>
  <c r="AD9" i="19"/>
  <c r="AJ49" i="19"/>
  <c r="L39" i="19"/>
  <c r="R19" i="19"/>
  <c r="AJ39" i="19"/>
  <c r="AJ29" i="19"/>
  <c r="AJ19" i="19"/>
  <c r="AJ9" i="19"/>
  <c r="AD49" i="19"/>
  <c r="L19" i="19"/>
  <c r="L29" i="19"/>
  <c r="R49" i="19"/>
  <c r="AG39" i="19" l="1"/>
  <c r="AG29" i="19"/>
  <c r="AM19" i="19"/>
  <c r="O39" i="19"/>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E24" i="19"/>
  <c r="S14" i="19"/>
  <c r="AK17" i="19"/>
  <c r="S27" i="19"/>
  <c r="S37" i="19"/>
  <c r="AE27" i="19"/>
  <c r="Y47" i="19"/>
  <c r="S7" i="19"/>
  <c r="M17" i="19"/>
  <c r="AE17" i="19"/>
  <c r="AK27" i="19"/>
  <c r="Y7" i="19"/>
  <c r="Y37" i="19"/>
  <c r="AE37" i="19"/>
  <c r="Y27" i="19"/>
  <c r="M47" i="19"/>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E28" i="19"/>
  <c r="AA55" i="19"/>
  <c r="O45" i="19"/>
  <c r="AA15" i="19"/>
  <c r="AM55" i="19"/>
  <c r="O55" i="19"/>
  <c r="AG35" i="19"/>
  <c r="AM25" i="19"/>
  <c r="AM35" i="19"/>
  <c r="AA25" i="19"/>
  <c r="AM45" i="19"/>
  <c r="AG25" i="19"/>
  <c r="AA35" i="19"/>
  <c r="O25" i="19"/>
  <c r="U25" i="19"/>
  <c r="AG45" i="19"/>
  <c r="U35" i="19"/>
  <c r="AA45" i="19"/>
  <c r="AM15" i="19"/>
  <c r="U45" i="19"/>
  <c r="O35" i="19"/>
  <c r="O15" i="19"/>
  <c r="AG15" i="19"/>
  <c r="U15" i="19"/>
  <c r="AG55" i="19"/>
  <c r="U55" i="19"/>
  <c r="AE40" i="19"/>
  <c r="Y30" i="19"/>
  <c r="M20" i="19"/>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T19" i="19"/>
  <c r="AL49" i="19"/>
  <c r="T29" i="19"/>
  <c r="AF29" i="19"/>
  <c r="T18" i="19"/>
  <c r="N48" i="19"/>
  <c r="N8" i="19"/>
  <c r="T28" i="19"/>
  <c r="AF38" i="19"/>
  <c r="Z28" i="19"/>
  <c r="Z18" i="19"/>
  <c r="AF8" i="19"/>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M9" i="19"/>
  <c r="Y29" i="19"/>
  <c r="AM46" i="19"/>
  <c r="U36" i="19"/>
  <c r="AG16" i="19"/>
  <c r="O6" i="19"/>
  <c r="AA36" i="19"/>
  <c r="AM16" i="19"/>
  <c r="U6" i="19"/>
  <c r="AG46" i="19"/>
  <c r="AA16" i="19"/>
  <c r="AA6" i="19"/>
  <c r="AG6" i="19"/>
  <c r="AA46" i="19"/>
  <c r="AM26" i="19"/>
  <c r="U16" i="19"/>
  <c r="O36" i="19"/>
  <c r="U26" i="19"/>
  <c r="O46" i="19"/>
  <c r="AA26" i="19"/>
  <c r="AM6" i="19"/>
  <c r="U46" i="19"/>
  <c r="AG26" i="19"/>
  <c r="O16" i="19"/>
  <c r="AG36" i="19"/>
  <c r="O26" i="19"/>
  <c r="AM36" i="19"/>
  <c r="O8" i="19"/>
  <c r="AA48" i="19"/>
  <c r="AM38" i="19"/>
  <c r="U48" i="19"/>
  <c r="AA18" i="19"/>
  <c r="AG18" i="19"/>
  <c r="AG48" i="19"/>
  <c r="AM18" i="19"/>
  <c r="AA28" i="19"/>
  <c r="AG28" i="19"/>
  <c r="AA8" i="19"/>
  <c r="U18" i="19"/>
  <c r="AG38" i="19"/>
  <c r="U38" i="19"/>
  <c r="AM8" i="19"/>
  <c r="AA38" i="19"/>
  <c r="AM48" i="19"/>
  <c r="U28" i="19"/>
  <c r="O38" i="19"/>
  <c r="U8" i="19"/>
  <c r="AG8" i="19"/>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M33" i="19"/>
  <c r="AF6" i="19"/>
  <c r="N46" i="19"/>
  <c r="Z26" i="19"/>
  <c r="AL6" i="19"/>
  <c r="AL36" i="19"/>
  <c r="AF26" i="19"/>
  <c r="Z6" i="19"/>
  <c r="T26" i="19"/>
  <c r="Z46" i="19"/>
  <c r="AF46" i="19"/>
  <c r="T46" i="19"/>
  <c r="T6" i="19"/>
  <c r="AF36" i="19"/>
  <c r="N26" i="19"/>
  <c r="Z16" i="19"/>
  <c r="AL26" i="19"/>
  <c r="Z36" i="19"/>
  <c r="N36" i="19"/>
  <c r="AL46" i="19"/>
  <c r="T36" i="19"/>
  <c r="AF16" i="19"/>
  <c r="N6" i="19"/>
  <c r="N16" i="19"/>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A14" i="19"/>
  <c r="O54" i="19"/>
  <c r="U44" i="19"/>
  <c r="U43" i="19"/>
  <c r="U13" i="19"/>
  <c r="AM53" i="19"/>
  <c r="AA53" i="19"/>
  <c r="AA43" i="19"/>
  <c r="O53" i="19"/>
  <c r="O23" i="19"/>
  <c r="O13" i="19"/>
  <c r="AG43" i="19"/>
  <c r="U33" i="19"/>
  <c r="U23" i="19"/>
  <c r="AM13" i="19"/>
  <c r="AM23" i="19"/>
  <c r="AG13" i="19"/>
  <c r="AA23" i="19"/>
  <c r="AG33" i="19"/>
  <c r="AA33" i="19"/>
  <c r="AM33" i="19"/>
  <c r="AA13" i="19"/>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F53" i="19"/>
  <c r="T43" i="19"/>
  <c r="Z53" i="19"/>
  <c r="N43" i="19"/>
  <c r="T23" i="19"/>
  <c r="AF43" i="19"/>
  <c r="Z13" i="19"/>
  <c r="Z43" i="19"/>
  <c r="AF23" i="19"/>
  <c r="AL13" i="19"/>
  <c r="Z23" i="19"/>
  <c r="AL43" i="19"/>
  <c r="AF13" i="19"/>
  <c r="AL23" i="19"/>
  <c r="N13" i="19"/>
  <c r="T33" i="19"/>
  <c r="AL53" i="19"/>
  <c r="N23" i="19"/>
  <c r="N53" i="19"/>
  <c r="AF33" i="19"/>
  <c r="N33" i="19"/>
  <c r="T53" i="19"/>
  <c r="AL33" i="19"/>
  <c r="T13" i="19"/>
  <c r="Z33" i="19"/>
  <c r="Z47" i="19"/>
  <c r="T7" i="19"/>
  <c r="AL37" i="19"/>
  <c r="T17" i="19"/>
  <c r="Z17" i="19"/>
  <c r="AF7" i="19"/>
  <c r="AF37" i="19"/>
  <c r="N17" i="19"/>
  <c r="AF27" i="19"/>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A17" i="19"/>
  <c r="O7" i="19"/>
  <c r="AA37" i="19"/>
  <c r="AA27" i="19"/>
  <c r="AM27" i="19"/>
  <c r="U17" i="19"/>
  <c r="U47" i="19"/>
  <c r="AG17" i="19"/>
  <c r="O47" i="19"/>
  <c r="Z40" i="19"/>
  <c r="T10" i="19"/>
  <c r="AF10" i="19"/>
  <c r="T20" i="19"/>
  <c r="N30" i="19"/>
  <c r="Z20" i="19"/>
  <c r="AF50" i="19"/>
  <c r="T50" i="19"/>
  <c r="AL30" i="19"/>
  <c r="T40" i="19"/>
  <c r="AF40" i="19"/>
  <c r="AF30" i="19"/>
  <c r="N50" i="19"/>
  <c r="AL40" i="19"/>
  <c r="AL20" i="19"/>
  <c r="Z10" i="19"/>
  <c r="AF20" i="19"/>
  <c r="N10" i="19"/>
  <c r="Z50" i="19"/>
  <c r="AL50" i="19"/>
  <c r="N40" i="19"/>
  <c r="T30" i="19"/>
  <c r="Z30" i="19"/>
  <c r="AL10" i="19"/>
  <c r="N20" i="19"/>
  <c r="P14" i="18" l="1"/>
  <c r="V22" i="18"/>
  <c r="V14" i="18"/>
  <c r="P22" i="18"/>
  <c r="V38" i="18"/>
  <c r="AH14" i="18"/>
  <c r="AH38" i="18"/>
  <c r="J14" i="18"/>
  <c r="AB22" i="18"/>
  <c r="V30" i="18"/>
  <c r="AB14" i="18"/>
  <c r="AB38" i="18"/>
  <c r="J30" i="18"/>
  <c r="P38" i="18"/>
  <c r="AB6" i="18"/>
  <c r="AH30" i="18"/>
  <c r="J38" i="18"/>
  <c r="AH6" i="18"/>
  <c r="V6" i="18"/>
  <c r="AB30" i="18"/>
  <c r="J22" i="18"/>
  <c r="J6" i="18"/>
  <c r="P30" i="18"/>
  <c r="AH22" i="18"/>
  <c r="P6" i="18"/>
  <c r="AH6" i="19" l="1"/>
  <c r="P16" i="19"/>
  <c r="P6" i="19"/>
  <c r="V46" i="19"/>
  <c r="AH46" i="19"/>
  <c r="AB46" i="19"/>
  <c r="J6" i="19"/>
  <c r="P46" i="19"/>
  <c r="AB26" i="19"/>
  <c r="AB16" i="19"/>
  <c r="AH26" i="19"/>
  <c r="J16" i="19"/>
  <c r="V26" i="19"/>
  <c r="AH36" i="19"/>
  <c r="P26" i="19"/>
  <c r="V16" i="19"/>
  <c r="V36" i="19"/>
  <c r="AH16" i="19"/>
  <c r="V6" i="19"/>
  <c r="AB36" i="19"/>
  <c r="AB6" i="19"/>
  <c r="P36" i="19"/>
  <c r="J36" i="19"/>
  <c r="J26" i="19"/>
  <c r="J46" i="19"/>
  <c r="W36" i="19" l="1"/>
  <c r="AC36" i="19"/>
  <c r="K16" i="19"/>
  <c r="K46" i="19"/>
  <c r="AI46" i="19"/>
  <c r="AC46" i="19"/>
  <c r="Q46" i="19"/>
  <c r="AC26" i="19"/>
  <c r="AC16" i="19"/>
  <c r="W16" i="19"/>
  <c r="K36" i="19"/>
  <c r="Q26" i="19"/>
  <c r="Q6" i="19"/>
  <c r="K6" i="19"/>
  <c r="Q16" i="19"/>
  <c r="AI6" i="19"/>
  <c r="AI16" i="19"/>
  <c r="Q36" i="19"/>
  <c r="W6" i="19"/>
  <c r="W26" i="19"/>
  <c r="K26" i="19"/>
  <c r="W46" i="19"/>
  <c r="AI36" i="19"/>
  <c r="AI26" i="19"/>
  <c r="AC6" i="19"/>
  <c r="AD46" i="19"/>
  <c r="R6" i="19"/>
  <c r="X46" i="19"/>
  <c r="AJ16" i="19"/>
  <c r="AD16" i="19"/>
  <c r="AJ46" i="19"/>
  <c r="L36" i="19"/>
  <c r="AJ6" i="19"/>
  <c r="X26" i="19"/>
  <c r="AD6" i="19"/>
  <c r="R16" i="19"/>
  <c r="X16" i="19"/>
  <c r="AD36" i="19"/>
  <c r="AJ36" i="19"/>
  <c r="R26" i="19"/>
  <c r="L16" i="19"/>
  <c r="AJ26" i="19"/>
  <c r="R46" i="19"/>
  <c r="L46" i="19"/>
  <c r="AD26" i="19"/>
  <c r="L6" i="19"/>
  <c r="L26" i="19"/>
  <c r="X6" i="19"/>
  <c r="R36" i="19"/>
  <c r="X36" i="19"/>
  <c r="X6" i="18" l="1"/>
  <c r="L30" i="18"/>
  <c r="L38" i="18"/>
  <c r="R14" i="18"/>
  <c r="AD6" i="18"/>
  <c r="AD30" i="18"/>
  <c r="AJ38" i="18"/>
  <c r="AD38" i="18"/>
  <c r="AJ30" i="18"/>
  <c r="R38" i="18"/>
  <c r="AD14" i="18"/>
  <c r="L6" i="18"/>
  <c r="R30" i="18"/>
  <c r="X22" i="18"/>
  <c r="X38" i="18"/>
  <c r="AJ22" i="18"/>
  <c r="X30" i="18"/>
  <c r="L14" i="18"/>
  <c r="R22" i="18"/>
  <c r="AJ14" i="18"/>
  <c r="R6" i="18"/>
  <c r="AD22" i="18"/>
  <c r="X14" i="18"/>
  <c r="L22" i="18"/>
  <c r="AJ6" i="18"/>
  <c r="AL10" i="18"/>
  <c r="Z26" i="18"/>
  <c r="Z10" i="18"/>
  <c r="N18" i="18"/>
  <c r="AF10" i="18"/>
  <c r="T34" i="18"/>
  <c r="N34" i="18"/>
  <c r="T42" i="18"/>
  <c r="AL26" i="18"/>
  <c r="AL34" i="18"/>
  <c r="Z34" i="18"/>
  <c r="T10" i="18"/>
  <c r="T26" i="18"/>
  <c r="Z42" i="18"/>
  <c r="AL42" i="18"/>
  <c r="T18" i="18"/>
  <c r="AF34" i="18"/>
  <c r="AF26" i="18"/>
  <c r="N26" i="18"/>
  <c r="AF42" i="18"/>
  <c r="Z18" i="18"/>
  <c r="AF18" i="18"/>
  <c r="AL18" i="18"/>
  <c r="N10" i="18"/>
  <c r="N42" i="18"/>
  <c r="Z32" i="18"/>
  <c r="N40" i="18"/>
  <c r="N16" i="18"/>
  <c r="AL16" i="18"/>
  <c r="T40" i="18"/>
  <c r="N8" i="18"/>
  <c r="AL8" i="18"/>
  <c r="T32" i="18"/>
  <c r="AF24" i="18"/>
  <c r="N32" i="18"/>
  <c r="Z24" i="18"/>
  <c r="AF32" i="18"/>
  <c r="Z8" i="18"/>
  <c r="AL40" i="18"/>
  <c r="Z40" i="18"/>
  <c r="N24" i="18"/>
  <c r="T16" i="18"/>
  <c r="AF8" i="18"/>
  <c r="T8" i="18"/>
  <c r="AF40" i="18"/>
  <c r="AF16" i="18"/>
  <c r="AL32" i="18"/>
  <c r="Z16" i="18"/>
  <c r="T24" i="18"/>
  <c r="AL24" i="18"/>
  <c r="P10" i="18"/>
  <c r="J10" i="18"/>
  <c r="V42" i="18"/>
  <c r="P26" i="18"/>
  <c r="AB26" i="18"/>
  <c r="AH26" i="18"/>
  <c r="J42" i="18"/>
  <c r="P18" i="18"/>
  <c r="AB34" i="18"/>
  <c r="V10" i="18"/>
  <c r="V34" i="18"/>
  <c r="AB10" i="18"/>
  <c r="AH42" i="18"/>
  <c r="J26" i="18"/>
  <c r="AH10" i="18"/>
  <c r="V26" i="18"/>
  <c r="P34" i="18"/>
  <c r="AB18" i="18"/>
  <c r="P42" i="18"/>
  <c r="J18" i="18"/>
  <c r="V18" i="18"/>
  <c r="AB42" i="18"/>
  <c r="AH34" i="18"/>
  <c r="J34" i="18"/>
  <c r="AH18" i="18"/>
  <c r="AD26" i="18"/>
  <c r="L26" i="18"/>
  <c r="R34" i="18"/>
  <c r="X34" i="18"/>
  <c r="X10" i="18"/>
  <c r="R10" i="18"/>
  <c r="R42" i="18"/>
  <c r="X26" i="18"/>
  <c r="L10" i="18"/>
  <c r="L18" i="18"/>
  <c r="AD18" i="18"/>
  <c r="X18" i="18"/>
  <c r="L34" i="18"/>
  <c r="AJ42" i="18"/>
  <c r="R18" i="18"/>
  <c r="AJ10" i="18"/>
  <c r="AD42" i="18"/>
  <c r="L42" i="18"/>
  <c r="AJ26" i="18"/>
  <c r="X42" i="18"/>
  <c r="AD34" i="18"/>
  <c r="AD10" i="18"/>
  <c r="AJ34" i="18"/>
  <c r="R26" i="18"/>
  <c r="AJ18" i="18"/>
  <c r="X40" i="18"/>
  <c r="X32" i="18"/>
  <c r="X8" i="18"/>
  <c r="AD32" i="18"/>
  <c r="AJ8" i="18"/>
  <c r="AJ16" i="18"/>
  <c r="L40" i="18"/>
  <c r="AD24" i="18"/>
  <c r="AJ40" i="18"/>
  <c r="L16" i="18"/>
  <c r="AD40" i="18"/>
  <c r="R24" i="18"/>
  <c r="X24" i="18"/>
  <c r="L8" i="18"/>
  <c r="AD16" i="18"/>
  <c r="R32" i="18"/>
  <c r="R40" i="18"/>
  <c r="L32" i="18"/>
  <c r="R16" i="18"/>
  <c r="R8" i="18"/>
  <c r="X16" i="18"/>
  <c r="AD8" i="18"/>
  <c r="L24" i="18"/>
  <c r="AJ24" i="18"/>
  <c r="AJ32" i="18"/>
  <c r="T14" i="18"/>
  <c r="AF38" i="18"/>
  <c r="Z14" i="18"/>
  <c r="Z6" i="18"/>
  <c r="AL30" i="18"/>
  <c r="AL22" i="18"/>
  <c r="T22" i="18"/>
  <c r="AL14" i="18"/>
  <c r="AF14" i="18"/>
  <c r="AF30" i="18"/>
  <c r="AL38" i="18"/>
  <c r="Z38" i="18"/>
  <c r="T38" i="18"/>
  <c r="T6" i="18"/>
  <c r="N22" i="18"/>
  <c r="Z22" i="18"/>
  <c r="N14" i="18"/>
  <c r="N38" i="18"/>
  <c r="N30" i="18"/>
  <c r="AF22" i="18"/>
  <c r="Z30" i="18"/>
  <c r="AL6" i="18"/>
  <c r="N6" i="18"/>
  <c r="T30" i="18"/>
  <c r="AF6" i="18"/>
  <c r="J44" i="18"/>
  <c r="V44" i="18"/>
  <c r="J12" i="18"/>
  <c r="P12" i="18"/>
  <c r="AH44" i="18"/>
  <c r="P44" i="18"/>
  <c r="AB12" i="18"/>
  <c r="AB36" i="18"/>
  <c r="AB28" i="18"/>
  <c r="J28" i="18"/>
  <c r="V12" i="18"/>
  <c r="V28" i="18"/>
  <c r="AH20" i="18"/>
  <c r="AB20" i="18"/>
  <c r="P28" i="18"/>
  <c r="P20" i="18"/>
  <c r="AH28" i="18"/>
  <c r="AH12" i="18"/>
  <c r="J20" i="18"/>
  <c r="J36" i="18"/>
  <c r="P36" i="18"/>
  <c r="AB44" i="18"/>
  <c r="V36" i="18"/>
  <c r="V20" i="18"/>
  <c r="AH36" i="18"/>
  <c r="P24" i="18"/>
  <c r="AB32" i="18"/>
  <c r="P40" i="18"/>
  <c r="V32" i="18"/>
  <c r="AH32" i="18"/>
  <c r="AB16" i="18"/>
  <c r="V8" i="18"/>
  <c r="AH24" i="18"/>
  <c r="V40" i="18"/>
  <c r="AB8" i="18"/>
  <c r="J40" i="18"/>
  <c r="J32" i="18"/>
  <c r="AB40" i="18"/>
  <c r="P8" i="18"/>
  <c r="AH16" i="18"/>
  <c r="AB24" i="18"/>
  <c r="V16" i="18"/>
  <c r="P16" i="18"/>
  <c r="J24" i="18"/>
  <c r="P32" i="18"/>
  <c r="J16" i="18"/>
  <c r="V24" i="18"/>
  <c r="AH8" i="18"/>
  <c r="AH40" i="18"/>
  <c r="J8" i="18"/>
  <c r="J40" i="19" l="1"/>
  <c r="P50" i="19"/>
  <c r="AB30" i="19"/>
  <c r="P10" i="19"/>
  <c r="V10" i="19"/>
  <c r="AB40" i="19"/>
  <c r="V30" i="19"/>
  <c r="AB10" i="19"/>
  <c r="AB20" i="19"/>
  <c r="AH50" i="19"/>
  <c r="P30" i="19"/>
  <c r="V50" i="19"/>
  <c r="AH20" i="19"/>
  <c r="AH30" i="19"/>
  <c r="AB50" i="19"/>
  <c r="J30" i="19"/>
  <c r="AH40" i="19"/>
  <c r="P20" i="19"/>
  <c r="P40" i="19"/>
  <c r="V40" i="19"/>
  <c r="V20" i="19"/>
  <c r="J10" i="19"/>
  <c r="AH10" i="19"/>
  <c r="J50" i="19"/>
  <c r="J20" i="19"/>
  <c r="V9" i="19"/>
  <c r="AH49" i="19"/>
  <c r="AB9" i="19"/>
  <c r="J9" i="19"/>
  <c r="AB39" i="19"/>
  <c r="AH29" i="19"/>
  <c r="P49" i="19"/>
  <c r="J19" i="19"/>
  <c r="J39" i="19"/>
  <c r="P9" i="19"/>
  <c r="AH19" i="19"/>
  <c r="J29" i="19"/>
  <c r="P19" i="19"/>
  <c r="AB19" i="19"/>
  <c r="V49" i="19"/>
  <c r="V29" i="19"/>
  <c r="AH9" i="19"/>
  <c r="J49" i="19"/>
  <c r="AB29" i="19"/>
  <c r="P29" i="19"/>
  <c r="P39" i="19"/>
  <c r="AH39" i="19"/>
  <c r="AB49" i="19"/>
  <c r="V39" i="19"/>
  <c r="V19" i="19"/>
  <c r="AH55" i="19"/>
  <c r="AB55" i="19"/>
  <c r="AH35" i="19"/>
  <c r="V15" i="19"/>
  <c r="P25" i="19"/>
  <c r="V25" i="19"/>
  <c r="J25" i="19"/>
  <c r="J15" i="19"/>
  <c r="AB45" i="19"/>
  <c r="J55" i="19"/>
  <c r="AB15" i="19"/>
  <c r="P45" i="19"/>
  <c r="P55" i="19"/>
  <c r="AH45" i="19"/>
  <c r="AH15" i="19"/>
  <c r="AH25" i="19"/>
  <c r="P15" i="19"/>
  <c r="AB25" i="19"/>
  <c r="J45" i="19"/>
  <c r="AB35" i="19"/>
  <c r="J35" i="19"/>
  <c r="P35" i="19"/>
  <c r="V45" i="19"/>
  <c r="V55" i="19"/>
  <c r="V35" i="19"/>
  <c r="V7" i="19" l="1"/>
  <c r="J37" i="19"/>
  <c r="P47" i="19"/>
  <c r="V17" i="19"/>
  <c r="V37" i="19"/>
  <c r="P37" i="19"/>
  <c r="AB7" i="19"/>
  <c r="AH7" i="19"/>
  <c r="V27" i="19"/>
  <c r="P27" i="19"/>
  <c r="J7" i="19"/>
  <c r="AH27" i="19"/>
  <c r="AB47" i="19"/>
  <c r="AB17" i="19"/>
  <c r="J27" i="19"/>
  <c r="J47" i="19"/>
  <c r="AH17" i="19"/>
  <c r="P7" i="19"/>
  <c r="AB37" i="19"/>
  <c r="AB27" i="19"/>
  <c r="AH37" i="19"/>
  <c r="AH47" i="19"/>
  <c r="V47" i="19"/>
  <c r="J17" i="19"/>
  <c r="P17" i="19"/>
  <c r="AB8" i="19"/>
  <c r="V8" i="19"/>
  <c r="AH28" i="19"/>
  <c r="J48" i="19"/>
  <c r="P8" i="19"/>
  <c r="P28" i="19"/>
  <c r="J28" i="19"/>
  <c r="P38" i="19"/>
  <c r="P18" i="19"/>
  <c r="AB38" i="19"/>
  <c r="V28" i="19"/>
  <c r="V38" i="19"/>
  <c r="AH48" i="19"/>
  <c r="AH38" i="19"/>
  <c r="AB18" i="19"/>
  <c r="V48" i="19"/>
  <c r="J38" i="19"/>
  <c r="AB48" i="19"/>
  <c r="V18" i="19"/>
  <c r="AB28" i="19"/>
  <c r="AH8" i="19"/>
  <c r="J8" i="19"/>
  <c r="J18" i="19"/>
  <c r="AH18" i="19"/>
  <c r="P48" i="19"/>
  <c r="AJ28" i="19" l="1"/>
  <c r="AJ48" i="19"/>
  <c r="X8" i="19"/>
  <c r="AD28" i="19"/>
  <c r="L8" i="19"/>
  <c r="X28" i="19"/>
  <c r="AD48" i="19"/>
  <c r="X38" i="19"/>
  <c r="AJ8" i="19"/>
  <c r="R18" i="19"/>
  <c r="AD18" i="19"/>
  <c r="L38" i="19"/>
  <c r="X18" i="19"/>
  <c r="AJ18" i="19"/>
  <c r="R28" i="19"/>
  <c r="R48" i="19"/>
  <c r="L18" i="19"/>
  <c r="L28" i="19"/>
  <c r="AD38" i="19"/>
  <c r="AD8" i="19"/>
  <c r="L48" i="19"/>
  <c r="X48" i="19"/>
  <c r="R38" i="19"/>
  <c r="R8" i="19"/>
  <c r="AJ38" i="19"/>
  <c r="Q28" i="19"/>
  <c r="AC28" i="19"/>
  <c r="AI48" i="19"/>
  <c r="Q8" i="19"/>
  <c r="W48" i="19"/>
  <c r="AI18" i="19"/>
  <c r="K28" i="19"/>
  <c r="W38" i="19"/>
  <c r="AI8" i="19"/>
  <c r="AC38" i="19"/>
  <c r="AC48" i="19"/>
  <c r="AI38" i="19"/>
  <c r="AC8" i="19"/>
  <c r="K38" i="19"/>
  <c r="AC18" i="19"/>
  <c r="Q18" i="19"/>
  <c r="Q38" i="19"/>
  <c r="AI28" i="19"/>
  <c r="K18" i="19"/>
  <c r="Q48" i="19"/>
  <c r="K8" i="19"/>
  <c r="W28" i="19"/>
  <c r="W8" i="19"/>
  <c r="K48" i="19"/>
  <c r="W18" i="19"/>
  <c r="AD27" i="19"/>
  <c r="L7" i="19"/>
  <c r="R7" i="19"/>
  <c r="AJ27" i="19"/>
  <c r="X17" i="19"/>
  <c r="R27" i="19"/>
  <c r="X37" i="19"/>
  <c r="X7" i="19"/>
  <c r="R37" i="19"/>
  <c r="AD37" i="19"/>
  <c r="L27" i="19"/>
  <c r="AJ17" i="19"/>
  <c r="AD7" i="19"/>
  <c r="AJ7" i="19"/>
  <c r="L47" i="19"/>
  <c r="AJ47" i="19"/>
  <c r="R17" i="19"/>
  <c r="R47" i="19"/>
  <c r="L17" i="19"/>
  <c r="AD17" i="19"/>
  <c r="AD47" i="19"/>
  <c r="X47" i="19"/>
  <c r="L37" i="19"/>
  <c r="X27" i="19"/>
  <c r="AJ37" i="19"/>
  <c r="AC17" i="19"/>
  <c r="W7" i="19"/>
  <c r="AI47" i="19"/>
  <c r="AC7" i="19"/>
  <c r="Q17" i="19"/>
  <c r="W17" i="19"/>
  <c r="Q7" i="19"/>
  <c r="K47" i="19"/>
  <c r="K37" i="19"/>
  <c r="W27" i="19"/>
  <c r="K17" i="19"/>
  <c r="AC47" i="19"/>
  <c r="AI37" i="19"/>
  <c r="AC37" i="19"/>
  <c r="AI27" i="19"/>
  <c r="W37" i="19"/>
  <c r="AC27" i="19"/>
  <c r="K27" i="19"/>
  <c r="W47" i="19"/>
  <c r="AI7" i="19"/>
  <c r="Q27" i="19"/>
  <c r="Q47" i="19"/>
  <c r="AI17" i="19"/>
  <c r="K7" i="19"/>
  <c r="Q37" i="19"/>
  <c r="B223" i="13"/>
  <c r="B222" i="13"/>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<sst xmlns="http://schemas.openxmlformats.org/spreadsheetml/2006/main" count="909" uniqueCount="410">
  <si>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</si>
  <si>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</si>
  <si>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</si>
  <si>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</si>
  <si>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</si>
  <si>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</si>
  <si>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</si>
  <si>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</si>
  <si>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</si>
  <si>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</si>
  <si>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</si>
  <si>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</si>
  <si>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</si>
  <si>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</si>
  <si>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</si>
  <si>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</si>
  <si>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</si>
  <si>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</si>
  <si>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</si>
  <si>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</si>
  <si>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</si>
  <si>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</si>
  <si>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</si>
  <si>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</si>
  <si>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</si>
  <si>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</si>
  <si>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</si>
  <si>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</si>
  <si>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</si>
  <si>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</si>
  <si>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</si>
  <si>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</si>
  <si>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</si>
  <si>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</si>
  <si>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</si>
  <si>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</si>
  <si>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</si>
  <si>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</si>
  <si>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</si>
  <si>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</si>
  <si>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</si>
  <si>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</si>
  <si>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</si>
  <si>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</si>
  <si>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</si>
  <si>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</si>
  <si>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</si>
  <si>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</si>
  <si>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</si>
  <si>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</si>
  <si>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</si>
  <si>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</si>
  <si>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</si>
  <si>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</si>
  <si>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</si>
  <si>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</si>
  <si>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</si>
  <si>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</si>
  <si>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</si>
  <si>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</si>
  <si>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</si>
  <si>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</si>
  <si>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</si>
  <si>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</si>
  <si>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</si>
  <si>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</si>
  <si>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</si>
  <si>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</si>
  <si>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</si>
  <si>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</si>
  <si>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</si>
  <si>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</si>
  <si>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</si>
  <si>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</si>
  <si>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</si>
  <si>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</si>
  <si>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</si>
  <si>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</si>
  <si>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</si>
  <si>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</si>
  <si>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</si>
  <si>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</si>
  <si>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</si>
  <si>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</si>
  <si>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</si>
  <si>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</si>
  <si>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</si>
  <si>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</si>
  <si>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</si>
  <si>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</si>
  <si>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</si>
  <si>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</si>
  <si>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</si>
  <si>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</si>
  <si>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</si>
  <si>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</si>
  <si>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</si>
  <si>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</si>
  <si>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</si>
  <si>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</si>
  <si>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</si>
  <si>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</si>
  <si>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</si>
  <si>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</si>
  <si>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</si>
  <si>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</si>
  <si>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</si>
  <si>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</si>
  <si>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</si>
  <si>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</si>
  <si>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</si>
  <si>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</si>
  <si>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</si>
  <si>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</si>
  <si>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</si>
  <si>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</si>
  <si>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</si>
  <si>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</si>
  <si>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</si>
  <si>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</si>
  <si>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</si>
  <si>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</si>
  <si>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</si>
  <si>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</si>
  <si>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</si>
  <si>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</si>
  <si>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</si>
  <si>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</si>
  <si>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</si>
  <si>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</si>
  <si>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</si>
  <si>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</si>
  <si>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</si>
  <si>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</si>
  <si>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</si>
  <si>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</si>
  <si>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</si>
  <si>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</si>
  <si>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</si>
  <si>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</si>
  <si>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</si>
  <si>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</si>
  <si>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</si>
  <si>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</si>
  <si>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</si>
  <si>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</si>
  <si>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</si>
  <si>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</si>
  <si>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</si>
  <si>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</si>
  <si>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</si>
  <si>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</si>
  <si>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</si>
  <si>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</si>
  <si>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</si>
  <si>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</si>
  <si>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</si>
  <si>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</si>
  <si>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</si>
  <si>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</si>
  <si>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</si>
  <si>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</si>
  <si>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</si>
  <si>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</si>
  <si>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</si>
  <si>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</si>
  <si>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</si>
  <si>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</si>
  <si>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</si>
  <si>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</si>
  <si>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</si>
  <si>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</si>
  <si>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</si>
  <si>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</si>
  <si>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</si>
  <si>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</si>
  <si>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</si>
  <si>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</si>
  <si>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</si>
  <si>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</si>
  <si>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</si>
  <si>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</si>
  <si>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</si>
  <si>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</si>
  <si>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</si>
  <si>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</si>
  <si>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</si>
  <si>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</si>
  <si>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</si>
  <si>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</si>
  <si>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</si>
  <si>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</si>
  <si>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</si>
  <si>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</si>
  <si>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</si>
  <si>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</si>
  <si>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</si>
  <si>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</si>
  <si>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</si>
  <si>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</si>
  <si>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</si>
  <si>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</si>
  <si>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</si>
  <si>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</si>
  <si>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</si>
  <si>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</si>
  <si>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</si>
  <si>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</si>
  <si>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</si>
  <si>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</si>
  <si>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</si>
  <si>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SEGUIMIENTO</t>
  </si>
  <si>
    <t>Permanente</t>
  </si>
  <si>
    <t>Evidencias</t>
  </si>
  <si>
    <t>MAPA DE RIESGOS
AREA METROPOLITANA DE BUCARAMANGA
VIGENCIA 2024</t>
  </si>
  <si>
    <t>Falta de personal disponible para realizar inspecciones en campo, sumada a la inexistencia de una plataforma tecnológica que permita  analizar datos operativos en tiempo real</t>
  </si>
  <si>
    <t>Ausencia de planificacion e inversion para la adquisicion de una plataforma tecnologica que permita realizar el  monitoreo y control  de la operación.</t>
  </si>
  <si>
    <t>Posibilidad de afectación económica y reputacional por inconsistencias en los operativos de vigilancia y control, derivadas de la falta de una plataforma tecnológica para el monitoreo en tiempo real de las rutas de transporte.</t>
  </si>
  <si>
    <t>El profesional universitario realiza los reportes de los operativos de control y supervisa las operaciones realizadas en campo por los contratistas,posterior a la inspeccion se realiza un informe detallado de los hallazgos evidenciados.
La subdirectora de transporte debe adelantar los procesos para realizar la adquisición del software que permita un monitoreo en tiempo real sobre las rutas de transporte.</t>
  </si>
  <si>
    <t>Subdirección de Transporte Metropolitano</t>
  </si>
  <si>
    <t>Almacenamiento inadecuado de los documentos, lo que dificulta su acceso, conservación y control. Pérdida o daño de documentos por malas condiciones de manejo o custodia, afectando la integridad del archivo.</t>
  </si>
  <si>
    <t>Falta de espacio físico adecuado para almacenar y organizar de manera segura los documentos del archivo de la Subdirección. Deficiencia en infraestructura y en mecanismos de control documental para el almacenamiento y respaldo de archivos.</t>
  </si>
  <si>
    <t>Posibilidad de afectación económica y reputacional en la Subdirección de Transporte debido a una gestión documental inadecuada en el archivo, generando pérdidas de información estratégica.</t>
  </si>
  <si>
    <t>El profesional realiza mejoras en las condiciones de almacenamiento (estanterías, ventilación, protección contra humedad, plagas o fuego).
La subdirectora de transporte gestiona una capacitación al personal para el manejo del archivo.</t>
  </si>
  <si>
    <t>Inexistencia de programas de capacitación e inducción alternos frente a cambios organizacionales, ausencias del personal o nuevas necesidades operativas.</t>
  </si>
  <si>
    <t>Ausencia de esquemas de seguimiento y evaluación de los procesos relacionados con la gestión de talento humano (desde la etapa recontractual hasta la poscontractual) y los bienes de consumo asociados.</t>
  </si>
  <si>
    <t>Posibilidad de afectación reputacional por ausencia de programas estructurados de capacitación y formación, lo que puede impactar negativamente la percepción de profesionalismo, el compromiso con el desarrollo del talento humano y el cumplimiento de estándares de calidad o normativos.</t>
  </si>
  <si>
    <t>La Subdirector@ de Transporte Metropolitano diseña un plan anual de formación, con cronograma, recursos asignados y responsables definidos.
El supervisor del contratista debe realizar  inducción y/o reinducción para el personal a cargo, especificandole la tarea a realizar con las actividades de su contrato.
El profesional universitario establece mecanismos de seguimiento, evaluación a las actividades realizadas por los contratistas.</t>
  </si>
  <si>
    <t>Cambios en las directrices administrativas que generan reprocesos en la gestion de tramites de la subdireccion, adicionalmente la presion de los usuarios a terceros para acelerar tramites mediante incentivos indebidos.</t>
  </si>
  <si>
    <t>Falta de procedimientos actualizados  a la gestion de tramites referentes a la expedicion de tarjetas de operación,habilitacion,certificado de capacidad transportadora,desvinculacion,cambios de empresa u otros tramites.</t>
  </si>
  <si>
    <t>Posibilidad de recibir o solicitar cualquier dádiva o beneficio a nombre propio o de terceros con el fin de agilizar los tramites dentro de la subdireccion de transporte.</t>
  </si>
  <si>
    <t xml:space="preserve">El subdirector@ de transporte realiza rotacion del personal en cargos sensibles evitando que se generen relaciones de dependencia con usuarios.
*El subdirector@ de transporte realiza revisones periodicas sobre los avances de los tramites generados dentro de la plataforma BPM. </t>
  </si>
  <si>
    <t>Falta de un plan de contigencia tecnologico  que  contemple actualizacion periodica de equipos mantenimiento preventivo,copias de respaldo entre otros.</t>
  </si>
  <si>
    <t>Posiblidad de afectación reputacional por pérdida masiva de información derivada de la obsolescencia, fallas o insuficiencia de los equipos y sistemas tecnológicos utilizados para el almacenamiento, procesamiento y respaldo de datos.</t>
  </si>
  <si>
    <t>*el subdirector@ de transporte garantiza la creacion del plan de contingencia tecnologica.
*El profesional univeristario se encarga de la creacion del plan de contingencia tecnologico.</t>
  </si>
  <si>
    <t>Insuficiencia de los estudios del sector</t>
  </si>
  <si>
    <t>Insuficiente sistema de gestión jurídica articulado y preventivo, que garantice el seguimiento oportuno de procesos,  información y la coordinación efectiva entre las dependencias involucradas.</t>
  </si>
  <si>
    <t>Posibilidad de daño reputacional y economico por incumplimiento de requisitos legales en la vinculación y/o desvinculación del Talento Humano, por falta de articulación y control de los procedimientos establecidos.</t>
  </si>
  <si>
    <t xml:space="preserve">Posibilidad de daño reputacional por incumplimiento en la auditoria interna al SISTEMA DE GESTIÓN DE SEGURIDAD Y SALUD EN EL TRABAJO de acuerdo a lo establecido en el Decreto 1072 de 2015, por falta de planificación y seguimiento al cronograma de auditoría SST. </t>
  </si>
  <si>
    <t xml:space="preserve">falta de articulación y control de los procedimientos establecidos. 2. Omisión de verificación de los requisitos técnicos y jurídicos </t>
  </si>
  <si>
    <t xml:space="preserve">Ausencia de personal interno con conocimiento en el Sistema para que realice la auditoria  </t>
  </si>
  <si>
    <t>Secretaria General</t>
  </si>
  <si>
    <t>"Posibilidad de afectaciones económicas, reputacionales y pérdida de credibilidad institucional por acceso no autorizado o manipulación indebida de la información catastral, como resultado de fallas en los sistemas de seguridad, ausencia de controles de acceso, malas prácticas en el manejo de la información y actos de corrupción por parte de funcionarios, contratistas o terceros, con el fin de favorecer y dar celeridad a  intereses personales o particulares."</t>
  </si>
  <si>
    <t>"Posibilidad de afectaciones económicas, sanciones legales, aumento de quejas y reclamos, y deterioro de la imagen institucional, debido al ingreso de información errónea, incompleta o desactualizada en la base de datos catastral y a los retrasos en la respuesta a trámites, como consecuencia de la alta rotación del personal técnico y operativo y la inestabilidad laboral ocasionada por la falta de recursos económicos para el sostenimiento del servicio catastral;  generando una atención deficiente a los usuarios, desinformación ciudadana, pérdida de confianza, duplicidad de trámites y conflictos legales y/o de intereses.</t>
  </si>
  <si>
    <t>Posibilidad de afectaciones económicas y en la seguridad del personal, usuarios y bienes de la oficina de Catastro por robos, agresiones físicas o disturbios, debido a la atención de usuarios.</t>
  </si>
  <si>
    <t xml:space="preserve">Omision en el cumplimiento de la normativa catastral vigente
Interpretacion subjetiva de la legislacion catastral
Falta de articulacion con los municipios de AMB
No priorizacion de tramites u servicios que generan ingresos 
Ausencia de un modelo financiero estable y autonomo
Desconocimiento del valor estrategico del catastro
No inclusion de catastro dentro del oganigrama ni estructura institucional 
Ausencia de politicas publicas que ayuden y garanticen el sostenimiento de catastro
Dependencia de esquemas temporales de financiacion externa
</t>
  </si>
  <si>
    <t xml:space="preserve">Inexistencia de un departamento técnologico 
Carencia de infraestructura tecnologica y de licencias.
Accesos no autorizados
Pérdida de acceso al control y manejo del sistema catastral     
Acuerdos de niveles mal definidos
Falencia en el seguimiento y supervision contractuales                           </t>
  </si>
  <si>
    <t>Ausencia o debilidad en los mecanismos de control 
Accesos no restringidos o no auditados a los sistemas de información.
Carencia de etica profesional y sentido de pertenencia institucional 
Incentivos económicos o políticos para alterar información predial o agilizar procesos
Manejo de Influencias en decisiones técnicas por actores con intereses particulares.
Falta de control de acceso a la plataforma.
Contraseñas débiles o compartidas entre funcionarios.
Equipos sin bloqueo automático o sesiones abiertas.
Ausencia de políticas de seguridad de la información.
Vulnerabilidades en el sistema o software catastral.</t>
  </si>
  <si>
    <t>Subdireccion de Planeacion e Infraestructura</t>
  </si>
  <si>
    <t>Posibilidad de un daño economico y reputacional por obsolecencia tecnologica.</t>
  </si>
  <si>
    <t>Posibilidad de un daño economico y reputacional por Perdida de información de servidores y equipos de computo</t>
  </si>
  <si>
    <t>Posibilidad de daño economico y reputacional en la asignación diferente de recursos de inversión y/o destinación especifica.</t>
  </si>
  <si>
    <t>Posibilidad de un daño economico y reputacional en el pago de pasivos exigibles-vigencias expiradas.</t>
  </si>
  <si>
    <t>Posibilidad de un daño economico y reputacional en las transferencias Indebidas o erróneas.</t>
  </si>
  <si>
    <t xml:space="preserve"> Posibilidad de un daño economico y reputacional frente al no reporte de los ingresos recaudados por las diferentes subdireciones</t>
  </si>
  <si>
    <t>Daño o detrimiento patrimonial por inadecuado manejo de recursos y bienes publicos en la Entidad.</t>
  </si>
  <si>
    <t>Falta de seguridad informatica dentro de la banca financiera.</t>
  </si>
  <si>
    <t>No se ejerce un control adecuado a la programación y ejecucion del presupuesto de inversion.</t>
  </si>
  <si>
    <t xml:space="preserve">No cancelación de  pasivos exigibles- vigencias expiradas  que fueron incorporadas en el presupuesto de la  vigencia actual .
</t>
  </si>
  <si>
    <t>Por parte de las oficinas gestoras, no se realizan los tramites respectivos para liquidar los procesos contractuales, que conllevan a contituir la vigencia expirada.</t>
  </si>
  <si>
    <t>Cambios normativos que afectan los ingresos por transferencias.</t>
  </si>
  <si>
    <t>Selección de cuenta o destinatario incorrecto mediante error humano.</t>
  </si>
  <si>
    <t>Incumplimiento de los procedimientos ya establecidos para el reporte de los ingresos del recaudo.</t>
  </si>
  <si>
    <t>Registro extemporaneo o inadecuado de las areas que intervienen en la generacion de la informacion contable y financiera de la Entidad.</t>
  </si>
  <si>
    <t>Posibilidad de un daño reputacional de la Información Financiera oportuna</t>
  </si>
  <si>
    <t>Falta de sistematización de recaudos  por conceptos diferentes a valorizacion</t>
  </si>
  <si>
    <t>Falta de implementación de un proceso  de registro de pagos de las obligaciones a favor de la AMB diferentes a valorización</t>
  </si>
  <si>
    <t xml:space="preserve">Falta de insumos para continuar con las etapas procesales. </t>
  </si>
  <si>
    <t>No contar la entidad con los insumos necesarios para continuar con las etapas procesales (parqueaderos, materiales y equipos)</t>
  </si>
  <si>
    <t>Posibilidad de un daño economico y reputacional del no cobro de la obligación y/o prescripción del proceso.</t>
  </si>
  <si>
    <t>Posibilidad de un daño economico y reputacional de la Pérdida documental y de expedientes</t>
  </si>
  <si>
    <t xml:space="preserve"> Falta de espacio, falta de archivadores y/o adaptacion de los mismos que brinden seguirdad.</t>
  </si>
  <si>
    <t xml:space="preserve">Falta de archivadores independientes idóneos para garantizar la conservación y custodia documental de cobro  coactivo </t>
  </si>
  <si>
    <t>Falta de sistematización de los procesos administrativos de cobro coactivo</t>
  </si>
  <si>
    <t xml:space="preserve">
Adquirir y/o continuar con la implementación y ajustes de la plataforma BPM para la sistematización de los procesos coactivos conforme a las necesidades de los mismos.</t>
  </si>
  <si>
    <t>Posibilidad de un daño economico y reputacional en la  dificultad para el seguimiento de las actuaciones procesales y trámite oportuno de los procesos.</t>
  </si>
  <si>
    <t xml:space="preserve"> Posibilidad de un daño economico y reputacional por el no pago oportuno de sentencias y conciliaciones</t>
  </si>
  <si>
    <t>Pago de sentencias y conciliaciones.</t>
  </si>
  <si>
    <t>Intereses moratorios por pago tardío de sentencias y conciliaciones</t>
  </si>
  <si>
    <t xml:space="preserve"> Posibilidad de daño economico y reputacional en la adquisicion de los seguros contra todo riesgo de los bienes de la entidad.</t>
  </si>
  <si>
    <t xml:space="preserve">Suscripción de contratos para la adquisicion de los seguros de la entidad </t>
  </si>
  <si>
    <t xml:space="preserve">No incluir en el contrato de seguros -amparo de bienes de la entidad- todos los bienes muebles e inmuebles de la entidad </t>
  </si>
  <si>
    <t xml:space="preserve">Pago de viáticos, honorarios o gastos de desplazamiento sin legalizar </t>
  </si>
  <si>
    <t xml:space="preserve">Falta de documetos que soporten la comision </t>
  </si>
  <si>
    <t>Posibilidad de un daño economico y reputacional en la legalizacion de los viaticos.</t>
  </si>
  <si>
    <t>MAPA DE RIESGOS EL AREA METROPOLITANA DE BUCARAMANGA - AMB</t>
  </si>
  <si>
    <t>Elaborar un mapa de riesgos para el área metropolitana de Bucaramanga que permita identificar, evaluar y priorizar los riesgos potenciales, especialmente aquellos relacionados con la corrupción y los riesgos reputacionales, con el propósito de optimizar la toma de decisiones para la planificación, prevención y gestión efectiva de estos riesgos, promoviendo la transparencia, la integridad institucional y la confianza pública.</t>
  </si>
  <si>
    <t>Alcance 1: Identificación y Evaluación de Riesgos de Corrupción y Reputacionales.
 Alcance 2: Desarrollo e Implementación del Mapa de Riesgos con Herramientasy de Gestión</t>
  </si>
  <si>
    <t>Posibilidad  de generar sobrecostos en los procesos contractuales debido a la falta de información y corroboración de precios por parte del cotizado lo que genera una falencia en la veracidad de los estudios previos.</t>
  </si>
  <si>
    <t>Ausencia de mecanismos efectivos para la verificación y actualización de precios en el mercado durante la elaboración de los estudios previos</t>
  </si>
  <si>
    <t>Daños y perdidas de los equipos que afectan la calidad del servicio sumado a la facta de tecnologia adecuada para optimizar la gestion y operación.</t>
  </si>
  <si>
    <t>Establecer una metodología institucional para la elaboración de estudios previos, que incluya la verificación de precios a través de múltiples fuentes confiables (cotizaciones, plataformas oficiales, precios históricos) y análisis de mercado actualizado.</t>
  </si>
  <si>
    <t>Omisión o aplicación incorrecta de los procedimientos legales y administrativos establecidos para la vinculación o desvinculación del Talento Humano, debido a fallas en la coordinación entre las áreas responsables</t>
  </si>
  <si>
    <t>Revisar y actualizar los procedimientos internos de vinculación y desvinculación laboral, asegurando su alineación con la normativa legal vigente, e incluirlos en un manual institucional de Talento Humano accesible para todos los responsables.
Capacitar al personal de Talento Humano, jurídico y directivo en normativa laboral y procedimientos institucionales, enfatizando la importancia del cumplimiento legal y la articulación entre áreas para prevenir sanciones y daños reputacionales.</t>
  </si>
  <si>
    <t>Actualizar e implementar un procedimiento estandarizado y transversal para la vinculación y desvinculación del Talento Humano, que incluya una lista de verificación legal obligatoria, validación por parte del área jurídica y coordinación interdependencial permanente</t>
  </si>
  <si>
    <t>Falta de asignación de responsabilidades claras y de un cronograma permanente para el cargue y actualización de las hojas de vida del personal inactivo en las plataformas institucionales</t>
  </si>
  <si>
    <t>Establecer un proceso permanente y calendarizado para la digitalización y cargue de hojas de vida del personal inactivo, con responsables definidos, controles periódicos de avance y seguimiento por parte del área de Talento Humano.</t>
  </si>
  <si>
    <t>Desarticulación en la programación y ejecución de la auditoría interna del SG-SST debido a la ausencia de un control efectivo sobre el cumplimiento del cronograma establecido</t>
  </si>
  <si>
    <t>Implementar un sistema de seguimiento y alertas para el cumplimiento del cronograma de auditoría interna del SG-SST, con responsables designados, fechas límite claras y revisiones periódicas por parte del Comité de Seguridad y Salud en el Trabajo.</t>
  </si>
  <si>
    <t>Posibilidad de afectaciones económicas, reputacionales y pérdida de la autoridad catastral por incumplimiento de funciones como gestor catastral, debido a una inadecuada interpretación normativa, procedimientos institucionales inadecuados e inestabilidad en las fuentes de financiación que afectan el funcionamiento y sostenibilidad del servicio catastral.</t>
  </si>
  <si>
    <t>Aplicación incorrecta de las funciones asignadas como gestor catastral debido a la falta de claridad en la interpretación de la normativa vigente y ausencia de lineamientos operativos estandarizados.</t>
  </si>
  <si>
    <t>Elaborar e implementar una guía operativa institucional para el cumplimiento de funciones como gestor catastral, con base en la normativa vigente, que incluya procesos estandarizados, capacitaciones periódicas al personal y mecanismos de revisión jurídica para asegurar la correcta interpretación y aplicación de la normatividad</t>
  </si>
  <si>
    <t>Posibilidad de pérdida de información, interrupción del servicio catastral, desactualización de datos y afectaciones económicas debido a fallas en el sistema de información catastral, causadas por deficiencias en la contratación de herramientas tecnológicas esenciales y demoras en el soporte técnico del software, hardware y base de datos.</t>
  </si>
  <si>
    <t>Retrasos y fallas en la operación del sistema de información catastral debido a la ausencia de contratos oportunos y adecuados para la adquisición, mantenimiento y soporte técnico de las herramientas tecnológicas.</t>
  </si>
  <si>
    <t>Establecer un plan anual de contratación y mantenimiento de infraestructura tecnológica, que garantice la disponibilidad oportuna de software, hardware y soporte técnico para el sistema de información catastral, con cronogramas definidos, responsables asignados y seguimiento desde el área de TI y la gestión catastral.</t>
  </si>
  <si>
    <t>La implementación deficiente y la ausencia de controles robustos en los sistemas de seguridad y de acceso, combinadas con la falta de protocolos de auditoría y manejo adecuado de la información catastral, facilitan que funcionarios, contratistas o terceros malintencionados accedan y manipulen indebidamente la información para favorecer intereses personales o particulares.</t>
  </si>
  <si>
    <t>Implementar un sistema integral de gestión de la seguridad de la información catastral, que incluya controles de acceso por niveles de usuario, trazabilidad de acciones (logs de auditoría), autenticación multifactor y monitoreo continuo, acompañado de protocolos estrictos de manejo ético de la información y sanciones ante su uso indebido</t>
  </si>
  <si>
    <t>Falta de continuidad y experiencia en el equipo técnico-operativo encargado del manejo de la información catastral, debido a la contratación temporal, alta rotación de personal y ausencia de procesos estructurados de inducción, capacitación y transferencia del conocimiento</t>
  </si>
  <si>
    <t>Diseñar e implementar un plan institucional de gestión del conocimiento y fortalecimiento del talento humano, que incluya procesos estandarizados de inducción, capacitación continua, manuales operativos y protocolos de relevo para asegurar la calidad y continuidad en el manejo de la información catastral, incluso ante la rotación de personal</t>
  </si>
  <si>
    <t>Ausencia de medidas preventivas y protocolos de seguridad física y operativa durante la atención al público, lo que incrementa la vulnerabilidad ante situaciones de robo, agresiones o alteraciones del orden por parte de los usuarios</t>
  </si>
  <si>
    <t>Implementar un protocolo integral de seguridad en la atención al público, controles de acceso,  monitoreo con cámaras, y procedimientos de actuación ante incidentes o comportamientos agresivos, en coordinación con el área de seguridad institucional.</t>
  </si>
  <si>
    <t>Falta de una estrategia de actualización tecnológica o de inversión en innovación, derivada de una cultura organizacional reactiva o de limitaciones presupuestarias.</t>
  </si>
  <si>
    <t>Implementar un plan de gestión del ciclo de vida tecnológico, que incluya inventario de activos</t>
  </si>
  <si>
    <t>Ausencia de una política robusta de respaldo y recuperación de datos que garantice la protección y disponibilidad de la información crítica ante fallos técnicos, errores humanos o ciberataques.</t>
  </si>
  <si>
    <t>Ausencia de mecanismos efectivos de supervisión y trazabilidad sobre el uso y destinación de los recursos asignados.</t>
  </si>
  <si>
    <t>Posibilidad de un daño economico y reputacional en la constitucion de la reserva presupuestal.</t>
  </si>
  <si>
    <t>Demorar en el registro oportuno de compromisos adquiridos al cierre del ejercicio fiscal.</t>
  </si>
  <si>
    <t xml:space="preserve"> Falta de articulación entre las áreas ejecutoras y la dependencia financiera, sumada a la ausencia de procedimientos claros y automatizados para la identificación y registro de obligaciones pendientes.</t>
  </si>
  <si>
    <t>Este sistema debe integrar los lineamientos legales y financieros establecidos para cada fuente de recursos, permitiendo registrar, monitorear y validar en tiempo real la asignación y ejecución del presupuesto.</t>
  </si>
  <si>
    <t>Establecer un calendario interno con fechas límite, responsabilidades definidas y un sistema digital que permita el registro y validación de compromisos pendientes por parte de las áreas ejecutoras.</t>
  </si>
  <si>
    <t>Establecer reportes periódicos para monitorear pasivos pendientes, así como un proceso de revisión y validación que garantice que los pagos se realicen dentro del plazo legal, evitando así daños económicos y reputacionales por pagos tardíos o incumplimientos.</t>
  </si>
  <si>
    <t>Realizar una conciliación periódica entre los registros contables y los movimientos bancarios para detectar y corregir cualquier transferencia indebida o errónea a tiempo, minimizando el riesgo de pérdidas económicas y daños reputacionales</t>
  </si>
  <si>
    <t>Establecer procedimientos claros de registro obligatorio y controles de conciliación mensual entre los ingresos reportados y los depósitos bancarios, garantizando transparencia, exactitud y oportunidad en la información financiera, lo que minimiza riesgos económicos y reputacionales</t>
  </si>
  <si>
    <t xml:space="preserve">Posibilidad de un daño economico y fiscal en el modulo de transferencias bancarias. </t>
  </si>
  <si>
    <t>Registrar un historial detallado de todas las transacciones, incluir alertas para transferencias fuera de los parámetros habituales, y permitir auditorías internas periódicas para detectar posibles irregularidades</t>
  </si>
  <si>
    <t xml:space="preserve">Adquisición y/o modificación de Archivadores y Mobiliarios insuficientes e inseguros.
</t>
  </si>
  <si>
    <t>Plataforma INTEGRASOFT Y BPM,  que  permite registrar la información de los expedientes administrativos de cobro coactivo pendientes por dichas actividades.</t>
  </si>
  <si>
    <t xml:space="preserve">Seguimiento a todo el pasivo contingente de forma oportuna por parte de la secretaria general </t>
  </si>
  <si>
    <t xml:space="preserve">Almacen dede reportar a supervisor del contrato de seguros cada vez que se ingresen nuevo elementos </t>
  </si>
  <si>
    <t>Informe de elementos ingresados  y novedades al supervisor del contrato de seguros la entidad  (bienes muebles e inmuebles de la entidad )</t>
  </si>
  <si>
    <t>Seguimiento a la legalizacion de los viaticos por parte de contabilidad</t>
  </si>
  <si>
    <t>Mensual</t>
  </si>
  <si>
    <t>Gestionar alternativas para garantizar el suministro ded los insumos y elementos de trabajo necesarios para el debido trámite de los procesos.</t>
  </si>
  <si>
    <t>El riesgo afecta la imagen reputacional de la entidad</t>
  </si>
  <si>
    <t>El riesgo genera afectaciones reputacionales que impactan la confianza de partes interesadas internas o externas, pudiendo escalar a la exposición en medios</t>
  </si>
  <si>
    <t>mayor</t>
  </si>
  <si>
    <t>Se identificó que las acciones o controles actuales no son suficientes para mitigar adecuadamente el riesgo de pérdida reputacional ante incidentes que afecten la imagen institucional</t>
  </si>
  <si>
    <t>La limitada capacitación del personal en manejo de situaciones críticas podrían agravar el impacto negativo en la percepción pública de la organización</t>
  </si>
  <si>
    <t>existen debilidades en la planificación y control presupuestal que podrían derivar en una afectación económica significativa para la entidad</t>
  </si>
  <si>
    <t>falta de seguimiento oportuno a las desviaciones presupuestales y la ausencia de mecanismos de alerta temprana aumentan el riesgo de sobreejecución o subejecución de recursos</t>
  </si>
  <si>
    <t xml:space="preserve">Revisión y actualización del procedimiento interno de vigilancia y control.                 </t>
  </si>
  <si>
    <t>Trimestral</t>
  </si>
  <si>
    <t xml:space="preserve">
Subdirección de Transporte Metropolitano</t>
  </si>
  <si>
    <t>Capacitación al personal operativo y de supervisión</t>
  </si>
  <si>
    <t>Identificar y definir requerimientos técnicos para una futura plataforma tecnológica.</t>
  </si>
  <si>
    <t>Elaborar la ficha técnica del proyecto, con objetivos, alcance, cronograma tentativo y costos estimados, según sondeo de mercados</t>
  </si>
  <si>
    <t>Diagnóstico de las condiciones actuales del archivo</t>
  </si>
  <si>
    <t>Adecuar las condiciones físicas del archivo</t>
  </si>
  <si>
    <t>Capacitación al personal en normas archivísticas</t>
  </si>
  <si>
    <t>Semestral</t>
  </si>
  <si>
    <t>31/06/2026</t>
  </si>
  <si>
    <t>Estandarizar el proceso de inducción y reinducción institucional</t>
  </si>
  <si>
    <t>Diseñar e implementar un plan anual de formación institucional</t>
  </si>
  <si>
    <t>31/06/206</t>
  </si>
  <si>
    <t>Implementar controles de trazabilidad sobre los trámites registrados en la plataforma BPM</t>
  </si>
  <si>
    <t>Socializar con todo el personal el Código de Integridad y los lineamientos anticorrupción institucionales</t>
  </si>
  <si>
    <t>Generar y divulgar lineamientos técnicos estandarizados para usuarios externos (empresas y cooperativas)</t>
  </si>
  <si>
    <t>Elaborar y adoptar un plan de contingencia tecnológica institucional para la Subdirección de Transporte</t>
  </si>
  <si>
    <t>Crear y socializar protocolos de actuación ante fallos críticos o pérdida de datos</t>
  </si>
  <si>
    <t>Capacitar al personal sobre el plan de contingencia, copias de seguridad y prevención de pérdida de datos</t>
  </si>
  <si>
    <t>29/02/2026</t>
  </si>
  <si>
    <t>Implementar un sistema de gestión y seguimiento jurídico, que permita centralizar los procesos, establecer alertas de vencimientos y garantizar el control documental oportuno.
Diseñar e institucionalizar un protocolo para la recolección y entrega de información clave,  por parte de las Subdirecciones, con responsables definidos y tiempos máximos de respuesta para cada dependencia involucrada en la defensa jurídica.
Vincular al personal idoneo y capacitado para la representación de la entidad en procesos jurídicos y personal de apoyo para la gestión documental. 
Capacitar al personal jurídico y de apoyo en gestión de procesos judiciales y estrategia institucional de defensa, con énfasis en procedimientos, plazos y articulación interdependencial.</t>
  </si>
  <si>
    <t>Diseñar e implementar un plan de digitalización progresiva de las hojas de vida del personal inactivo, que contemple un cronograma detallado, responsables definidos, priorización por antigüedad y nivel de criticidad, así como mecanismos de validación del cargue de la información en la plataforma CETIL.</t>
  </si>
  <si>
    <t>Diseñar y ejecutar el plan de auditoría interna al SG-SST con la participación activa y coautoría del Comité Paritario de Seguridad y Salud en el Trabajo (COPASST), estableciendo un cronograma detallado que asegure el cumplimiento de la normativa y mecanismos de seguimiento y verificación trimestral, asegurando su alineación con lo establecido en el Decreto 1072 de 2015</t>
  </si>
  <si>
    <t>Posibilidad de daño reputacional y economica por errores e inconsistencias en la información registrada en el proceso de Nómina, debido a fallas en la verificación y actualización de datos, lo que puede derivar en pagos indebidos, reclamaciones laborales, impactos presupuestales y observaciones por parte de entes de control.</t>
  </si>
  <si>
    <t>Implementación de controles internos periódicos sobre el proceso de Nómina, que incluyen la revisión previa y posterior de los movimientos salariales, la verificación documental de los soportes que respaldan novedades, y la validación cruzada con el área financiera (SAF) y talento humano. Estos controles buscan asegurar la integridad, exactitud y legalidad de la información registrada, reduciendo el riesgo de errores.</t>
  </si>
  <si>
    <t>Diseñar e implementar un procedimiento de verificación de la información de Nómina, que incluya la revisión de soportes, validación cruzada con otras áreas (como SAF), asignación de responsables y cronograma de seguimiento, para garantizar la confiabilidad de los pagos y minimizar riesgos legales o financieros.</t>
  </si>
  <si>
    <t>Perdida reputacional por la perdida de autoridad catastral.</t>
  </si>
  <si>
    <t>Implementar jornadas de sensibilizacion periodicas para el equipo humano de apoyo de catastro enfocado en la normativa catastral vigente, funciones del gestor catastral y actualizaciones legales relevantes.</t>
  </si>
  <si>
    <t>Actualizar cuando se requiera los procedimientos internos asociados a la gestión catastral, integrando actualizaciones normativas, que garanticen la correcta ejecución y sostenibilidad del servicio.</t>
  </si>
  <si>
    <t xml:space="preserve">Diseñar y establecer controles en la plataforma de correspondecia institucional BPM que permita garantizar la efectividad de la seguridad de la informacion a traves de buenas practicas informaticas.
</t>
  </si>
  <si>
    <t>Realizar seguimientos periodicos a la gestion de incidentes tecnológicos que permita registrar, priorizar y garantizar la disponibilidad de la información catastral en la plataforma tecnologica para la continuidad operativa.</t>
  </si>
  <si>
    <t>Implementar acciones y controles de acceso basados en roles individuales dentro del sistema de correspondencia, que limiten las funciones de visualización, edición o eliminación de datos según el perfil del usuario.</t>
  </si>
  <si>
    <t>Generar y divulgar piezas publicitarias a traves del portal web oficial y las redes sociales de la entidad que sensibilicen a la ciudadania sobre la gratuidad de los tramites catastrales</t>
  </si>
  <si>
    <t>Realizar sensibilizaciones periodicas dirigidas a funcionarios, contratistas y terceros con acceso al sistema catastral que incluyan temáticas de ética informatica, seguridad de la informacion, ciberseguridad y confidencialidad de la informacion.</t>
  </si>
  <si>
    <t>Falta de capacitación del personal en atención al cliente y gestion catastral.
Procesos mal definidos o poco estandarizados para la atención al usuario.
Sobrecarga de trabajo o falta de personal suficiente.
Rotacion de contratistas para atencion al público
Canales de atención deficientes o no funcionales (plataformas, líneas telefónicas, puntos físicos).
Ausencia de mecanismos eficaces para seguimiento y respuesta a peticiones, quejas y reclamos (PQR).
Personal ajeno a la institucion prestando servicios catastrales
Ausencia de mecanismos de validación y control de calidad.
Capacitación insuficiente del personal operativo.
Saturación de trabajo o presión en los tiempos de carga.                                
Incumplimiento estandares de calidad
Estabilidad en las fuentes de financiacion para funcionamiento catastral
Condiciones contractuales inestables.
Sobrecarga de trabajo o ambiente laboral poco favorable.
Falta de reconocimiento o motivación al personal.
Escasa capacitación o apoyo en funciones especializadas.</t>
  </si>
  <si>
    <t>Realizar jornadas de induccion y reinduccion periodicas dirigidas a los funcionarios y contratistas vinculados al área de catastro.</t>
  </si>
  <si>
    <t>Gestionar a traves de un acto administrativo para la unificacion de los honorarios, criterios técnicos, académicos y de experiencia para la contratacion de prestacion de servicios de apoyo a la gestion y profesionales que permita garantizar la idoneidad en los procesos contractuales del área de catastro.</t>
  </si>
  <si>
    <t>Realizar un avance en la gestion del conocimiento relacionada con procesos, procedimientos y manuales operativos relacionados con la gestion catastral, y que estén disponibles en el portal web con acceso restringido para la consulta de funcionarios y contratistas cuando se requiera que sirva como guía ante cambios de personal y reduzca la curva de aprendizaje.</t>
  </si>
  <si>
    <t>insuficientes medidas de seguridad física (cámaras, personal de vigilancia, accesos controlados).
Agresividad de usuarios por inconformidad con trámites catastrales.
Falta de protocolos de actuación ante situaciones de riesgo o emergencia.
Ausencia de coordinación con cuerpos de seguridad pública.</t>
  </si>
  <si>
    <t>Gestionar con la ARL la capacitacion periódicas al personal brigadista y de  atencion al usuario sobre el manejo de usuarios conflictivos, primeros auxilios y actuación frente a emergencias o incidentes de seguridad.</t>
  </si>
  <si>
    <t>Diseñar un protocolo de atención segura al usuario, que contemple rutas de evacuación, manejo de situaciones conflictivas, y procedimientos frente a agresiones o alteraciones por parte de usuarios.</t>
  </si>
  <si>
    <t>Baja invesión de la entidad para mitigar los riesgos que se generan por cambios tecnológicos</t>
  </si>
  <si>
    <t>Realizar Informe anual  de renovación de activos de información de hardware y software, que permita identificar estado de obsolecencia</t>
  </si>
  <si>
    <t>Falta de mecanismos de seguridad perimetral y respaldo de información.</t>
  </si>
  <si>
    <t>Este control consiste en plantear soluciónes que permitan minimizar el riesgo ante daños fisicos y logicos ocasionando la perdida de inforamción de los activos con mayor criticidad.</t>
  </si>
  <si>
    <t>Presentar un informe a la dirección del AMB de una  solución tecnológica que permita salvaguardar la información de los activos con mayor criticidad.
Presentar un informe a la Dirección del AMBde una  solución tecnológica de seguriad perimetral que permita minimizar el riesgo de daño de los activos informáticos</t>
  </si>
  <si>
    <t>1.Realizar el segumiento trimestra lpor medio del formato de calidad GAF-FO-142  que se encuentra diseñado para el seguimiento de ejecución presupuestal de los  proyectos de inversión con las oficinas gestoras</t>
  </si>
  <si>
    <t>1.Enviar circulares  a las oficinas gestoras  donde se informe la fecha límite  para la constitución de reservas presupuestales de forma excepcional en el formato estipulado para tal fin</t>
  </si>
  <si>
    <t>1.Enviar circulares y/o correso a las oficinas gestoras recordano el cumplimiento para pago o depuración de las vigencias expiradas que no se encuentran en controversia judicial , en cumplimiento al cronograma establecido para tal fin.</t>
  </si>
  <si>
    <t>1 Realizar revisión  y verificación del egreso con la certificación bancaria</t>
  </si>
  <si>
    <t xml:space="preserve">1 Realizar el registro de ingreso  en tiempo real de los movimientos  en el módulo contable del sistema financiero </t>
  </si>
  <si>
    <t>2. Instalar y actualizar sistema de protección (antivirus).   2. Cambiar periódicamente las contraseñas para el ingreso a la banca financiero</t>
  </si>
  <si>
    <t>Generación de relación mensual de consignaciones que presente el deudor</t>
  </si>
  <si>
    <t>1. Reporte menusal de recaudo por concepto de procesos administrativos de cobro coactivo diferenes a valorización en etapas persuasiva y coactiva</t>
  </si>
  <si>
    <t>Gestión interinstitucional para la consecución y adecuación de espacios para parqueaderos temporales de los poisbles secuestros</t>
  </si>
  <si>
    <t>Dotación y adecuación de archivadores de cobro coactivo para la administración documental acrchivo de gestión</t>
  </si>
  <si>
    <t>Revisión y actualización con la  asistencia de INTEGRASOFT de los procesos sistematizados de cobro coactivo</t>
  </si>
  <si>
    <t>Oficio a Secretaria General solicitando  información oportuna de los casos judiciales que constityuan pasivos  contigentes en contra de la entidad</t>
  </si>
  <si>
    <t>Enviar Comunicación al funcionario responsable de la comision, solicitando la legacion de estos.</t>
  </si>
  <si>
    <t>SUBDIRECCION  ADMINISTRATIVA Y FINANCIERA</t>
  </si>
  <si>
    <t>31/10/2025
28/02/2026
31/07/2026</t>
  </si>
  <si>
    <t>Implementar un procedimiento estandarizado para la validación de precios de mercado, que incluya consultas a fuentes oficiales, análisis comparativos y revisión por parte de un comité técnico antes de la aprobación de los estudios previos. Ajuste en el Manual de Contratación, incluyendo el deber de utilizar la Guía para la Elaboración de Estudios de Sector, emitida por la ANCP-CCE</t>
  </si>
  <si>
    <t>Débil estructura organizacional y operativa en el área jurídica, caracterizada por la falta de personal especializado, ausencia de protocolos y procedimientos claros de respuesta y deficiencias en la gestión documental de procesos judiciales.</t>
  </si>
  <si>
    <t>Posibilidad de daño reputacional y economico por una  inadecuada estrategia de defensa jurídica institucional, como resultado de deficiencias en el seguimiento legal, tardanza en entrega de información clave para contestación de requerimientos judiciales y por limitaciones en el recurso humano especializado y ausencia de la gestión documental y archivistica de los procesos judiciales</t>
  </si>
  <si>
    <t xml:space="preserve">Fortalecer la estructura del equipo jurídico mediante la vinculación de personal con idoneidad y/o experiencia en Defensa Judicial, establecer protocolos internos para la recolección y entrega oportuna de información clave, e implementar un sistema de gestión documental y seguimiento de procesos judiciales. </t>
  </si>
  <si>
    <t xml:space="preserve">Ausencia de cargue de información y desactualización de las plataforma CETIL, </t>
  </si>
  <si>
    <t xml:space="preserve">Posibilidad de daño reputacional por incumplimiento en la digitalización de las hojas de vida de personal inactivo lo cual dificulta mantener actualizadas plataforma CETIL, por ausencia de un proceso continuo para el cargue de los documentos. </t>
  </si>
  <si>
    <t>Diferencias e inconsitencias en la información registrada en el proceso de Nómina</t>
  </si>
  <si>
    <t>Ausencia de un Mecanismo de doble Verificación de la Información de pagos de Nómina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</si>
</sst>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d/m/yyyy"/>
  </numFmts>
  <fonts count="69"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20"/>
      <color theme="1"/>
      <name val="Arial Narrow"/>
      <family val="2"/>
    </font>
    <font>
      <b/>
      <sz val="22"/>
      <color theme="0"/>
      <name val="Arial Narrow"/>
      <family val="2"/>
    </font>
    <font>
      <b/>
      <sz val="18"/>
      <color theme="0"/>
      <name val="Arial Narrow"/>
      <family val="2"/>
    </font>
    <font>
      <b/>
      <sz val="14"/>
      <color theme="0"/>
      <name val="Arial Narrow"/>
      <family val="2"/>
    </font>
    <font>
      <b/>
      <sz val="11"/>
      <color theme="0"/>
      <name val="Arial Narrow"/>
      <family val="2"/>
    </font>
    <font>
      <sz val="11"/>
      <color theme="0"/>
      <name val="Arial Narrow"/>
      <family val="2"/>
    </font>
    <font>
      <b/>
      <sz val="9"/>
      <color theme="0"/>
      <name val="Arial Narrow"/>
      <family val="2"/>
    </font>
    <font>
      <sz val="8"/>
      <name val="Calibri"/>
      <family val="2"/>
      <scheme val="minor"/>
    </font>
    <font>
      <sz val="11"/>
      <color theme="1"/>
      <name val="Arial Narrow"/>
    </font>
    <font>
      <b/>
      <sz val="11"/>
      <color theme="1"/>
      <name val="Arial Narrow"/>
    </font>
    <font>
      <sz val="10"/>
      <color theme="1"/>
      <name val="Arial Narrow"/>
    </font>
    <font>
      <sz val="14"/>
      <color theme="1"/>
      <name val="Arial Narrow"/>
    </font>
  </fonts>
  <fills count="1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theme="0"/>
      </patternFill>
    </fill>
    <fill>
      <patternFill patternType="solid">
        <fgColor rgb="FFEE08DE"/>
        <bgColor indexed="64"/>
      </patternFill>
    </fill>
  </fills>
  <borders count="79">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dotted">
        <color rgb="FFE36C09"/>
      </left>
      <right style="dotted">
        <color rgb="FFE36C09"/>
      </right>
      <top style="dotted">
        <color rgb="FFE36C09"/>
      </top>
      <bottom/>
      <diagonal/>
    </border>
    <border>
      <left style="dotted">
        <color rgb="FFE36C09"/>
      </left>
      <right style="dotted">
        <color rgb="FFE36C09"/>
      </right>
      <top style="dotted">
        <color rgb="FFE36C09"/>
      </top>
      <bottom style="dotted">
        <color rgb="FFE36C09"/>
      </bottom>
      <diagonal/>
    </border>
    <border>
      <left style="dotted">
        <color rgb="FFE36C09"/>
      </left>
      <right style="dotted">
        <color rgb="FFE36C09"/>
      </right>
      <top/>
      <bottom/>
      <diagonal/>
    </border>
    <border>
      <left style="dotted">
        <color rgb="FFE36C09"/>
      </left>
      <right style="dotted">
        <color rgb="FFE36C09"/>
      </right>
      <top/>
      <bottom style="dotted">
        <color rgb="FFE36C09"/>
      </bottom>
      <diagonal/>
    </border>
  </borders>
  <cellStyleXfs count="5">
    <xf numFmtId="0" fontId="0" fillId="0" borderId="0"/>
    <xf numFmtId="9" fontId="15" fillId="0" borderId="0" applyFont="0" applyFill="0" applyBorder="0" applyAlignment="0" applyProtection="0"/>
    <xf numFmtId="0" fontId="47" fillId="0" borderId="0"/>
    <xf numFmtId="0" fontId="48" fillId="0" borderId="0"/>
    <xf numFmtId="0" fontId="5" fillId="0" borderId="0"/>
  </cellStyleXfs>
  <cellXfs count="508">
    <xf numFmtId="0" fontId="0" fillId="0" borderId="0" xfId="0"/>
    <xf numFmtId="0" fontId="1" fillId="0" borderId="0" xfId="0" applyFont="1"/>
    <xf numFmtId="0" fontId="1" fillId="0" borderId="0" xfId="0" applyFont="1" applyAlignment="1">
      <alignment horizontal="center"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3" borderId="0" xfId="0" applyFont="1" applyFill="1" applyAlignment="1">
      <alignment horizontal="center"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28" fillId="0" borderId="0" xfId="0" applyFont="1" applyAlignment="1">
      <alignment vertical="center"/>
    </xf>
    <xf numFmtId="0" fontId="29" fillId="0" borderId="0" xfId="0" applyFont="1"/>
    <xf numFmtId="0" fontId="27" fillId="0" borderId="0" xfId="0" applyFont="1"/>
    <xf numFmtId="0" fontId="0" fillId="0" borderId="0" xfId="0" pivotButton="1"/>
    <xf numFmtId="0" fontId="13" fillId="0" borderId="0" xfId="0" applyFont="1" applyAlignment="1">
      <alignment horizontal="justify" vertical="center" wrapText="1" readingOrder="1"/>
    </xf>
    <xf numFmtId="0" fontId="30" fillId="0" borderId="0" xfId="0" applyFont="1"/>
    <xf numFmtId="0" fontId="32" fillId="6" borderId="0" xfId="0" applyFont="1" applyFill="1" applyAlignment="1">
      <alignment horizontal="center" vertical="center" wrapText="1" readingOrder="1"/>
    </xf>
    <xf numFmtId="0" fontId="33" fillId="0" borderId="11" xfId="0" applyFont="1" applyBorder="1" applyAlignment="1">
      <alignment horizontal="justify" vertical="center" wrapText="1" readingOrder="1"/>
    </xf>
    <xf numFmtId="0" fontId="33" fillId="0" borderId="1" xfId="0" applyFont="1" applyBorder="1" applyAlignment="1">
      <alignment horizontal="justify" vertical="center" wrapText="1" readingOrder="1"/>
    </xf>
    <xf numFmtId="0" fontId="33" fillId="5" borderId="11" xfId="0" applyFont="1" applyFill="1" applyBorder="1" applyAlignment="1">
      <alignment horizontal="center" vertical="center" wrapText="1" readingOrder="1"/>
    </xf>
    <xf numFmtId="0" fontId="33" fillId="7" borderId="1" xfId="0" applyFont="1" applyFill="1" applyBorder="1" applyAlignment="1">
      <alignment horizontal="center" vertical="center" wrapText="1" readingOrder="1"/>
    </xf>
    <xf numFmtId="0" fontId="33" fillId="4" borderId="1" xfId="0" applyFont="1" applyFill="1" applyBorder="1" applyAlignment="1">
      <alignment horizontal="center" vertical="center" wrapText="1" readingOrder="1"/>
    </xf>
    <xf numFmtId="0" fontId="33" fillId="8" borderId="1" xfId="0" applyFont="1" applyFill="1" applyBorder="1" applyAlignment="1">
      <alignment horizontal="center" vertical="center" wrapText="1" readingOrder="1"/>
    </xf>
    <xf numFmtId="0" fontId="34" fillId="9" borderId="1" xfId="0" applyFont="1" applyFill="1" applyBorder="1" applyAlignment="1">
      <alignment horizontal="center" vertical="center" wrapText="1" readingOrder="1"/>
    </xf>
    <xf numFmtId="0" fontId="33" fillId="0" borderId="11" xfId="0" applyFont="1" applyBorder="1" applyAlignment="1">
      <alignment horizontal="center" vertical="center" wrapText="1" readingOrder="1"/>
    </xf>
    <xf numFmtId="0" fontId="33" fillId="0" borderId="1" xfId="0" applyFont="1" applyBorder="1" applyAlignment="1">
      <alignment horizontal="center" vertical="center" wrapText="1" readingOrder="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49" fillId="3" borderId="51" xfId="2" applyFont="1" applyFill="1" applyBorder="1"/>
    <xf numFmtId="0" fontId="49" fillId="3" borderId="52" xfId="2" applyFont="1" applyFill="1" applyBorder="1"/>
    <xf numFmtId="0" fontId="49" fillId="3" borderId="53" xfId="2" applyFont="1" applyFill="1" applyBorder="1"/>
    <xf numFmtId="0" fontId="17" fillId="3" borderId="0" xfId="0" applyFont="1" applyFill="1" applyAlignment="1">
      <alignment vertical="center"/>
    </xf>
    <xf numFmtId="0" fontId="5" fillId="3" borderId="0" xfId="0" applyFont="1" applyFill="1"/>
    <xf numFmtId="0" fontId="36" fillId="3" borderId="0" xfId="0" applyFont="1" applyFill="1"/>
    <xf numFmtId="0" fontId="37" fillId="3" borderId="34" xfId="0" applyFont="1" applyFill="1" applyBorder="1" applyAlignment="1">
      <alignment horizontal="center" vertical="center" wrapText="1" readingOrder="1"/>
    </xf>
    <xf numFmtId="0" fontId="38" fillId="3" borderId="34" xfId="0" applyFont="1" applyFill="1" applyBorder="1" applyAlignment="1">
      <alignment horizontal="justify" vertical="center" wrapText="1" readingOrder="1"/>
    </xf>
    <xf numFmtId="9" fontId="37" fillId="3" borderId="43" xfId="0" applyNumberFormat="1" applyFont="1" applyFill="1" applyBorder="1" applyAlignment="1">
      <alignment horizontal="center" vertical="center" wrapText="1" readingOrder="1"/>
    </xf>
    <xf numFmtId="0" fontId="37" fillId="3" borderId="33" xfId="0" applyFont="1" applyFill="1" applyBorder="1" applyAlignment="1">
      <alignment horizontal="center" vertical="center" wrapText="1" readingOrder="1"/>
    </xf>
    <xf numFmtId="0" fontId="38" fillId="3" borderId="33" xfId="0" applyFont="1" applyFill="1" applyBorder="1" applyAlignment="1">
      <alignment horizontal="justify" vertical="center" wrapText="1" readingOrder="1"/>
    </xf>
    <xf numFmtId="9" fontId="37" fillId="3" borderId="38" xfId="0" applyNumberFormat="1" applyFont="1" applyFill="1" applyBorder="1" applyAlignment="1">
      <alignment horizontal="center" vertical="center" wrapText="1" readingOrder="1"/>
    </xf>
    <xf numFmtId="0" fontId="38" fillId="3" borderId="38" xfId="0" applyFont="1" applyFill="1" applyBorder="1" applyAlignment="1">
      <alignment horizontal="center" vertical="center" wrapText="1" readingOrder="1"/>
    </xf>
    <xf numFmtId="0" fontId="37" fillId="3" borderId="40" xfId="0" applyFont="1" applyFill="1" applyBorder="1" applyAlignment="1">
      <alignment horizontal="center" vertical="center" wrapText="1" readingOrder="1"/>
    </xf>
    <xf numFmtId="0" fontId="38" fillId="3" borderId="40" xfId="0" applyFont="1" applyFill="1" applyBorder="1" applyAlignment="1">
      <alignment horizontal="justify" vertical="center" wrapText="1" readingOrder="1"/>
    </xf>
    <xf numFmtId="0" fontId="38" fillId="3" borderId="41" xfId="0" applyFont="1" applyFill="1" applyBorder="1" applyAlignment="1">
      <alignment horizontal="center" vertical="center" wrapText="1" readingOrder="1"/>
    </xf>
    <xf numFmtId="0" fontId="46" fillId="3" borderId="0" xfId="0" applyFont="1" applyFill="1"/>
    <xf numFmtId="0" fontId="37" fillId="14" borderId="45" xfId="0" applyFont="1" applyFill="1" applyBorder="1" applyAlignment="1">
      <alignment horizontal="center" vertical="center" wrapText="1" readingOrder="1"/>
    </xf>
    <xf numFmtId="0" fontId="37" fillId="14" borderId="46" xfId="0" applyFont="1" applyFill="1" applyBorder="1" applyAlignment="1">
      <alignment horizontal="center" vertical="center" wrapText="1" readingOrder="1"/>
    </xf>
    <xf numFmtId="0" fontId="14" fillId="3" borderId="0" xfId="0" applyFont="1" applyFill="1"/>
    <xf numFmtId="0" fontId="31"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49" fillId="3" borderId="14" xfId="2" applyFont="1" applyFill="1" applyBorder="1"/>
    <xf numFmtId="0" fontId="53" fillId="3" borderId="0" xfId="0" applyFont="1" applyFill="1" applyAlignment="1">
      <alignment horizontal="left" vertical="center" wrapText="1"/>
    </xf>
    <xf numFmtId="0" fontId="54" fillId="3" borderId="0" xfId="0" applyFont="1" applyFill="1" applyAlignment="1">
      <alignment horizontal="left" vertical="top" wrapText="1"/>
    </xf>
    <xf numFmtId="0" fontId="49" fillId="3" borderId="0" xfId="2" applyFont="1" applyFill="1"/>
    <xf numFmtId="0" fontId="49" fillId="3" borderId="15" xfId="2" applyFont="1" applyFill="1" applyBorder="1"/>
    <xf numFmtId="0" fontId="49" fillId="3" borderId="16" xfId="2" applyFont="1" applyFill="1" applyBorder="1"/>
    <xf numFmtId="0" fontId="49" fillId="3" borderId="18" xfId="2" applyFont="1" applyFill="1" applyBorder="1"/>
    <xf numFmtId="0" fontId="49" fillId="3" borderId="17" xfId="2" applyFont="1" applyFill="1" applyBorder="1"/>
    <xf numFmtId="0" fontId="52" fillId="3" borderId="0" xfId="2" applyFont="1" applyFill="1" applyAlignment="1">
      <alignment horizontal="left" vertical="center" wrapText="1"/>
    </xf>
    <xf numFmtId="0" fontId="49" fillId="3" borderId="0" xfId="2" applyFont="1" applyFill="1" applyAlignment="1">
      <alignment horizontal="left" vertical="center" wrapText="1"/>
    </xf>
    <xf numFmtId="0" fontId="49" fillId="3" borderId="0" xfId="2" quotePrefix="1" applyFont="1" applyFill="1" applyAlignment="1">
      <alignment horizontal="left" vertical="center" wrapText="1"/>
    </xf>
    <xf numFmtId="0" fontId="50" fillId="3" borderId="14" xfId="2" quotePrefix="1" applyFont="1" applyFill="1" applyBorder="1" applyAlignment="1">
      <alignment horizontal="left" vertical="top" wrapText="1"/>
    </xf>
    <xf numFmtId="0" fontId="51" fillId="3" borderId="0" xfId="2" quotePrefix="1" applyFont="1" applyFill="1" applyAlignment="1">
      <alignment horizontal="left" vertical="top" wrapText="1"/>
    </xf>
    <xf numFmtId="0" fontId="51" fillId="3" borderId="15" xfId="2" quotePrefix="1" applyFont="1" applyFill="1" applyBorder="1" applyAlignment="1">
      <alignment horizontal="left" vertical="top" wrapText="1"/>
    </xf>
    <xf numFmtId="0" fontId="1" fillId="0" borderId="4" xfId="0" applyFont="1" applyBorder="1" applyAlignment="1" applyProtection="1">
      <alignment horizontal="center" vertical="top" textRotation="90"/>
      <protection locked="0"/>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0" fontId="1" fillId="0" borderId="2" xfId="0" applyFont="1" applyBorder="1" applyAlignment="1" applyProtection="1">
      <alignment horizontal="center" vertical="center"/>
      <protection hidden="1"/>
    </xf>
    <xf numFmtId="0" fontId="61" fillId="7" borderId="2" xfId="0" applyFont="1" applyFill="1" applyBorder="1" applyAlignment="1">
      <alignment horizontal="center" vertical="center" textRotation="90"/>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164" fontId="1" fillId="0" borderId="2" xfId="1" applyNumberFormat="1" applyFont="1" applyBorder="1" applyAlignment="1">
      <alignment horizontal="center" vertical="center"/>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62" fillId="3" borderId="0" xfId="0" applyFont="1" applyFill="1"/>
    <xf numFmtId="0" fontId="62" fillId="0" borderId="0" xfId="0" applyFont="1"/>
    <xf numFmtId="14" fontId="1" fillId="0" borderId="2" xfId="0" applyNumberFormat="1" applyFont="1" applyBorder="1" applyAlignment="1" applyProtection="1">
      <alignment horizontal="center" vertical="center" wrapText="1"/>
      <protection locked="0"/>
    </xf>
    <xf numFmtId="0" fontId="2" fillId="0" borderId="2" xfId="0" applyFont="1" applyBorder="1" applyAlignment="1" applyProtection="1">
      <alignment horizontal="center" vertical="top" wrapText="1"/>
      <protection locked="0"/>
    </xf>
    <xf numFmtId="14" fontId="2" fillId="0" borderId="2" xfId="0" applyNumberFormat="1" applyFont="1" applyBorder="1" applyAlignment="1" applyProtection="1">
      <alignment horizontal="center" vertical="center" wrapText="1"/>
      <protection locked="0"/>
    </xf>
    <xf numFmtId="0" fontId="1" fillId="0" borderId="0" xfId="0" applyFont="1" applyAlignment="1">
      <alignment horizontal="center" vertical="center" wrapText="1"/>
    </xf>
    <xf numFmtId="0" fontId="49" fillId="0" borderId="2"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protection hidden="1"/>
    </xf>
    <xf numFmtId="0" fontId="2" fillId="0" borderId="2" xfId="0" applyFont="1" applyBorder="1" applyAlignment="1" applyProtection="1">
      <alignment horizontal="center" vertical="center" textRotation="90"/>
      <protection locked="0"/>
    </xf>
    <xf numFmtId="9" fontId="2" fillId="0" borderId="2" xfId="0" applyNumberFormat="1" applyFont="1" applyBorder="1" applyAlignment="1" applyProtection="1">
      <alignment horizontal="center" vertical="center"/>
      <protection hidden="1"/>
    </xf>
    <xf numFmtId="0" fontId="51" fillId="0" borderId="2" xfId="0" applyFont="1" applyBorder="1" applyAlignment="1" applyProtection="1">
      <alignment horizontal="center" vertical="center" textRotation="90" wrapText="1"/>
      <protection hidden="1"/>
    </xf>
    <xf numFmtId="9" fontId="2" fillId="0" borderId="4" xfId="0" applyNumberFormat="1" applyFont="1" applyBorder="1" applyAlignment="1" applyProtection="1">
      <alignment horizontal="center" vertical="center"/>
      <protection hidden="1"/>
    </xf>
    <xf numFmtId="0" fontId="51" fillId="0" borderId="2" xfId="0" applyFont="1" applyBorder="1" applyAlignment="1" applyProtection="1">
      <alignment horizontal="center" vertical="center" textRotation="90"/>
      <protection hidden="1"/>
    </xf>
    <xf numFmtId="0" fontId="2" fillId="0" borderId="4" xfId="0" applyFont="1" applyBorder="1" applyAlignment="1" applyProtection="1">
      <alignment horizontal="center" vertical="center" textRotation="90"/>
      <protection locked="0"/>
    </xf>
    <xf numFmtId="0" fontId="2" fillId="0" borderId="2" xfId="0" applyFont="1" applyBorder="1" applyAlignment="1" applyProtection="1">
      <alignment horizontal="center" vertical="center" wrapText="1"/>
      <protection locked="0"/>
    </xf>
    <xf numFmtId="0" fontId="0" fillId="0" borderId="0" xfId="0" applyAlignment="1">
      <alignment horizontal="center" vertical="center" wrapText="1"/>
    </xf>
    <xf numFmtId="0" fontId="1" fillId="0" borderId="4"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hidden="1"/>
    </xf>
    <xf numFmtId="0" fontId="1" fillId="0" borderId="4" xfId="0" applyFont="1" applyBorder="1" applyAlignment="1">
      <alignment horizontal="center" vertical="center"/>
    </xf>
    <xf numFmtId="0" fontId="4" fillId="0" borderId="4" xfId="0" applyFont="1" applyBorder="1" applyAlignment="1" applyProtection="1">
      <alignment horizontal="center" vertical="center"/>
      <protection hidden="1"/>
    </xf>
    <xf numFmtId="9" fontId="1" fillId="0" borderId="4" xfId="0" applyNumberFormat="1" applyFont="1" applyBorder="1" applyAlignment="1" applyProtection="1">
      <alignment horizontal="center" vertical="center" wrapText="1"/>
      <protection hidden="1"/>
    </xf>
    <xf numFmtId="0" fontId="1" fillId="0" borderId="8" xfId="0" applyFont="1" applyBorder="1" applyAlignment="1" applyProtection="1">
      <alignment vertical="center" wrapText="1"/>
      <protection locked="0"/>
    </xf>
    <xf numFmtId="0" fontId="1" fillId="0" borderId="5" xfId="0" applyFont="1" applyBorder="1" applyAlignment="1" applyProtection="1">
      <alignment vertical="center" wrapText="1"/>
      <protection locked="0"/>
    </xf>
    <xf numFmtId="0" fontId="2" fillId="0" borderId="8" xfId="0" applyFont="1" applyBorder="1" applyAlignment="1" applyProtection="1">
      <alignment vertical="center" wrapText="1"/>
      <protection locked="0"/>
    </xf>
    <xf numFmtId="0" fontId="2" fillId="0" borderId="5" xfId="0" applyFont="1" applyBorder="1" applyAlignment="1" applyProtection="1">
      <alignment vertical="center" wrapText="1"/>
      <protection locked="0"/>
    </xf>
    <xf numFmtId="9" fontId="2" fillId="0" borderId="4" xfId="0" applyNumberFormat="1" applyFont="1" applyBorder="1" applyAlignment="1" applyProtection="1">
      <alignment vertical="center" wrapText="1"/>
      <protection hidden="1"/>
    </xf>
    <xf numFmtId="9" fontId="2" fillId="0" borderId="8" xfId="0" applyNumberFormat="1" applyFont="1" applyBorder="1" applyAlignment="1" applyProtection="1">
      <alignment vertical="center" wrapText="1"/>
      <protection hidden="1"/>
    </xf>
    <xf numFmtId="0" fontId="2" fillId="0" borderId="4" xfId="0" applyFont="1" applyBorder="1" applyAlignment="1" applyProtection="1">
      <alignment vertical="center" wrapText="1"/>
      <protection locked="0"/>
    </xf>
    <xf numFmtId="9" fontId="2" fillId="0" borderId="4" xfId="0" applyNumberFormat="1" applyFont="1" applyBorder="1" applyAlignment="1" applyProtection="1">
      <alignment vertical="center" wrapText="1"/>
      <protection locked="0"/>
    </xf>
    <xf numFmtId="9" fontId="2" fillId="0" borderId="8" xfId="0" applyNumberFormat="1" applyFont="1" applyBorder="1" applyAlignment="1" applyProtection="1">
      <alignment vertical="center" wrapText="1"/>
      <protection locked="0"/>
    </xf>
    <xf numFmtId="0" fontId="1" fillId="0" borderId="4" xfId="0" applyFont="1" applyBorder="1" applyAlignment="1" applyProtection="1">
      <alignment vertical="center" wrapText="1"/>
      <protection locked="0"/>
    </xf>
    <xf numFmtId="0" fontId="2" fillId="3" borderId="4" xfId="0" applyFont="1" applyFill="1" applyBorder="1" applyAlignment="1" applyProtection="1">
      <alignment horizontal="center" vertical="center" wrapText="1"/>
      <protection locked="0"/>
    </xf>
    <xf numFmtId="0" fontId="1" fillId="0" borderId="2" xfId="0" applyFont="1" applyBorder="1" applyAlignment="1" applyProtection="1">
      <alignment horizontal="left" vertical="top" wrapText="1"/>
      <protection locked="0"/>
    </xf>
    <xf numFmtId="0" fontId="1" fillId="0" borderId="2" xfId="0" applyFont="1" applyBorder="1" applyAlignment="1" applyProtection="1">
      <alignment horizontal="left" vertical="center" wrapText="1"/>
      <protection locked="0"/>
    </xf>
    <xf numFmtId="0" fontId="51" fillId="0" borderId="4" xfId="0" applyFont="1" applyBorder="1" applyAlignment="1" applyProtection="1">
      <alignment vertical="top" wrapText="1"/>
      <protection hidden="1"/>
    </xf>
    <xf numFmtId="0" fontId="51" fillId="0" borderId="8" xfId="0" applyFont="1" applyBorder="1" applyAlignment="1" applyProtection="1">
      <alignment vertical="top" wrapText="1"/>
      <protection hidden="1"/>
    </xf>
    <xf numFmtId="9" fontId="2" fillId="0" borderId="4" xfId="0" applyNumberFormat="1" applyFont="1" applyBorder="1" applyAlignment="1" applyProtection="1">
      <alignment vertical="top" wrapText="1"/>
      <protection hidden="1"/>
    </xf>
    <xf numFmtId="0" fontId="51" fillId="0" borderId="4" xfId="0" applyFont="1" applyBorder="1" applyAlignment="1" applyProtection="1">
      <alignment vertical="top"/>
      <protection hidden="1"/>
    </xf>
    <xf numFmtId="0" fontId="4" fillId="0" borderId="4" xfId="0" applyFont="1" applyBorder="1" applyAlignment="1" applyProtection="1">
      <alignment vertical="center" wrapText="1"/>
      <protection hidden="1"/>
    </xf>
    <xf numFmtId="9" fontId="1" fillId="0" borderId="4" xfId="0" applyNumberFormat="1" applyFont="1" applyBorder="1" applyAlignment="1" applyProtection="1">
      <alignment vertical="center" wrapText="1"/>
      <protection hidden="1"/>
    </xf>
    <xf numFmtId="0" fontId="4" fillId="0" borderId="4" xfId="0" applyFont="1" applyBorder="1" applyAlignment="1" applyProtection="1">
      <alignment vertical="center"/>
      <protection hidden="1"/>
    </xf>
    <xf numFmtId="0" fontId="61" fillId="7" borderId="6" xfId="0" applyFont="1" applyFill="1" applyBorder="1" applyAlignment="1">
      <alignment horizontal="center" vertical="center"/>
    </xf>
    <xf numFmtId="0" fontId="61" fillId="7" borderId="10" xfId="0" applyFont="1" applyFill="1" applyBorder="1" applyAlignment="1">
      <alignment horizontal="center" vertical="center"/>
    </xf>
    <xf numFmtId="0" fontId="61" fillId="7" borderId="7" xfId="0" applyFont="1" applyFill="1" applyBorder="1" applyAlignment="1">
      <alignment horizontal="center" vertical="center"/>
    </xf>
    <xf numFmtId="0" fontId="2" fillId="0" borderId="4" xfId="0" applyFont="1" applyBorder="1" applyAlignment="1" applyProtection="1">
      <alignment horizontal="center" vertical="center" wrapText="1"/>
      <protection locked="0"/>
    </xf>
    <xf numFmtId="0" fontId="61" fillId="3" borderId="2" xfId="0" applyFont="1" applyFill="1" applyBorder="1" applyAlignment="1">
      <alignment horizontal="center" vertical="center" wrapText="1"/>
    </xf>
    <xf numFmtId="0" fontId="1" fillId="3" borderId="2" xfId="0" applyFont="1" applyFill="1" applyBorder="1" applyAlignment="1">
      <alignment horizontal="center" vertical="center" wrapText="1"/>
    </xf>
    <xf numFmtId="14" fontId="1" fillId="3" borderId="2" xfId="0" applyNumberFormat="1"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0" borderId="6" xfId="0" applyFont="1" applyBorder="1" applyAlignment="1" applyProtection="1">
      <alignment horizontal="center" vertical="center" wrapText="1"/>
      <protection locked="0"/>
    </xf>
    <xf numFmtId="14" fontId="1" fillId="0" borderId="5" xfId="0" applyNumberFormat="1"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1" fillId="0" borderId="4" xfId="0" applyFont="1" applyBorder="1" applyAlignment="1" applyProtection="1">
      <alignment vertical="center" wrapText="1"/>
      <protection hidden="1"/>
    </xf>
    <xf numFmtId="0" fontId="1" fillId="0" borderId="8" xfId="0" applyFont="1" applyBorder="1" applyAlignment="1" applyProtection="1">
      <alignment vertical="center" wrapText="1"/>
      <protection hidden="1"/>
    </xf>
    <xf numFmtId="0" fontId="1" fillId="0" borderId="5" xfId="0" applyFont="1" applyBorder="1" applyAlignment="1" applyProtection="1">
      <alignment vertical="center" wrapText="1"/>
      <protection hidden="1"/>
    </xf>
    <xf numFmtId="0" fontId="65" fillId="0" borderId="75" xfId="0" applyFont="1" applyBorder="1" applyAlignment="1">
      <alignment horizontal="center" vertical="center"/>
    </xf>
    <xf numFmtId="0" fontId="65" fillId="0" borderId="75" xfId="0" applyFont="1" applyBorder="1" applyAlignment="1">
      <alignment vertical="top" wrapText="1"/>
    </xf>
    <xf numFmtId="0" fontId="65" fillId="0" borderId="75" xfId="0" applyFont="1" applyBorder="1" applyAlignment="1">
      <alignment horizontal="left" vertical="center" wrapText="1"/>
    </xf>
    <xf numFmtId="0" fontId="65" fillId="0" borderId="75" xfId="0" applyFont="1" applyBorder="1" applyAlignment="1">
      <alignment horizontal="left" vertical="top" wrapText="1"/>
    </xf>
    <xf numFmtId="0" fontId="65" fillId="15" borderId="75" xfId="0" applyFont="1" applyFill="1" applyBorder="1" applyAlignment="1">
      <alignment horizontal="center" vertical="center" wrapText="1"/>
    </xf>
    <xf numFmtId="9" fontId="65" fillId="0" borderId="75" xfId="0" applyNumberFormat="1" applyFont="1" applyBorder="1" applyAlignment="1">
      <alignment vertical="top" wrapText="1"/>
    </xf>
    <xf numFmtId="0" fontId="67" fillId="0" borderId="76" xfId="0" applyFont="1" applyBorder="1" applyAlignment="1">
      <alignment horizontal="left" vertical="top" wrapText="1"/>
    </xf>
    <xf numFmtId="0" fontId="65" fillId="16" borderId="76" xfId="0" applyFont="1" applyFill="1" applyBorder="1" applyAlignment="1">
      <alignment horizontal="center" vertical="center" wrapText="1"/>
    </xf>
    <xf numFmtId="0" fontId="65" fillId="0" borderId="76" xfId="0" applyFont="1" applyBorder="1" applyAlignment="1">
      <alignment horizontal="center" vertical="center" wrapText="1"/>
    </xf>
    <xf numFmtId="165" fontId="65" fillId="0" borderId="76" xfId="0" applyNumberFormat="1" applyFont="1" applyBorder="1" applyAlignment="1">
      <alignment horizontal="center" vertical="center"/>
    </xf>
    <xf numFmtId="0" fontId="65" fillId="0" borderId="77" xfId="0" applyFont="1" applyBorder="1" applyAlignment="1">
      <alignment vertical="top" wrapText="1"/>
    </xf>
    <xf numFmtId="0" fontId="65" fillId="0" borderId="77" xfId="0" applyFont="1" applyBorder="1" applyAlignment="1">
      <alignment vertical="center" wrapText="1"/>
    </xf>
    <xf numFmtId="9" fontId="65" fillId="0" borderId="77" xfId="0" applyNumberFormat="1" applyFont="1" applyBorder="1" applyAlignment="1">
      <alignment vertical="top" wrapText="1"/>
    </xf>
    <xf numFmtId="0" fontId="65" fillId="16" borderId="76" xfId="0" applyFont="1" applyFill="1" applyBorder="1" applyAlignment="1">
      <alignment horizontal="center" vertical="top" wrapText="1"/>
    </xf>
    <xf numFmtId="0" fontId="65" fillId="0" borderId="75" xfId="0" applyFont="1" applyBorder="1" applyAlignment="1">
      <alignment vertical="center" wrapText="1"/>
    </xf>
    <xf numFmtId="0" fontId="65" fillId="0" borderId="78" xfId="0" applyFont="1" applyBorder="1" applyAlignment="1">
      <alignment vertical="top" wrapText="1"/>
    </xf>
    <xf numFmtId="9" fontId="65" fillId="0" borderId="78" xfId="0" applyNumberFormat="1" applyFont="1" applyBorder="1" applyAlignment="1">
      <alignment vertical="top" wrapText="1"/>
    </xf>
    <xf numFmtId="0" fontId="65" fillId="0" borderId="75" xfId="0" applyFont="1" applyBorder="1" applyAlignment="1">
      <alignment vertical="top"/>
    </xf>
    <xf numFmtId="0" fontId="65" fillId="0" borderId="78" xfId="0" applyFont="1" applyBorder="1" applyAlignment="1">
      <alignment vertical="center" wrapText="1"/>
    </xf>
    <xf numFmtId="0" fontId="65" fillId="0" borderId="75" xfId="0" applyFont="1" applyBorder="1" applyAlignment="1">
      <alignment horizontal="center" vertical="center" wrapText="1"/>
    </xf>
    <xf numFmtId="0" fontId="66" fillId="0" borderId="75" xfId="0" applyFont="1" applyBorder="1" applyAlignment="1">
      <alignment horizontal="center" vertical="center" wrapText="1"/>
    </xf>
    <xf numFmtId="9" fontId="65" fillId="0" borderId="75" xfId="0" applyNumberFormat="1" applyFont="1" applyBorder="1" applyAlignment="1">
      <alignment horizontal="center" vertical="center" wrapText="1"/>
    </xf>
    <xf numFmtId="0" fontId="67" fillId="0" borderId="76" xfId="0" applyFont="1" applyBorder="1" applyAlignment="1">
      <alignment horizontal="center" vertical="center" wrapText="1"/>
    </xf>
    <xf numFmtId="0" fontId="1" fillId="16" borderId="76" xfId="0" applyFont="1" applyFill="1" applyBorder="1" applyAlignment="1">
      <alignment horizontal="center" vertical="center" wrapText="1"/>
    </xf>
    <xf numFmtId="0" fontId="66" fillId="0" borderId="75" xfId="0" applyFont="1" applyBorder="1" applyAlignment="1">
      <alignment vertical="center" wrapText="1"/>
    </xf>
    <xf numFmtId="9" fontId="65" fillId="0" borderId="75" xfId="0" applyNumberFormat="1" applyFont="1" applyBorder="1" applyAlignment="1">
      <alignment vertical="center" wrapText="1"/>
    </xf>
    <xf numFmtId="0" fontId="67" fillId="0" borderId="75" xfId="0" applyFont="1" applyBorder="1" applyAlignment="1">
      <alignment vertical="center" wrapText="1"/>
    </xf>
    <xf numFmtId="0" fontId="67" fillId="0" borderId="75" xfId="0" applyFont="1" applyBorder="1" applyAlignment="1">
      <alignment horizontal="center" vertical="center" wrapText="1"/>
    </xf>
    <xf numFmtId="9" fontId="65" fillId="0" borderId="75" xfId="0" applyNumberFormat="1" applyFont="1" applyBorder="1" applyAlignment="1">
      <alignment horizontal="center" vertical="top" wrapText="1"/>
    </xf>
    <xf numFmtId="0" fontId="68" fillId="0" borderId="75" xfId="0" applyFont="1" applyBorder="1" applyAlignment="1">
      <alignment horizontal="center" vertical="center" wrapText="1"/>
    </xf>
    <xf numFmtId="0" fontId="68" fillId="16" borderId="76" xfId="0" applyFont="1" applyFill="1" applyBorder="1" applyAlignment="1">
      <alignment horizontal="center" vertical="center" wrapText="1"/>
    </xf>
    <xf numFmtId="0" fontId="68" fillId="0" borderId="76" xfId="0" applyFont="1" applyBorder="1" applyAlignment="1">
      <alignment horizontal="center" vertical="center" wrapText="1"/>
    </xf>
    <xf numFmtId="0" fontId="68" fillId="16" borderId="76" xfId="0" applyFont="1" applyFill="1" applyBorder="1" applyAlignment="1">
      <alignment horizontal="left" vertical="center" wrapText="1"/>
    </xf>
    <xf numFmtId="164" fontId="1" fillId="0" borderId="4" xfId="1" applyNumberFormat="1" applyFont="1" applyBorder="1" applyAlignment="1">
      <alignment vertical="center"/>
    </xf>
    <xf numFmtId="0" fontId="1" fillId="3" borderId="0" xfId="0" applyFont="1" applyFill="1" applyAlignment="1">
      <alignment vertical="center"/>
    </xf>
    <xf numFmtId="0" fontId="1" fillId="0" borderId="0" xfId="0" applyFont="1" applyAlignment="1">
      <alignment vertical="center"/>
    </xf>
    <xf numFmtId="0" fontId="2" fillId="0" borderId="4" xfId="0" applyFont="1" applyBorder="1" applyAlignment="1" applyProtection="1">
      <alignment horizontal="center" vertical="center"/>
      <protection locked="0"/>
    </xf>
    <xf numFmtId="0" fontId="60" fillId="7" borderId="48" xfId="2" applyFont="1" applyFill="1" applyBorder="1" applyAlignment="1">
      <alignment horizontal="center" vertical="center" wrapText="1"/>
    </xf>
    <xf numFmtId="0" fontId="60" fillId="7" borderId="49" xfId="2" applyFont="1" applyFill="1" applyBorder="1" applyAlignment="1">
      <alignment horizontal="center" vertical="center" wrapText="1"/>
    </xf>
    <xf numFmtId="0" fontId="60" fillId="7" borderId="50" xfId="2" applyFont="1" applyFill="1" applyBorder="1" applyAlignment="1">
      <alignment horizontal="center" vertical="center" wrapText="1"/>
    </xf>
    <xf numFmtId="0" fontId="49" fillId="0" borderId="14" xfId="2" quotePrefix="1" applyFont="1" applyBorder="1" applyAlignment="1">
      <alignment horizontal="left" vertical="center" wrapText="1"/>
    </xf>
    <xf numFmtId="0" fontId="49" fillId="0" borderId="0" xfId="2" quotePrefix="1" applyFont="1" applyAlignment="1">
      <alignment horizontal="left" vertical="center" wrapText="1"/>
    </xf>
    <xf numFmtId="0" fontId="49" fillId="0" borderId="15" xfId="2" quotePrefix="1" applyFont="1" applyBorder="1" applyAlignment="1">
      <alignment horizontal="left" vertical="center" wrapText="1"/>
    </xf>
    <xf numFmtId="0" fontId="49" fillId="0" borderId="68" xfId="2" quotePrefix="1" applyFont="1" applyBorder="1" applyAlignment="1">
      <alignment horizontal="left" vertical="center" wrapText="1"/>
    </xf>
    <xf numFmtId="0" fontId="49" fillId="0" borderId="69" xfId="2" quotePrefix="1" applyFont="1" applyBorder="1" applyAlignment="1">
      <alignment horizontal="left" vertical="center" wrapText="1"/>
    </xf>
    <xf numFmtId="0" fontId="49" fillId="0" borderId="70" xfId="2" quotePrefix="1" applyFont="1" applyBorder="1" applyAlignment="1">
      <alignment horizontal="left" vertical="center" wrapText="1"/>
    </xf>
    <xf numFmtId="0" fontId="50" fillId="3" borderId="51" xfId="2" quotePrefix="1" applyFont="1" applyFill="1" applyBorder="1" applyAlignment="1">
      <alignment horizontal="left" vertical="top" wrapText="1"/>
    </xf>
    <xf numFmtId="0" fontId="51" fillId="3" borderId="52" xfId="2" quotePrefix="1" applyFont="1" applyFill="1" applyBorder="1" applyAlignment="1">
      <alignment horizontal="left" vertical="top" wrapText="1"/>
    </xf>
    <xf numFmtId="0" fontId="51" fillId="3" borderId="53" xfId="2" quotePrefix="1" applyFont="1" applyFill="1" applyBorder="1" applyAlignment="1">
      <alignment horizontal="left" vertical="top" wrapText="1"/>
    </xf>
    <xf numFmtId="0" fontId="49" fillId="0" borderId="14" xfId="2" quotePrefix="1" applyFont="1" applyBorder="1" applyAlignment="1">
      <alignment horizontal="left" vertical="top" wrapText="1"/>
    </xf>
    <xf numFmtId="0" fontId="49" fillId="0" borderId="0" xfId="2" quotePrefix="1" applyFont="1" applyAlignment="1">
      <alignment horizontal="left" vertical="top" wrapText="1"/>
    </xf>
    <xf numFmtId="0" fontId="49" fillId="0" borderId="15" xfId="2" quotePrefix="1" applyFont="1" applyBorder="1" applyAlignment="1">
      <alignment horizontal="left" vertical="top" wrapText="1"/>
    </xf>
    <xf numFmtId="0" fontId="63" fillId="7" borderId="54" xfId="3" applyFont="1" applyFill="1" applyBorder="1" applyAlignment="1">
      <alignment horizontal="center" vertical="center" wrapText="1"/>
    </xf>
    <xf numFmtId="0" fontId="63" fillId="7" borderId="55" xfId="3" applyFont="1" applyFill="1" applyBorder="1" applyAlignment="1">
      <alignment horizontal="center" vertical="center" wrapText="1"/>
    </xf>
    <xf numFmtId="0" fontId="63" fillId="7" borderId="56" xfId="2" applyFont="1" applyFill="1" applyBorder="1" applyAlignment="1">
      <alignment horizontal="center" vertical="center"/>
    </xf>
    <xf numFmtId="0" fontId="63" fillId="7"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53" fillId="3" borderId="58" xfId="3" applyFont="1" applyFill="1" applyBorder="1" applyAlignment="1">
      <alignment horizontal="left" vertical="top" wrapText="1" readingOrder="1"/>
    </xf>
    <xf numFmtId="0" fontId="53" fillId="3" borderId="59" xfId="3" applyFont="1" applyFill="1" applyBorder="1" applyAlignment="1">
      <alignment horizontal="left" vertical="top" wrapText="1" readingOrder="1"/>
    </xf>
    <xf numFmtId="0" fontId="54" fillId="3" borderId="60" xfId="2" applyFont="1" applyFill="1" applyBorder="1" applyAlignment="1">
      <alignment horizontal="justify" vertical="center" wrapText="1"/>
    </xf>
    <xf numFmtId="0" fontId="54" fillId="3" borderId="61" xfId="2" applyFont="1" applyFill="1" applyBorder="1" applyAlignment="1">
      <alignment horizontal="justify" vertical="center" wrapText="1"/>
    </xf>
    <xf numFmtId="0" fontId="53" fillId="3" borderId="62" xfId="0" applyFont="1" applyFill="1" applyBorder="1" applyAlignment="1">
      <alignment horizontal="left" vertical="center" wrapText="1"/>
    </xf>
    <xf numFmtId="0" fontId="53" fillId="3" borderId="63" xfId="0" applyFont="1" applyFill="1" applyBorder="1" applyAlignment="1">
      <alignment horizontal="left" vertical="center" wrapText="1"/>
    </xf>
    <xf numFmtId="0" fontId="54" fillId="3" borderId="64" xfId="2" applyFont="1" applyFill="1" applyBorder="1" applyAlignment="1">
      <alignment horizontal="justify" vertical="center" wrapText="1"/>
    </xf>
    <xf numFmtId="0" fontId="54" fillId="3" borderId="65" xfId="2" applyFont="1" applyFill="1" applyBorder="1" applyAlignment="1">
      <alignment horizontal="justify" vertical="center" wrapText="1"/>
    </xf>
    <xf numFmtId="0" fontId="49" fillId="3" borderId="14" xfId="2" applyFont="1" applyFill="1" applyBorder="1" applyAlignment="1">
      <alignment horizontal="left" vertical="top" wrapText="1"/>
    </xf>
    <xf numFmtId="0" fontId="49" fillId="3" borderId="0" xfId="2" applyFont="1" applyFill="1" applyAlignment="1">
      <alignment horizontal="left" vertical="top" wrapText="1"/>
    </xf>
    <xf numFmtId="0" fontId="49" fillId="3" borderId="15" xfId="2" applyFont="1" applyFill="1" applyBorder="1" applyAlignment="1">
      <alignment horizontal="left" vertical="top" wrapText="1"/>
    </xf>
    <xf numFmtId="0" fontId="53" fillId="3" borderId="71" xfId="0" applyFont="1" applyFill="1" applyBorder="1" applyAlignment="1">
      <alignment horizontal="left" vertical="center" wrapText="1"/>
    </xf>
    <xf numFmtId="0" fontId="53" fillId="3" borderId="72" xfId="0" applyFont="1" applyFill="1" applyBorder="1" applyAlignment="1">
      <alignment horizontal="left" vertical="center" wrapText="1"/>
    </xf>
    <xf numFmtId="0" fontId="53" fillId="3" borderId="73" xfId="0" applyFont="1" applyFill="1" applyBorder="1" applyAlignment="1">
      <alignment horizontal="left" vertical="center" wrapText="1"/>
    </xf>
    <xf numFmtId="0" fontId="53" fillId="3" borderId="74" xfId="0" applyFont="1" applyFill="1" applyBorder="1" applyAlignment="1">
      <alignment horizontal="left" vertical="center" wrapText="1"/>
    </xf>
    <xf numFmtId="0" fontId="54" fillId="3" borderId="66" xfId="0" applyFont="1" applyFill="1" applyBorder="1" applyAlignment="1">
      <alignment horizontal="justify" vertical="center" wrapText="1"/>
    </xf>
    <xf numFmtId="0" fontId="54" fillId="3" borderId="67" xfId="0" applyFont="1" applyFill="1" applyBorder="1" applyAlignment="1">
      <alignment horizontal="justify" vertical="center" wrapText="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0" fontId="4" fillId="0" borderId="4" xfId="0" applyFont="1" applyBorder="1" applyAlignment="1" applyProtection="1">
      <alignment horizontal="center" vertical="center" textRotation="90" wrapText="1"/>
      <protection hidden="1"/>
    </xf>
    <xf numFmtId="0" fontId="4" fillId="0" borderId="8" xfId="0" applyFont="1" applyBorder="1" applyAlignment="1" applyProtection="1">
      <alignment horizontal="center" vertical="center" textRotation="90" wrapText="1"/>
      <protection hidden="1"/>
    </xf>
    <xf numFmtId="0" fontId="4" fillId="0" borderId="5"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9" fontId="1" fillId="0" borderId="8" xfId="0" applyNumberFormat="1" applyFont="1" applyBorder="1" applyAlignment="1" applyProtection="1">
      <alignment horizontal="center" vertical="center"/>
      <protection hidden="1"/>
    </xf>
    <xf numFmtId="9" fontId="1" fillId="0" borderId="5" xfId="0" applyNumberFormat="1" applyFont="1" applyBorder="1" applyAlignment="1" applyProtection="1">
      <alignment horizontal="center" vertical="center"/>
      <protection hidden="1"/>
    </xf>
    <xf numFmtId="0" fontId="4" fillId="0" borderId="4" xfId="0" applyFont="1" applyBorder="1" applyAlignment="1" applyProtection="1">
      <alignment horizontal="center" vertical="center" textRotation="90"/>
      <protection hidden="1"/>
    </xf>
    <xf numFmtId="0" fontId="4" fillId="0" borderId="8" xfId="0" applyFont="1" applyBorder="1" applyAlignment="1" applyProtection="1">
      <alignment horizontal="center" vertical="center" textRotation="90"/>
      <protection hidden="1"/>
    </xf>
    <xf numFmtId="0" fontId="4" fillId="0" borderId="5"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8" xfId="0" applyFont="1" applyBorder="1" applyAlignment="1" applyProtection="1">
      <alignment horizontal="center" vertical="center" textRotation="90"/>
      <protection locked="0"/>
    </xf>
    <xf numFmtId="0" fontId="1" fillId="0" borderId="5" xfId="0" applyFont="1" applyBorder="1" applyAlignment="1" applyProtection="1">
      <alignment horizontal="center" vertical="center" textRotation="90"/>
      <protection locked="0"/>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2" fillId="3" borderId="4" xfId="0" applyFont="1" applyFill="1" applyBorder="1" applyAlignment="1" applyProtection="1">
      <alignment horizontal="center" vertical="center" wrapText="1"/>
      <protection locked="0"/>
    </xf>
    <xf numFmtId="0" fontId="2" fillId="3" borderId="8" xfId="0" applyFont="1" applyFill="1" applyBorder="1" applyAlignment="1" applyProtection="1">
      <alignment horizontal="center" vertical="center" wrapText="1"/>
      <protection locked="0"/>
    </xf>
    <xf numFmtId="0" fontId="2" fillId="3" borderId="5" xfId="0" applyFont="1" applyFill="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6" fillId="0" borderId="4"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hidden="1"/>
    </xf>
    <xf numFmtId="0" fontId="1" fillId="0" borderId="8" xfId="0" applyFont="1" applyBorder="1" applyAlignment="1" applyProtection="1">
      <alignment horizontal="center" vertical="center"/>
      <protection hidden="1"/>
    </xf>
    <xf numFmtId="0" fontId="1" fillId="0" borderId="5" xfId="0" applyFont="1" applyBorder="1" applyAlignment="1" applyProtection="1">
      <alignment horizontal="center" vertical="center"/>
      <protection hidden="1"/>
    </xf>
    <xf numFmtId="164" fontId="1" fillId="0" borderId="4" xfId="1" applyNumberFormat="1" applyFont="1" applyBorder="1" applyAlignment="1">
      <alignment horizontal="center" vertical="center"/>
    </xf>
    <xf numFmtId="164" fontId="1" fillId="0" borderId="8" xfId="1" applyNumberFormat="1" applyFont="1" applyBorder="1" applyAlignment="1">
      <alignment horizontal="center" vertical="center"/>
    </xf>
    <xf numFmtId="164" fontId="1" fillId="0" borderId="5" xfId="1" applyNumberFormat="1" applyFont="1" applyBorder="1" applyAlignment="1">
      <alignment horizontal="center" vertical="center"/>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1" fillId="0" borderId="4" xfId="0" applyFont="1" applyBorder="1" applyAlignment="1" applyProtection="1">
      <alignment horizontal="center" vertical="top" textRotation="90"/>
      <protection locked="0"/>
    </xf>
    <xf numFmtId="0" fontId="1" fillId="0" borderId="8" xfId="0" applyFont="1" applyBorder="1" applyAlignment="1" applyProtection="1">
      <alignment horizontal="center" vertical="top" textRotation="90"/>
      <protection locked="0"/>
    </xf>
    <xf numFmtId="0" fontId="1" fillId="0" borderId="5" xfId="0" applyFont="1" applyBorder="1" applyAlignment="1" applyProtection="1">
      <alignment horizontal="center" vertical="top" textRotation="90"/>
      <protection locked="0"/>
    </xf>
    <xf numFmtId="0" fontId="61" fillId="7" borderId="5" xfId="0" applyFont="1" applyFill="1" applyBorder="1" applyAlignment="1">
      <alignment horizontal="center" vertical="center"/>
    </xf>
    <xf numFmtId="0" fontId="61" fillId="7" borderId="2" xfId="0" applyFont="1" applyFill="1" applyBorder="1" applyAlignment="1">
      <alignment horizontal="center" vertical="center"/>
    </xf>
    <xf numFmtId="0" fontId="61" fillId="7" borderId="5" xfId="0" applyFont="1" applyFill="1" applyBorder="1" applyAlignment="1">
      <alignment horizontal="center" vertical="center" wrapText="1"/>
    </xf>
    <xf numFmtId="0" fontId="61" fillId="7" borderId="2" xfId="0" applyFont="1" applyFill="1" applyBorder="1" applyAlignment="1">
      <alignment horizontal="center" vertical="center" wrapText="1"/>
    </xf>
    <xf numFmtId="0" fontId="61" fillId="7" borderId="4" xfId="0" applyFont="1" applyFill="1" applyBorder="1" applyAlignment="1">
      <alignment horizontal="center" vertical="center" textRotation="90" wrapText="1"/>
    </xf>
    <xf numFmtId="0" fontId="61" fillId="7" borderId="5" xfId="0" applyFont="1" applyFill="1" applyBorder="1" applyAlignment="1">
      <alignment horizontal="center" vertical="center" textRotation="90" wrapText="1"/>
    </xf>
    <xf numFmtId="0" fontId="61" fillId="7" borderId="4" xfId="0" applyFont="1" applyFill="1" applyBorder="1" applyAlignment="1">
      <alignment horizontal="center" vertical="center"/>
    </xf>
    <xf numFmtId="0" fontId="61" fillId="7" borderId="2" xfId="0" applyFont="1" applyFill="1" applyBorder="1" applyAlignment="1">
      <alignment horizontal="center" vertical="center" textRotation="90" wrapText="1"/>
    </xf>
    <xf numFmtId="0" fontId="61" fillId="7" borderId="4" xfId="0" applyFont="1" applyFill="1" applyBorder="1" applyAlignment="1">
      <alignment horizontal="center" vertical="center" wrapText="1"/>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61" fillId="7" borderId="8" xfId="0" applyFont="1" applyFill="1" applyBorder="1" applyAlignment="1">
      <alignment horizontal="center" vertical="center" wrapText="1"/>
    </xf>
    <xf numFmtId="0" fontId="61" fillId="7" borderId="9" xfId="0" applyFont="1" applyFill="1" applyBorder="1" applyAlignment="1">
      <alignment horizontal="center" vertical="center"/>
    </xf>
    <xf numFmtId="0" fontId="61" fillId="7" borderId="3" xfId="0" applyFont="1" applyFill="1" applyBorder="1" applyAlignment="1">
      <alignment horizontal="center" vertical="center"/>
    </xf>
    <xf numFmtId="0" fontId="61" fillId="7" borderId="9" xfId="0" applyFont="1" applyFill="1" applyBorder="1" applyAlignment="1">
      <alignment horizontal="center" vertical="center" wrapText="1"/>
    </xf>
    <xf numFmtId="0" fontId="60" fillId="7" borderId="4" xfId="0" applyFont="1" applyFill="1" applyBorder="1" applyAlignment="1">
      <alignment horizontal="center" vertical="center" textRotation="90"/>
    </xf>
    <xf numFmtId="0" fontId="60" fillId="7" borderId="5" xfId="0" applyFont="1" applyFill="1" applyBorder="1" applyAlignment="1">
      <alignment horizontal="center" vertical="center" textRotation="90"/>
    </xf>
    <xf numFmtId="0" fontId="58" fillId="7" borderId="28" xfId="0" applyFont="1" applyFill="1" applyBorder="1" applyAlignment="1">
      <alignment horizontal="center" vertical="center" wrapText="1"/>
    </xf>
    <xf numFmtId="0" fontId="58" fillId="7" borderId="29" xfId="0" applyFont="1" applyFill="1" applyBorder="1" applyAlignment="1">
      <alignment horizontal="center" vertical="center" wrapText="1"/>
    </xf>
    <xf numFmtId="0" fontId="58" fillId="7" borderId="30" xfId="0" applyFont="1" applyFill="1" applyBorder="1" applyAlignment="1">
      <alignment horizontal="center" vertical="center" wrapText="1"/>
    </xf>
    <xf numFmtId="0" fontId="58" fillId="7" borderId="3" xfId="0" applyFont="1" applyFill="1" applyBorder="1" applyAlignment="1">
      <alignment horizontal="center" vertical="center" wrapText="1"/>
    </xf>
    <xf numFmtId="0" fontId="58" fillId="7" borderId="31" xfId="0" applyFont="1" applyFill="1" applyBorder="1" applyAlignment="1">
      <alignment horizontal="center" vertical="center" wrapText="1"/>
    </xf>
    <xf numFmtId="0" fontId="58" fillId="7" borderId="32" xfId="0" applyFont="1" applyFill="1" applyBorder="1" applyAlignment="1">
      <alignment horizontal="center" vertical="center" wrapText="1"/>
    </xf>
    <xf numFmtId="0" fontId="57" fillId="3" borderId="6" xfId="0" applyFont="1" applyFill="1" applyBorder="1" applyAlignment="1" applyProtection="1">
      <alignment horizontal="left" vertical="center"/>
      <protection locked="0"/>
    </xf>
    <xf numFmtId="0" fontId="57" fillId="3" borderId="10" xfId="0" applyFont="1" applyFill="1" applyBorder="1" applyAlignment="1" applyProtection="1">
      <alignment horizontal="left" vertical="center"/>
      <protection locked="0"/>
    </xf>
    <xf numFmtId="0" fontId="57" fillId="3" borderId="7" xfId="0" applyFont="1" applyFill="1" applyBorder="1" applyAlignment="1" applyProtection="1">
      <alignment horizontal="left" vertical="center"/>
      <protection locked="0"/>
    </xf>
    <xf numFmtId="0" fontId="1" fillId="3" borderId="0" xfId="0" applyFont="1" applyFill="1" applyAlignment="1">
      <alignment horizontal="left" vertical="center"/>
    </xf>
    <xf numFmtId="0" fontId="61" fillId="7" borderId="6" xfId="0" applyFont="1" applyFill="1" applyBorder="1" applyAlignment="1">
      <alignment horizontal="center" vertical="center"/>
    </xf>
    <xf numFmtId="0" fontId="61" fillId="7" borderId="10" xfId="0" applyFont="1" applyFill="1" applyBorder="1" applyAlignment="1">
      <alignment horizontal="center" vertical="center"/>
    </xf>
    <xf numFmtId="0" fontId="61" fillId="7" borderId="7" xfId="0" applyFont="1" applyFill="1" applyBorder="1" applyAlignment="1">
      <alignment horizontal="center" vertical="center"/>
    </xf>
    <xf numFmtId="0" fontId="59" fillId="7" borderId="6" xfId="0" applyFont="1" applyFill="1" applyBorder="1" applyAlignment="1">
      <alignment horizontal="left" vertical="center"/>
    </xf>
    <xf numFmtId="0" fontId="59" fillId="7" borderId="7" xfId="0" applyFont="1" applyFill="1" applyBorder="1" applyAlignment="1">
      <alignment horizontal="left" vertical="center"/>
    </xf>
    <xf numFmtId="9" fontId="2" fillId="0" borderId="8" xfId="0" applyNumberFormat="1" applyFont="1" applyBorder="1" applyAlignment="1" applyProtection="1">
      <alignment horizontal="center" vertical="center" wrapText="1"/>
      <protection hidden="1"/>
    </xf>
    <xf numFmtId="9" fontId="2" fillId="0" borderId="8" xfId="0" applyNumberFormat="1" applyFont="1" applyBorder="1" applyAlignment="1" applyProtection="1">
      <alignment horizontal="center" vertical="center" wrapText="1"/>
      <protection locked="0"/>
    </xf>
    <xf numFmtId="0" fontId="49" fillId="0" borderId="4" xfId="0" applyFont="1" applyBorder="1" applyAlignment="1" applyProtection="1">
      <alignment horizontal="center" vertical="center" wrapText="1"/>
      <protection locked="0"/>
    </xf>
    <xf numFmtId="0" fontId="49" fillId="0" borderId="5" xfId="0" applyFont="1" applyBorder="1" applyAlignment="1" applyProtection="1">
      <alignment horizontal="center" vertical="center" wrapText="1"/>
      <protection locked="0"/>
    </xf>
    <xf numFmtId="14" fontId="1" fillId="0" borderId="4" xfId="0" applyNumberFormat="1" applyFont="1" applyBorder="1" applyAlignment="1" applyProtection="1">
      <alignment horizontal="center" vertical="center"/>
      <protection locked="0"/>
    </xf>
    <xf numFmtId="14" fontId="1" fillId="0" borderId="5" xfId="0" applyNumberFormat="1" applyFont="1" applyBorder="1" applyAlignment="1" applyProtection="1">
      <alignment horizontal="center" vertical="center"/>
      <protection locked="0"/>
    </xf>
    <xf numFmtId="0" fontId="49" fillId="0" borderId="8" xfId="0" applyFont="1" applyBorder="1" applyAlignment="1" applyProtection="1">
      <alignment horizontal="center" vertical="center" wrapText="1"/>
      <protection locked="0"/>
    </xf>
    <xf numFmtId="14" fontId="1" fillId="0" borderId="8" xfId="0" applyNumberFormat="1" applyFont="1" applyBorder="1" applyAlignment="1" applyProtection="1">
      <alignment horizontal="center" vertical="center"/>
      <protection locked="0"/>
    </xf>
    <xf numFmtId="9" fontId="2" fillId="0" borderId="5" xfId="0" applyNumberFormat="1" applyFont="1" applyBorder="1" applyAlignment="1" applyProtection="1">
      <alignment horizontal="center" vertical="center" wrapText="1"/>
      <protection hidden="1"/>
    </xf>
    <xf numFmtId="9" fontId="2" fillId="0" borderId="5" xfId="0" applyNumberFormat="1" applyFont="1" applyBorder="1" applyAlignment="1" applyProtection="1">
      <alignment horizontal="center" vertical="center" wrapText="1"/>
      <protection locked="0"/>
    </xf>
    <xf numFmtId="0" fontId="26" fillId="0" borderId="0" xfId="0" applyFont="1" applyAlignment="1">
      <alignment horizontal="center" vertical="center" wrapText="1"/>
    </xf>
    <xf numFmtId="0" fontId="21" fillId="5" borderId="14"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18" fillId="0" borderId="19" xfId="0" applyFont="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43" fillId="0" borderId="12" xfId="0" applyFont="1" applyBorder="1" applyAlignment="1">
      <alignment horizontal="center" vertical="center" wrapText="1"/>
    </xf>
    <xf numFmtId="0" fontId="43" fillId="0" borderId="19" xfId="0" applyFont="1" applyBorder="1" applyAlignment="1">
      <alignment horizontal="center" vertical="center"/>
    </xf>
    <xf numFmtId="0" fontId="43" fillId="0" borderId="13" xfId="0" applyFont="1" applyBorder="1" applyAlignment="1">
      <alignment horizontal="center" vertical="center"/>
    </xf>
    <xf numFmtId="0" fontId="43" fillId="0" borderId="14" xfId="0" applyFont="1" applyBorder="1" applyAlignment="1">
      <alignment horizontal="center" vertical="center"/>
    </xf>
    <xf numFmtId="0" fontId="43" fillId="0" borderId="0" xfId="0" applyFont="1" applyAlignment="1">
      <alignment horizontal="center" vertical="center"/>
    </xf>
    <xf numFmtId="0" fontId="43" fillId="0" borderId="15" xfId="0" applyFont="1" applyBorder="1" applyAlignment="1">
      <alignment horizontal="center" vertical="center"/>
    </xf>
    <xf numFmtId="0" fontId="43" fillId="0" borderId="16" xfId="0" applyFont="1" applyBorder="1" applyAlignment="1">
      <alignment horizontal="center" vertical="center"/>
    </xf>
    <xf numFmtId="0" fontId="43" fillId="0" borderId="18" xfId="0" applyFont="1" applyBorder="1" applyAlignment="1">
      <alignment horizontal="center" vertical="center"/>
    </xf>
    <xf numFmtId="0" fontId="43" fillId="0" borderId="17" xfId="0" applyFont="1" applyBorder="1" applyAlignment="1">
      <alignment horizontal="center" vertical="center"/>
    </xf>
    <xf numFmtId="0" fontId="43" fillId="0" borderId="19" xfId="0" applyFont="1" applyBorder="1" applyAlignment="1">
      <alignment horizontal="center" vertical="center" wrapText="1"/>
    </xf>
    <xf numFmtId="0" fontId="42" fillId="11" borderId="20" xfId="0" applyFont="1" applyFill="1" applyBorder="1" applyAlignment="1">
      <alignment horizontal="center" vertical="center" wrapText="1" readingOrder="1"/>
    </xf>
    <xf numFmtId="0" fontId="42" fillId="11" borderId="21" xfId="0" applyFont="1" applyFill="1" applyBorder="1" applyAlignment="1">
      <alignment horizontal="center" vertical="center" wrapText="1" readingOrder="1"/>
    </xf>
    <xf numFmtId="0" fontId="42" fillId="11" borderId="22" xfId="0" applyFont="1" applyFill="1" applyBorder="1" applyAlignment="1">
      <alignment horizontal="center" vertical="center" wrapText="1" readingOrder="1"/>
    </xf>
    <xf numFmtId="0" fontId="42" fillId="11" borderId="23" xfId="0" applyFont="1" applyFill="1" applyBorder="1" applyAlignment="1">
      <alignment horizontal="center" vertical="center" wrapText="1" readingOrder="1"/>
    </xf>
    <xf numFmtId="0" fontId="42" fillId="11" borderId="0" xfId="0" applyFont="1" applyFill="1" applyAlignment="1">
      <alignment horizontal="center" vertical="center" wrapText="1" readingOrder="1"/>
    </xf>
    <xf numFmtId="0" fontId="42" fillId="11" borderId="24" xfId="0" applyFont="1" applyFill="1" applyBorder="1" applyAlignment="1">
      <alignment horizontal="center" vertical="center" wrapText="1" readingOrder="1"/>
    </xf>
    <xf numFmtId="0" fontId="42" fillId="11" borderId="25" xfId="0" applyFont="1" applyFill="1" applyBorder="1" applyAlignment="1">
      <alignment horizontal="center" vertical="center" wrapText="1" readingOrder="1"/>
    </xf>
    <xf numFmtId="0" fontId="42" fillId="11" borderId="26" xfId="0" applyFont="1" applyFill="1" applyBorder="1" applyAlignment="1">
      <alignment horizontal="center" vertical="center" wrapText="1" readingOrder="1"/>
    </xf>
    <xf numFmtId="0" fontId="42" fillId="11" borderId="27" xfId="0" applyFont="1" applyFill="1" applyBorder="1" applyAlignment="1">
      <alignment horizontal="center" vertical="center" wrapText="1" readingOrder="1"/>
    </xf>
    <xf numFmtId="0" fontId="43" fillId="0" borderId="14" xfId="0" applyFont="1" applyBorder="1" applyAlignment="1">
      <alignment horizontal="center" vertical="center" wrapText="1"/>
    </xf>
    <xf numFmtId="0" fontId="42" fillId="12" borderId="20" xfId="0" applyFont="1" applyFill="1" applyBorder="1" applyAlignment="1">
      <alignment horizontal="center" vertical="center" wrapText="1" readingOrder="1"/>
    </xf>
    <xf numFmtId="0" fontId="42" fillId="12" borderId="21" xfId="0" applyFont="1" applyFill="1" applyBorder="1" applyAlignment="1">
      <alignment horizontal="center" vertical="center" wrapText="1" readingOrder="1"/>
    </xf>
    <xf numFmtId="0" fontId="42" fillId="12" borderId="22" xfId="0" applyFont="1" applyFill="1" applyBorder="1" applyAlignment="1">
      <alignment horizontal="center" vertical="center" wrapText="1" readingOrder="1"/>
    </xf>
    <xf numFmtId="0" fontId="42" fillId="12" borderId="23" xfId="0" applyFont="1" applyFill="1" applyBorder="1" applyAlignment="1">
      <alignment horizontal="center" vertical="center" wrapText="1" readingOrder="1"/>
    </xf>
    <xf numFmtId="0" fontId="42" fillId="12" borderId="0" xfId="0" applyFont="1" applyFill="1" applyAlignment="1">
      <alignment horizontal="center" vertical="center" wrapText="1" readingOrder="1"/>
    </xf>
    <xf numFmtId="0" fontId="42" fillId="12" borderId="24" xfId="0" applyFont="1" applyFill="1" applyBorder="1" applyAlignment="1">
      <alignment horizontal="center" vertical="center" wrapText="1" readingOrder="1"/>
    </xf>
    <xf numFmtId="0" fontId="42" fillId="12" borderId="25" xfId="0" applyFont="1" applyFill="1" applyBorder="1" applyAlignment="1">
      <alignment horizontal="center" vertical="center" wrapText="1" readingOrder="1"/>
    </xf>
    <xf numFmtId="0" fontId="42" fillId="12" borderId="26" xfId="0" applyFont="1" applyFill="1" applyBorder="1" applyAlignment="1">
      <alignment horizontal="center" vertical="center" wrapText="1" readingOrder="1"/>
    </xf>
    <xf numFmtId="0" fontId="42" fillId="12" borderId="27" xfId="0" applyFont="1" applyFill="1" applyBorder="1" applyAlignment="1">
      <alignment horizontal="center" vertical="center" wrapText="1" readingOrder="1"/>
    </xf>
    <xf numFmtId="0" fontId="41" fillId="0" borderId="0" xfId="0" applyFont="1" applyAlignment="1">
      <alignment horizontal="center" vertical="center" wrapText="1"/>
    </xf>
    <xf numFmtId="0" fontId="23" fillId="0" borderId="0" xfId="0" applyFont="1" applyAlignment="1">
      <alignment horizontal="center" vertical="center" wrapText="1"/>
    </xf>
    <xf numFmtId="0" fontId="42" fillId="5" borderId="20" xfId="0" applyFont="1" applyFill="1" applyBorder="1" applyAlignment="1">
      <alignment horizontal="center" vertical="center" wrapText="1" readingOrder="1"/>
    </xf>
    <xf numFmtId="0" fontId="42" fillId="5" borderId="21" xfId="0" applyFont="1" applyFill="1" applyBorder="1" applyAlignment="1">
      <alignment horizontal="center" vertical="center" wrapText="1" readingOrder="1"/>
    </xf>
    <xf numFmtId="0" fontId="42" fillId="5" borderId="22" xfId="0" applyFont="1" applyFill="1" applyBorder="1" applyAlignment="1">
      <alignment horizontal="center" vertical="center" wrapText="1" readingOrder="1"/>
    </xf>
    <xf numFmtId="0" fontId="42" fillId="5" borderId="23" xfId="0" applyFont="1" applyFill="1" applyBorder="1" applyAlignment="1">
      <alignment horizontal="center" vertical="center" wrapText="1" readingOrder="1"/>
    </xf>
    <xf numFmtId="0" fontId="42" fillId="5" borderId="0" xfId="0" applyFont="1" applyFill="1" applyAlignment="1">
      <alignment horizontal="center" vertical="center" wrapText="1" readingOrder="1"/>
    </xf>
    <xf numFmtId="0" fontId="42" fillId="5" borderId="24" xfId="0" applyFont="1" applyFill="1" applyBorder="1" applyAlignment="1">
      <alignment horizontal="center" vertical="center" wrapText="1" readingOrder="1"/>
    </xf>
    <xf numFmtId="0" fontId="42" fillId="5" borderId="25" xfId="0" applyFont="1" applyFill="1" applyBorder="1" applyAlignment="1">
      <alignment horizontal="center" vertical="center" wrapText="1" readingOrder="1"/>
    </xf>
    <xf numFmtId="0" fontId="42" fillId="5" borderId="26" xfId="0" applyFont="1" applyFill="1" applyBorder="1" applyAlignment="1">
      <alignment horizontal="center" vertical="center" wrapText="1" readingOrder="1"/>
    </xf>
    <xf numFmtId="0" fontId="42" fillId="5" borderId="27" xfId="0" applyFont="1" applyFill="1" applyBorder="1" applyAlignment="1">
      <alignment horizontal="center" vertical="center" wrapText="1" readingOrder="1"/>
    </xf>
    <xf numFmtId="0" fontId="42" fillId="13" borderId="20" xfId="0" applyFont="1" applyFill="1" applyBorder="1" applyAlignment="1">
      <alignment horizontal="center" vertical="center" wrapText="1" readingOrder="1"/>
    </xf>
    <xf numFmtId="0" fontId="42" fillId="13" borderId="21" xfId="0" applyFont="1" applyFill="1" applyBorder="1" applyAlignment="1">
      <alignment horizontal="center" vertical="center" wrapText="1" readingOrder="1"/>
    </xf>
    <xf numFmtId="0" fontId="42" fillId="13" borderId="22" xfId="0" applyFont="1" applyFill="1" applyBorder="1" applyAlignment="1">
      <alignment horizontal="center" vertical="center" wrapText="1" readingOrder="1"/>
    </xf>
    <xf numFmtId="0" fontId="42" fillId="13" borderId="23" xfId="0" applyFont="1" applyFill="1" applyBorder="1" applyAlignment="1">
      <alignment horizontal="center" vertical="center" wrapText="1" readingOrder="1"/>
    </xf>
    <xf numFmtId="0" fontId="42" fillId="13" borderId="0" xfId="0" applyFont="1" applyFill="1" applyAlignment="1">
      <alignment horizontal="center" vertical="center" wrapText="1" readingOrder="1"/>
    </xf>
    <xf numFmtId="0" fontId="42" fillId="13" borderId="24" xfId="0" applyFont="1" applyFill="1" applyBorder="1" applyAlignment="1">
      <alignment horizontal="center" vertical="center" wrapText="1" readingOrder="1"/>
    </xf>
    <xf numFmtId="0" fontId="42" fillId="13" borderId="25" xfId="0" applyFont="1" applyFill="1" applyBorder="1" applyAlignment="1">
      <alignment horizontal="center" vertical="center" wrapText="1" readingOrder="1"/>
    </xf>
    <xf numFmtId="0" fontId="42" fillId="13" borderId="26" xfId="0" applyFont="1" applyFill="1" applyBorder="1" applyAlignment="1">
      <alignment horizontal="center" vertical="center" wrapText="1" readingOrder="1"/>
    </xf>
    <xf numFmtId="0" fontId="42" fillId="13" borderId="27" xfId="0" applyFont="1" applyFill="1" applyBorder="1" applyAlignment="1">
      <alignment horizontal="center" vertical="center" wrapText="1" readingOrder="1"/>
    </xf>
    <xf numFmtId="0" fontId="25" fillId="0" borderId="0" xfId="0" applyFont="1" applyAlignment="1">
      <alignment horizontal="center" vertical="center"/>
    </xf>
    <xf numFmtId="0" fontId="45" fillId="0" borderId="0" xfId="0" applyFont="1" applyAlignment="1">
      <alignment horizontal="center" vertical="center"/>
    </xf>
    <xf numFmtId="0" fontId="40" fillId="14" borderId="35" xfId="0" applyFont="1" applyFill="1" applyBorder="1" applyAlignment="1">
      <alignment horizontal="center" vertical="center" wrapText="1" readingOrder="1"/>
    </xf>
    <xf numFmtId="0" fontId="40" fillId="14" borderId="36" xfId="0" applyFont="1" applyFill="1" applyBorder="1" applyAlignment="1">
      <alignment horizontal="center" vertical="center" wrapText="1" readingOrder="1"/>
    </xf>
    <xf numFmtId="0" fontId="40" fillId="14" borderId="47" xfId="0" applyFont="1" applyFill="1" applyBorder="1" applyAlignment="1">
      <alignment horizontal="center" vertical="center" wrapText="1" readingOrder="1"/>
    </xf>
    <xf numFmtId="0" fontId="35" fillId="3" borderId="0" xfId="0" applyFont="1" applyFill="1" applyAlignment="1">
      <alignment horizontal="justify" vertical="center" wrapText="1"/>
    </xf>
    <xf numFmtId="0" fontId="37" fillId="14" borderId="44" xfId="0" applyFont="1" applyFill="1" applyBorder="1" applyAlignment="1">
      <alignment horizontal="center" vertical="center" wrapText="1" readingOrder="1"/>
    </xf>
    <xf numFmtId="0" fontId="37" fillId="14" borderId="45" xfId="0" applyFont="1" applyFill="1" applyBorder="1" applyAlignment="1">
      <alignment horizontal="center" vertical="center" wrapText="1" readingOrder="1"/>
    </xf>
    <xf numFmtId="0" fontId="37" fillId="3" borderId="42" xfId="0" applyFont="1" applyFill="1" applyBorder="1" applyAlignment="1">
      <alignment horizontal="center" vertical="center" wrapText="1" readingOrder="1"/>
    </xf>
    <xf numFmtId="0" fontId="37" fillId="3" borderId="37" xfId="0" applyFont="1" applyFill="1" applyBorder="1" applyAlignment="1">
      <alignment horizontal="center" vertical="center" wrapText="1" readingOrder="1"/>
    </xf>
    <xf numFmtId="0" fontId="37" fillId="3" borderId="34" xfId="0" applyFont="1" applyFill="1" applyBorder="1" applyAlignment="1">
      <alignment horizontal="center" vertical="center" wrapText="1" readingOrder="1"/>
    </xf>
    <xf numFmtId="0" fontId="37" fillId="3" borderId="33" xfId="0" applyFont="1" applyFill="1" applyBorder="1" applyAlignment="1">
      <alignment horizontal="center" vertical="center" wrapText="1" readingOrder="1"/>
    </xf>
    <xf numFmtId="0" fontId="37" fillId="3" borderId="39" xfId="0" applyFont="1" applyFill="1" applyBorder="1" applyAlignment="1">
      <alignment horizontal="center" vertical="center" wrapText="1" readingOrder="1"/>
    </xf>
    <xf numFmtId="0" fontId="37" fillId="3" borderId="40" xfId="0" applyFont="1" applyFill="1" applyBorder="1" applyAlignment="1">
      <alignment horizontal="center" vertical="center" wrapText="1" readingOrder="1"/>
    </xf>
  </cellXfs>
  <cellStyles count="5">
    <cellStyle name="Normal" xfId="0" builtinId="0"/>
    <cellStyle name="Normal - Style1 2" xfId="2"/>
    <cellStyle name="Normal 2" xfId="4"/>
    <cellStyle name="Normal 2 2" xfId="3"/>
    <cellStyle name="Porcentaje" xfId="1" builtinId="5"/>
  </cellStyles>
  <dxfs count="185">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patternType="solid">
          <fgColor rgb="FFFFC7CE"/>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0000CC"/>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milo/OneDrive/Documentos/2025/AMB/PTEP%20AMB/Matrices%20y%20mapas%202025/informacion%20recibida/Mapa%20de%20riesgos%20transporte%20metropolitan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orge/Downloads/10.-matriz_mapa_riesgos-AMB-2025%20JULIO%2021%20SAF%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milo/OneDrive/Documentos/2025/AMB/PTEP%20AMB/Matrices%20y%20mapas%202025/6.-matriz-mapa-de-riesgos-cobro-coactivo-y-persuasivo-202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amilo/OneDrive/Documentos/2025/AMB/PTEP%20AMB/Matrices%20y%20mapas%202025/9.-matriz-mapa-de-riesgos-fiscales-financiera-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Matriz Calor Residual"/>
      <sheetName val="Tabla probabilidad"/>
      <sheetName val="Tabla Impacto"/>
      <sheetName val="Tabla Valoración controles"/>
      <sheetName val="Opciones Tratamiento"/>
      <sheetName val="Hoja1"/>
    </sheetNames>
    <sheetDataSet>
      <sheetData sheetId="0" refreshError="1"/>
      <sheetData sheetId="1" refreshError="1"/>
      <sheetData sheetId="2" refreshError="1"/>
      <sheetData sheetId="3" refreshError="1"/>
      <sheetData sheetId="4" refreshError="1"/>
      <sheetData sheetId="5" refreshError="1">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e">
            <v>#NAME?</v>
          </cell>
        </row>
        <row r="222">
          <cell r="B222" t="e">
            <v>#NAME?</v>
          </cell>
        </row>
        <row r="223">
          <cell r="B223" t="e">
            <v>#NAME?</v>
          </cell>
          <cell r="F223" t="str">
            <v>❌</v>
          </cell>
        </row>
      </sheetData>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Hoja 3"/>
      <sheetName val="Mapa final"/>
      <sheetName val="Matriz Calor Inherente"/>
      <sheetName val="Matriz Calor Residual"/>
      <sheetName val="Tabla probabilidad"/>
      <sheetName val="Tabla Impacto"/>
      <sheetName val="Hoja 2"/>
      <sheetName val="Tabla Valoración controles"/>
      <sheetName val="Hoja 1"/>
      <sheetName val="Opciones Tratamiento"/>
      <sheetName val="Hoja1"/>
    </sheetNames>
    <sheetDataSet>
      <sheetData sheetId="0"/>
      <sheetData sheetId="1"/>
      <sheetData sheetId="2"/>
      <sheetData sheetId="3"/>
      <sheetData sheetId="4"/>
      <sheetData sheetId="5"/>
      <sheetData sheetId="6">
        <row r="221">
          <cell r="B221" t="e">
            <v>#NAME?</v>
          </cell>
        </row>
        <row r="222">
          <cell r="B222" t="e">
            <v>#NAME?</v>
          </cell>
        </row>
        <row r="223">
          <cell r="B223" t="e">
            <v>#NAME?</v>
          </cell>
          <cell r="F223" t="str">
            <v>❌</v>
          </cell>
        </row>
      </sheetData>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Matriz Calor Residual"/>
      <sheetName val="Tabla probabilidad"/>
      <sheetName val="Tabla Impacto"/>
      <sheetName val="Tabla Valoración controles"/>
      <sheetName val="Opciones Tratamiento"/>
      <sheetName val="Hoja1"/>
    </sheetNames>
    <sheetDataSet>
      <sheetData sheetId="0"/>
      <sheetData sheetId="1"/>
      <sheetData sheetId="2"/>
      <sheetData sheetId="3"/>
      <sheetData sheetId="4"/>
      <sheetData sheetId="5">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sheetData>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Matriz Calor Residual"/>
      <sheetName val="Tabla probabilidad"/>
      <sheetName val="Tabla Impacto"/>
      <sheetName val="Tabla Valoración controles"/>
      <sheetName val="Opciones Tratamiento"/>
      <sheetName val="Hoja1"/>
    </sheetNames>
    <sheetDataSet>
      <sheetData sheetId="0"/>
      <sheetData sheetId="1"/>
      <sheetData sheetId="2"/>
      <sheetData sheetId="3"/>
      <sheetData sheetId="4"/>
      <sheetData sheetId="5">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sheetData>
      <sheetData sheetId="6"/>
      <sheetData sheetId="7"/>
      <sheetData sheetId="8"/>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dres Marin" refreshedDate="44186.276661689815" createdVersion="6" refreshedVersion="6"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1"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id="1" name="Tabla1" displayName="Tabla1" ref="B209:C219" totalsRowShown="0" headerRowDxfId="3" dataDxfId="2">
  <autoFilter ref="B209:C219"/>
  <tableColumns count="2">
    <tableColumn id="1" name="Criterios" dataDxfId="1"/>
    <tableColumn id="2"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zoomScale="110" zoomScaleNormal="110" workbookViewId="0">
      <selection activeCell="C12" sqref="C12:F12"/>
    </sheetView>
  </sheetViews>
  <sheetFormatPr baseColWidth="10" defaultColWidth="11.42578125" defaultRowHeight="15" x14ac:dyDescent="0.25"/>
  <cols>
    <col min="1" max="1" width="2.85546875" style="79" customWidth="1"/>
    <col min="2" max="3" width="24.5703125" style="79" customWidth="1"/>
    <col min="4" max="4" width="16" style="79" customWidth="1"/>
    <col min="5" max="5" width="24.5703125" style="79" customWidth="1"/>
    <col min="6" max="6" width="27.5703125" style="79" customWidth="1"/>
    <col min="7" max="8" width="24.5703125" style="79" customWidth="1"/>
    <col min="9" max="16384" width="11.42578125" style="79"/>
  </cols>
  <sheetData>
    <row r="1" spans="2:8" ht="15.75" thickBot="1" x14ac:dyDescent="0.3"/>
    <row r="2" spans="2:8" ht="18" x14ac:dyDescent="0.25">
      <c r="B2" s="226" t="s">
        <v>163</v>
      </c>
      <c r="C2" s="227"/>
      <c r="D2" s="227"/>
      <c r="E2" s="227"/>
      <c r="F2" s="227"/>
      <c r="G2" s="227"/>
      <c r="H2" s="228"/>
    </row>
    <row r="3" spans="2:8" x14ac:dyDescent="0.25">
      <c r="B3" s="80"/>
      <c r="C3" s="81"/>
      <c r="D3" s="81"/>
      <c r="E3" s="81"/>
      <c r="F3" s="81"/>
      <c r="G3" s="81"/>
      <c r="H3" s="82"/>
    </row>
    <row r="4" spans="2:8" ht="63" customHeight="1" x14ac:dyDescent="0.25">
      <c r="B4" s="229" t="s">
        <v>206</v>
      </c>
      <c r="C4" s="230"/>
      <c r="D4" s="230"/>
      <c r="E4" s="230"/>
      <c r="F4" s="230"/>
      <c r="G4" s="230"/>
      <c r="H4" s="231"/>
    </row>
    <row r="5" spans="2:8" ht="63" customHeight="1" x14ac:dyDescent="0.25">
      <c r="B5" s="232"/>
      <c r="C5" s="233"/>
      <c r="D5" s="233"/>
      <c r="E5" s="233"/>
      <c r="F5" s="233"/>
      <c r="G5" s="233"/>
      <c r="H5" s="234"/>
    </row>
    <row r="6" spans="2:8" ht="16.5" x14ac:dyDescent="0.25">
      <c r="B6" s="235" t="s">
        <v>161</v>
      </c>
      <c r="C6" s="236"/>
      <c r="D6" s="236"/>
      <c r="E6" s="236"/>
      <c r="F6" s="236"/>
      <c r="G6" s="236"/>
      <c r="H6" s="237"/>
    </row>
    <row r="7" spans="2:8" ht="95.25" customHeight="1" x14ac:dyDescent="0.25">
      <c r="B7" s="245" t="s">
        <v>166</v>
      </c>
      <c r="C7" s="246"/>
      <c r="D7" s="246"/>
      <c r="E7" s="246"/>
      <c r="F7" s="246"/>
      <c r="G7" s="246"/>
      <c r="H7" s="247"/>
    </row>
    <row r="8" spans="2:8" ht="16.5" x14ac:dyDescent="0.25">
      <c r="B8" s="116"/>
      <c r="C8" s="117"/>
      <c r="D8" s="117"/>
      <c r="E8" s="117"/>
      <c r="F8" s="117"/>
      <c r="G8" s="117"/>
      <c r="H8" s="118"/>
    </row>
    <row r="9" spans="2:8" ht="16.5" customHeight="1" x14ac:dyDescent="0.25">
      <c r="B9" s="238" t="s">
        <v>199</v>
      </c>
      <c r="C9" s="239"/>
      <c r="D9" s="239"/>
      <c r="E9" s="239"/>
      <c r="F9" s="239"/>
      <c r="G9" s="239"/>
      <c r="H9" s="240"/>
    </row>
    <row r="10" spans="2:8" ht="44.25" customHeight="1" x14ac:dyDescent="0.25">
      <c r="B10" s="238"/>
      <c r="C10" s="239"/>
      <c r="D10" s="239"/>
      <c r="E10" s="239"/>
      <c r="F10" s="239"/>
      <c r="G10" s="239"/>
      <c r="H10" s="240"/>
    </row>
    <row r="11" spans="2:8" ht="15.75" thickBot="1" x14ac:dyDescent="0.3">
      <c r="B11" s="105"/>
      <c r="C11" s="108"/>
      <c r="D11" s="113"/>
      <c r="E11" s="114"/>
      <c r="F11" s="114"/>
      <c r="G11" s="115"/>
      <c r="H11" s="109"/>
    </row>
    <row r="12" spans="2:8" ht="15.75" thickTop="1" x14ac:dyDescent="0.25">
      <c r="B12" s="105"/>
      <c r="C12" s="241" t="s">
        <v>162</v>
      </c>
      <c r="D12" s="242"/>
      <c r="E12" s="243" t="s">
        <v>200</v>
      </c>
      <c r="F12" s="244"/>
      <c r="G12" s="108"/>
      <c r="H12" s="109"/>
    </row>
    <row r="13" spans="2:8" ht="35.25" customHeight="1" x14ac:dyDescent="0.25">
      <c r="B13" s="105"/>
      <c r="C13" s="248" t="s">
        <v>193</v>
      </c>
      <c r="D13" s="249"/>
      <c r="E13" s="250" t="s">
        <v>198</v>
      </c>
      <c r="F13" s="251"/>
      <c r="G13" s="108"/>
      <c r="H13" s="109"/>
    </row>
    <row r="14" spans="2:8" ht="17.25" customHeight="1" x14ac:dyDescent="0.25">
      <c r="B14" s="105"/>
      <c r="C14" s="248" t="s">
        <v>194</v>
      </c>
      <c r="D14" s="249"/>
      <c r="E14" s="250" t="s">
        <v>196</v>
      </c>
      <c r="F14" s="251"/>
      <c r="G14" s="108"/>
      <c r="H14" s="109"/>
    </row>
    <row r="15" spans="2:8" ht="19.5" customHeight="1" x14ac:dyDescent="0.25">
      <c r="B15" s="105"/>
      <c r="C15" s="248" t="s">
        <v>195</v>
      </c>
      <c r="D15" s="249"/>
      <c r="E15" s="250" t="s">
        <v>197</v>
      </c>
      <c r="F15" s="251"/>
      <c r="G15" s="108"/>
      <c r="H15" s="109"/>
    </row>
    <row r="16" spans="2:8" ht="69.75" customHeight="1" x14ac:dyDescent="0.25">
      <c r="B16" s="105"/>
      <c r="C16" s="248" t="s">
        <v>164</v>
      </c>
      <c r="D16" s="249"/>
      <c r="E16" s="250" t="s">
        <v>165</v>
      </c>
      <c r="F16" s="251"/>
      <c r="G16" s="108"/>
      <c r="H16" s="109"/>
    </row>
    <row r="17" spans="2:8" ht="34.5" customHeight="1" x14ac:dyDescent="0.25">
      <c r="B17" s="105"/>
      <c r="C17" s="252" t="s">
        <v>2</v>
      </c>
      <c r="D17" s="253"/>
      <c r="E17" s="254" t="s">
        <v>207</v>
      </c>
      <c r="F17" s="255"/>
      <c r="G17" s="108"/>
      <c r="H17" s="109"/>
    </row>
    <row r="18" spans="2:8" ht="27.75" customHeight="1" x14ac:dyDescent="0.25">
      <c r="B18" s="105"/>
      <c r="C18" s="252" t="s">
        <v>3</v>
      </c>
      <c r="D18" s="253"/>
      <c r="E18" s="254" t="s">
        <v>208</v>
      </c>
      <c r="F18" s="255"/>
      <c r="G18" s="108"/>
      <c r="H18" s="109"/>
    </row>
    <row r="19" spans="2:8" ht="28.5" customHeight="1" x14ac:dyDescent="0.25">
      <c r="B19" s="105"/>
      <c r="C19" s="252" t="s">
        <v>42</v>
      </c>
      <c r="D19" s="253"/>
      <c r="E19" s="254" t="s">
        <v>209</v>
      </c>
      <c r="F19" s="255"/>
      <c r="G19" s="108"/>
      <c r="H19" s="109"/>
    </row>
    <row r="20" spans="2:8" ht="72.75" customHeight="1" x14ac:dyDescent="0.25">
      <c r="B20" s="105"/>
      <c r="C20" s="252" t="s">
        <v>1</v>
      </c>
      <c r="D20" s="253"/>
      <c r="E20" s="254" t="s">
        <v>210</v>
      </c>
      <c r="F20" s="255"/>
      <c r="G20" s="108"/>
      <c r="H20" s="109"/>
    </row>
    <row r="21" spans="2:8" ht="64.5" customHeight="1" x14ac:dyDescent="0.25">
      <c r="B21" s="105"/>
      <c r="C21" s="252" t="s">
        <v>50</v>
      </c>
      <c r="D21" s="253"/>
      <c r="E21" s="254" t="s">
        <v>168</v>
      </c>
      <c r="F21" s="255"/>
      <c r="G21" s="108"/>
      <c r="H21" s="109"/>
    </row>
    <row r="22" spans="2:8" ht="71.25" customHeight="1" x14ac:dyDescent="0.25">
      <c r="B22" s="105"/>
      <c r="C22" s="252" t="s">
        <v>167</v>
      </c>
      <c r="D22" s="253"/>
      <c r="E22" s="254" t="s">
        <v>169</v>
      </c>
      <c r="F22" s="255"/>
      <c r="G22" s="108"/>
      <c r="H22" s="109"/>
    </row>
    <row r="23" spans="2:8" ht="55.5" customHeight="1" x14ac:dyDescent="0.25">
      <c r="B23" s="105"/>
      <c r="C23" s="259" t="s">
        <v>170</v>
      </c>
      <c r="D23" s="260"/>
      <c r="E23" s="254" t="s">
        <v>171</v>
      </c>
      <c r="F23" s="255"/>
      <c r="G23" s="108"/>
      <c r="H23" s="109"/>
    </row>
    <row r="24" spans="2:8" ht="42" customHeight="1" x14ac:dyDescent="0.25">
      <c r="B24" s="105"/>
      <c r="C24" s="259" t="s">
        <v>48</v>
      </c>
      <c r="D24" s="260"/>
      <c r="E24" s="254" t="s">
        <v>172</v>
      </c>
      <c r="F24" s="255"/>
      <c r="G24" s="108"/>
      <c r="H24" s="109"/>
    </row>
    <row r="25" spans="2:8" ht="59.25" customHeight="1" x14ac:dyDescent="0.25">
      <c r="B25" s="105"/>
      <c r="C25" s="259" t="s">
        <v>160</v>
      </c>
      <c r="D25" s="260"/>
      <c r="E25" s="254" t="s">
        <v>173</v>
      </c>
      <c r="F25" s="255"/>
      <c r="G25" s="108"/>
      <c r="H25" s="109"/>
    </row>
    <row r="26" spans="2:8" ht="23.25" customHeight="1" x14ac:dyDescent="0.25">
      <c r="B26" s="105"/>
      <c r="C26" s="259" t="s">
        <v>12</v>
      </c>
      <c r="D26" s="260"/>
      <c r="E26" s="254" t="s">
        <v>174</v>
      </c>
      <c r="F26" s="255"/>
      <c r="G26" s="108"/>
      <c r="H26" s="109"/>
    </row>
    <row r="27" spans="2:8" ht="30.75" customHeight="1" x14ac:dyDescent="0.25">
      <c r="B27" s="105"/>
      <c r="C27" s="259" t="s">
        <v>178</v>
      </c>
      <c r="D27" s="260"/>
      <c r="E27" s="254" t="s">
        <v>175</v>
      </c>
      <c r="F27" s="255"/>
      <c r="G27" s="108"/>
      <c r="H27" s="109"/>
    </row>
    <row r="28" spans="2:8" ht="35.25" customHeight="1" x14ac:dyDescent="0.25">
      <c r="B28" s="105"/>
      <c r="C28" s="259" t="s">
        <v>179</v>
      </c>
      <c r="D28" s="260"/>
      <c r="E28" s="254" t="s">
        <v>176</v>
      </c>
      <c r="F28" s="255"/>
      <c r="G28" s="108"/>
      <c r="H28" s="109"/>
    </row>
    <row r="29" spans="2:8" ht="33" customHeight="1" x14ac:dyDescent="0.25">
      <c r="B29" s="105"/>
      <c r="C29" s="259" t="s">
        <v>179</v>
      </c>
      <c r="D29" s="260"/>
      <c r="E29" s="254" t="s">
        <v>176</v>
      </c>
      <c r="F29" s="255"/>
      <c r="G29" s="108"/>
      <c r="H29" s="109"/>
    </row>
    <row r="30" spans="2:8" ht="30" customHeight="1" x14ac:dyDescent="0.25">
      <c r="B30" s="105"/>
      <c r="C30" s="259" t="s">
        <v>180</v>
      </c>
      <c r="D30" s="260"/>
      <c r="E30" s="254" t="s">
        <v>177</v>
      </c>
      <c r="F30" s="255"/>
      <c r="G30" s="108"/>
      <c r="H30" s="109"/>
    </row>
    <row r="31" spans="2:8" ht="35.25" customHeight="1" x14ac:dyDescent="0.25">
      <c r="B31" s="105"/>
      <c r="C31" s="259" t="s">
        <v>181</v>
      </c>
      <c r="D31" s="260"/>
      <c r="E31" s="254" t="s">
        <v>182</v>
      </c>
      <c r="F31" s="255"/>
      <c r="G31" s="108"/>
      <c r="H31" s="109"/>
    </row>
    <row r="32" spans="2:8" ht="31.5" customHeight="1" x14ac:dyDescent="0.25">
      <c r="B32" s="105"/>
      <c r="C32" s="259" t="s">
        <v>183</v>
      </c>
      <c r="D32" s="260"/>
      <c r="E32" s="254" t="s">
        <v>184</v>
      </c>
      <c r="F32" s="255"/>
      <c r="G32" s="108"/>
      <c r="H32" s="109"/>
    </row>
    <row r="33" spans="2:8" ht="35.25" customHeight="1" x14ac:dyDescent="0.25">
      <c r="B33" s="105"/>
      <c r="C33" s="259" t="s">
        <v>185</v>
      </c>
      <c r="D33" s="260"/>
      <c r="E33" s="254" t="s">
        <v>186</v>
      </c>
      <c r="F33" s="255"/>
      <c r="G33" s="108"/>
      <c r="H33" s="109"/>
    </row>
    <row r="34" spans="2:8" ht="59.25" customHeight="1" x14ac:dyDescent="0.25">
      <c r="B34" s="105"/>
      <c r="C34" s="259" t="s">
        <v>187</v>
      </c>
      <c r="D34" s="260"/>
      <c r="E34" s="254" t="s">
        <v>188</v>
      </c>
      <c r="F34" s="255"/>
      <c r="G34" s="108"/>
      <c r="H34" s="109"/>
    </row>
    <row r="35" spans="2:8" ht="29.25" customHeight="1" x14ac:dyDescent="0.25">
      <c r="B35" s="105"/>
      <c r="C35" s="259" t="s">
        <v>29</v>
      </c>
      <c r="D35" s="260"/>
      <c r="E35" s="254" t="s">
        <v>189</v>
      </c>
      <c r="F35" s="255"/>
      <c r="G35" s="108"/>
      <c r="H35" s="109"/>
    </row>
    <row r="36" spans="2:8" ht="82.5" customHeight="1" x14ac:dyDescent="0.25">
      <c r="B36" s="105"/>
      <c r="C36" s="259" t="s">
        <v>191</v>
      </c>
      <c r="D36" s="260"/>
      <c r="E36" s="254" t="s">
        <v>190</v>
      </c>
      <c r="F36" s="255"/>
      <c r="G36" s="108"/>
      <c r="H36" s="109"/>
    </row>
    <row r="37" spans="2:8" ht="46.5" customHeight="1" x14ac:dyDescent="0.25">
      <c r="B37" s="105"/>
      <c r="C37" s="259" t="s">
        <v>39</v>
      </c>
      <c r="D37" s="260"/>
      <c r="E37" s="254" t="s">
        <v>192</v>
      </c>
      <c r="F37" s="255"/>
      <c r="G37" s="108"/>
      <c r="H37" s="109"/>
    </row>
    <row r="38" spans="2:8" ht="6.75" customHeight="1" thickBot="1" x14ac:dyDescent="0.3">
      <c r="B38" s="105"/>
      <c r="C38" s="261"/>
      <c r="D38" s="262"/>
      <c r="E38" s="263"/>
      <c r="F38" s="264"/>
      <c r="G38" s="108"/>
      <c r="H38" s="109"/>
    </row>
    <row r="39" spans="2:8" ht="15.75" thickTop="1" x14ac:dyDescent="0.25">
      <c r="B39" s="105"/>
      <c r="C39" s="106"/>
      <c r="D39" s="106"/>
      <c r="E39" s="107"/>
      <c r="F39" s="107"/>
      <c r="G39" s="108"/>
      <c r="H39" s="109"/>
    </row>
    <row r="40" spans="2:8" ht="21" customHeight="1" x14ac:dyDescent="0.25">
      <c r="B40" s="256" t="s">
        <v>201</v>
      </c>
      <c r="C40" s="257"/>
      <c r="D40" s="257"/>
      <c r="E40" s="257"/>
      <c r="F40" s="257"/>
      <c r="G40" s="257"/>
      <c r="H40" s="258"/>
    </row>
    <row r="41" spans="2:8" ht="20.25" customHeight="1" x14ac:dyDescent="0.25">
      <c r="B41" s="256" t="s">
        <v>202</v>
      </c>
      <c r="C41" s="257"/>
      <c r="D41" s="257"/>
      <c r="E41" s="257"/>
      <c r="F41" s="257"/>
      <c r="G41" s="257"/>
      <c r="H41" s="258"/>
    </row>
    <row r="42" spans="2:8" ht="20.25" customHeight="1" x14ac:dyDescent="0.25">
      <c r="B42" s="256" t="s">
        <v>203</v>
      </c>
      <c r="C42" s="257"/>
      <c r="D42" s="257"/>
      <c r="E42" s="257"/>
      <c r="F42" s="257"/>
      <c r="G42" s="257"/>
      <c r="H42" s="258"/>
    </row>
    <row r="43" spans="2:8" ht="20.25" customHeight="1" x14ac:dyDescent="0.25">
      <c r="B43" s="256" t="s">
        <v>204</v>
      </c>
      <c r="C43" s="257"/>
      <c r="D43" s="257"/>
      <c r="E43" s="257"/>
      <c r="F43" s="257"/>
      <c r="G43" s="257"/>
      <c r="H43" s="258"/>
    </row>
    <row r="44" spans="2:8" x14ac:dyDescent="0.25">
      <c r="B44" s="256" t="s">
        <v>205</v>
      </c>
      <c r="C44" s="257"/>
      <c r="D44" s="257"/>
      <c r="E44" s="257"/>
      <c r="F44" s="257"/>
      <c r="G44" s="257"/>
      <c r="H44" s="258"/>
    </row>
    <row r="45" spans="2:8" ht="15.75" thickBot="1" x14ac:dyDescent="0.3">
      <c r="B45" s="110"/>
      <c r="C45" s="111"/>
      <c r="D45" s="111"/>
      <c r="E45" s="111"/>
      <c r="F45" s="111"/>
      <c r="G45" s="111"/>
      <c r="H45" s="112"/>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R57"/>
  <sheetViews>
    <sheetView tabSelected="1" topLeftCell="A4" zoomScale="55" zoomScaleNormal="55" workbookViewId="0">
      <pane ySplit="6" topLeftCell="A10" activePane="bottomLeft" state="frozen"/>
      <selection activeCell="A4" sqref="A4"/>
      <selection pane="bottomLeft" activeCell="A5" sqref="A5:B5"/>
    </sheetView>
  </sheetViews>
  <sheetFormatPr baseColWidth="10" defaultColWidth="11.42578125" defaultRowHeight="16.5" x14ac:dyDescent="0.3"/>
  <cols>
    <col min="1" max="1" width="4" style="2" bestFit="1" customWidth="1"/>
    <col min="2" max="2" width="14.140625" style="2" customWidth="1"/>
    <col min="3" max="3" width="39.140625" style="2" customWidth="1"/>
    <col min="4" max="4" width="48.42578125" style="2" customWidth="1"/>
    <col min="5" max="5" width="46.140625" style="1" customWidth="1"/>
    <col min="6" max="6" width="19" style="4" customWidth="1"/>
    <col min="7" max="7" width="17.85546875" style="1" customWidth="1"/>
    <col min="8" max="8" width="16.5703125" style="1" customWidth="1"/>
    <col min="9" max="9" width="6.42578125" style="1" bestFit="1" customWidth="1"/>
    <col min="10" max="10" width="27.42578125" style="1" bestFit="1" customWidth="1"/>
    <col min="11" max="11" width="30.42578125" style="1" customWidth="1"/>
    <col min="12" max="12" width="17.5703125" style="1" customWidth="1"/>
    <col min="13" max="13" width="6.425781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5703125" style="1" customWidth="1"/>
    <col min="23" max="23" width="7.5703125" style="1" customWidth="1"/>
    <col min="24" max="24" width="8.42578125" style="1" customWidth="1"/>
    <col min="25" max="25" width="8.5703125" style="1" customWidth="1"/>
    <col min="26" max="26" width="10.42578125" style="1" customWidth="1"/>
    <col min="27" max="27" width="9.42578125" style="1" customWidth="1"/>
    <col min="28" max="28" width="9.140625" style="1" customWidth="1"/>
    <col min="29" max="29" width="8.42578125" style="1" customWidth="1"/>
    <col min="30" max="30" width="7.42578125" style="1" customWidth="1"/>
    <col min="31" max="31" width="56.5703125" style="1" customWidth="1"/>
    <col min="32" max="32" width="23" style="1" customWidth="1"/>
    <col min="33" max="33" width="18.85546875" style="224" customWidth="1"/>
    <col min="34" max="34" width="24" style="1" customWidth="1"/>
    <col min="35" max="35" width="20.7109375" style="1" customWidth="1"/>
    <col min="36" max="36" width="84.42578125" style="1" customWidth="1"/>
    <col min="37" max="37" width="92.85546875" style="1" customWidth="1"/>
    <col min="38" max="38" width="21" style="1" customWidth="1"/>
    <col min="39" max="16384" width="11.42578125" style="1"/>
  </cols>
  <sheetData>
    <row r="1" spans="1:70" ht="16.5" customHeight="1" x14ac:dyDescent="0.3">
      <c r="A1" s="334" t="s">
        <v>214</v>
      </c>
      <c r="B1" s="335"/>
      <c r="C1" s="335"/>
      <c r="D1" s="335"/>
      <c r="E1" s="335"/>
      <c r="F1" s="335"/>
      <c r="G1" s="335"/>
      <c r="H1" s="335"/>
      <c r="I1" s="335"/>
      <c r="J1" s="335"/>
      <c r="K1" s="335"/>
      <c r="L1" s="335"/>
      <c r="M1" s="335"/>
      <c r="N1" s="335"/>
      <c r="O1" s="335"/>
      <c r="P1" s="335"/>
      <c r="Q1" s="335"/>
      <c r="R1" s="335"/>
      <c r="S1" s="335"/>
      <c r="T1" s="335"/>
      <c r="U1" s="335"/>
      <c r="V1" s="335"/>
      <c r="W1" s="335"/>
      <c r="X1" s="335"/>
      <c r="Y1" s="335"/>
      <c r="Z1" s="335"/>
      <c r="AA1" s="335"/>
      <c r="AB1" s="335"/>
      <c r="AC1" s="335"/>
      <c r="AD1" s="335"/>
      <c r="AE1" s="335"/>
      <c r="AF1" s="335"/>
      <c r="AG1" s="335"/>
      <c r="AH1" s="335"/>
      <c r="AI1" s="335"/>
      <c r="AJ1" s="335"/>
      <c r="AK1" s="335"/>
      <c r="AL1" s="33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row>
    <row r="2" spans="1:70" ht="98.1" customHeight="1" x14ac:dyDescent="0.3">
      <c r="A2" s="337"/>
      <c r="B2" s="338"/>
      <c r="C2" s="338"/>
      <c r="D2" s="338"/>
      <c r="E2" s="338"/>
      <c r="F2" s="338"/>
      <c r="G2" s="338"/>
      <c r="H2" s="338"/>
      <c r="I2" s="338"/>
      <c r="J2" s="338"/>
      <c r="K2" s="338"/>
      <c r="L2" s="338"/>
      <c r="M2" s="338"/>
      <c r="N2" s="338"/>
      <c r="O2" s="338"/>
      <c r="P2" s="338"/>
      <c r="Q2" s="338"/>
      <c r="R2" s="338"/>
      <c r="S2" s="338"/>
      <c r="T2" s="338"/>
      <c r="U2" s="338"/>
      <c r="V2" s="338"/>
      <c r="W2" s="338"/>
      <c r="X2" s="338"/>
      <c r="Y2" s="338"/>
      <c r="Z2" s="338"/>
      <c r="AA2" s="338"/>
      <c r="AB2" s="338"/>
      <c r="AC2" s="338"/>
      <c r="AD2" s="338"/>
      <c r="AE2" s="338"/>
      <c r="AF2" s="338"/>
      <c r="AG2" s="338"/>
      <c r="AH2" s="338"/>
      <c r="AI2" s="338"/>
      <c r="AJ2" s="338"/>
      <c r="AK2" s="338"/>
      <c r="AL2" s="339"/>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row>
    <row r="3" spans="1:70" x14ac:dyDescent="0.3">
      <c r="A3" s="24"/>
      <c r="B3" s="25"/>
      <c r="C3" s="24"/>
      <c r="D3" s="24"/>
      <c r="E3" s="6"/>
      <c r="F3" s="23"/>
      <c r="G3" s="6"/>
      <c r="H3" s="6"/>
      <c r="I3" s="6"/>
      <c r="J3" s="6"/>
      <c r="K3" s="6"/>
      <c r="L3" s="6"/>
      <c r="M3" s="6"/>
      <c r="N3" s="6"/>
      <c r="O3" s="6"/>
      <c r="P3" s="6"/>
      <c r="Q3" s="6"/>
      <c r="R3" s="6"/>
      <c r="S3" s="6"/>
      <c r="T3" s="6"/>
      <c r="U3" s="6"/>
      <c r="V3" s="6"/>
      <c r="W3" s="6"/>
      <c r="X3" s="6"/>
      <c r="Y3" s="6"/>
      <c r="Z3" s="6"/>
      <c r="AA3" s="6"/>
      <c r="AB3" s="6"/>
      <c r="AC3" s="6"/>
      <c r="AD3" s="6"/>
      <c r="AE3" s="6"/>
      <c r="AG3" s="223"/>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row>
    <row r="4" spans="1:70" ht="26.25" customHeight="1" x14ac:dyDescent="0.3">
      <c r="A4" s="347" t="s">
        <v>43</v>
      </c>
      <c r="B4" s="348"/>
      <c r="C4" s="340" t="s">
        <v>285</v>
      </c>
      <c r="D4" s="341"/>
      <c r="E4" s="341"/>
      <c r="F4" s="341"/>
      <c r="G4" s="341"/>
      <c r="H4" s="341"/>
      <c r="I4" s="341"/>
      <c r="J4" s="341"/>
      <c r="K4" s="341"/>
      <c r="L4" s="341"/>
      <c r="M4" s="341"/>
      <c r="N4" s="342"/>
      <c r="O4" s="343"/>
      <c r="P4" s="343"/>
      <c r="Q4" s="343"/>
      <c r="R4" s="6"/>
      <c r="S4" s="6"/>
      <c r="T4" s="6"/>
      <c r="U4" s="6"/>
      <c r="V4" s="6"/>
      <c r="W4" s="6"/>
      <c r="X4" s="6"/>
      <c r="Y4" s="6"/>
      <c r="Z4" s="6"/>
      <c r="AA4" s="6"/>
      <c r="AB4" s="6"/>
      <c r="AC4" s="6"/>
      <c r="AD4" s="6"/>
      <c r="AE4" s="6"/>
      <c r="AG4" s="223"/>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row>
    <row r="5" spans="1:70" ht="53.45" customHeight="1" x14ac:dyDescent="0.3">
      <c r="A5" s="347" t="s">
        <v>130</v>
      </c>
      <c r="B5" s="348"/>
      <c r="C5" s="325" t="s">
        <v>286</v>
      </c>
      <c r="D5" s="326"/>
      <c r="E5" s="326"/>
      <c r="F5" s="326"/>
      <c r="G5" s="326"/>
      <c r="H5" s="326"/>
      <c r="I5" s="326"/>
      <c r="J5" s="326"/>
      <c r="K5" s="326"/>
      <c r="L5" s="326"/>
      <c r="M5" s="326"/>
      <c r="N5" s="327"/>
      <c r="O5" s="6"/>
      <c r="P5" s="6"/>
      <c r="Q5" s="6"/>
      <c r="R5" s="6"/>
      <c r="S5" s="6"/>
      <c r="T5" s="6"/>
      <c r="U5" s="6"/>
      <c r="V5" s="6"/>
      <c r="W5" s="6"/>
      <c r="X5" s="6"/>
      <c r="Y5" s="6"/>
      <c r="Z5" s="6"/>
      <c r="AA5" s="6"/>
      <c r="AB5" s="6"/>
      <c r="AC5" s="6"/>
      <c r="AD5" s="6"/>
      <c r="AE5" s="6"/>
      <c r="AG5" s="223"/>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row>
    <row r="6" spans="1:70" ht="43.15" customHeight="1" x14ac:dyDescent="0.3">
      <c r="A6" s="347" t="s">
        <v>44</v>
      </c>
      <c r="B6" s="348"/>
      <c r="C6" s="325" t="s">
        <v>287</v>
      </c>
      <c r="D6" s="326"/>
      <c r="E6" s="326"/>
      <c r="F6" s="326"/>
      <c r="G6" s="326"/>
      <c r="H6" s="326"/>
      <c r="I6" s="326"/>
      <c r="J6" s="326"/>
      <c r="K6" s="326"/>
      <c r="L6" s="326"/>
      <c r="M6" s="326"/>
      <c r="N6" s="327"/>
      <c r="O6" s="6"/>
      <c r="P6" s="6"/>
      <c r="Q6" s="6"/>
      <c r="R6" s="6"/>
      <c r="S6" s="6"/>
      <c r="T6" s="6"/>
      <c r="U6" s="6"/>
      <c r="V6" s="6"/>
      <c r="W6" s="6"/>
      <c r="X6" s="6"/>
      <c r="Y6" s="6"/>
      <c r="Z6" s="6"/>
      <c r="AA6" s="6"/>
      <c r="AB6" s="6"/>
      <c r="AC6" s="6"/>
      <c r="AD6" s="6"/>
      <c r="AE6" s="6"/>
      <c r="AG6" s="223"/>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row>
    <row r="7" spans="1:70" s="134" customFormat="1" x14ac:dyDescent="0.3">
      <c r="A7" s="344" t="s">
        <v>138</v>
      </c>
      <c r="B7" s="345"/>
      <c r="C7" s="345"/>
      <c r="D7" s="345"/>
      <c r="E7" s="345"/>
      <c r="F7" s="345"/>
      <c r="G7" s="346"/>
      <c r="H7" s="344" t="s">
        <v>139</v>
      </c>
      <c r="I7" s="345"/>
      <c r="J7" s="345"/>
      <c r="K7" s="345"/>
      <c r="L7" s="345"/>
      <c r="M7" s="345"/>
      <c r="N7" s="346"/>
      <c r="O7" s="344" t="s">
        <v>140</v>
      </c>
      <c r="P7" s="345"/>
      <c r="Q7" s="345"/>
      <c r="R7" s="345"/>
      <c r="S7" s="345"/>
      <c r="T7" s="345"/>
      <c r="U7" s="345"/>
      <c r="V7" s="345"/>
      <c r="W7" s="346"/>
      <c r="X7" s="344" t="s">
        <v>141</v>
      </c>
      <c r="Y7" s="345"/>
      <c r="Z7" s="345"/>
      <c r="AA7" s="345"/>
      <c r="AB7" s="345"/>
      <c r="AC7" s="345"/>
      <c r="AD7" s="346"/>
      <c r="AE7" s="175" t="s">
        <v>34</v>
      </c>
      <c r="AF7" s="176"/>
      <c r="AG7" s="176"/>
      <c r="AH7" s="176"/>
      <c r="AI7" s="176"/>
      <c r="AJ7" s="176"/>
      <c r="AK7" s="176"/>
      <c r="AL7" s="177"/>
      <c r="AM7" s="133"/>
      <c r="AN7" s="133"/>
      <c r="AO7" s="133"/>
      <c r="AP7" s="133"/>
      <c r="AQ7" s="133"/>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Q7" s="133"/>
      <c r="BR7" s="133"/>
    </row>
    <row r="8" spans="1:70" ht="16.5" customHeight="1" x14ac:dyDescent="0.3">
      <c r="A8" s="332" t="s">
        <v>0</v>
      </c>
      <c r="B8" s="322" t="s">
        <v>2</v>
      </c>
      <c r="C8" s="318" t="s">
        <v>3</v>
      </c>
      <c r="D8" s="318" t="s">
        <v>42</v>
      </c>
      <c r="E8" s="316" t="s">
        <v>1</v>
      </c>
      <c r="F8" s="324" t="s">
        <v>50</v>
      </c>
      <c r="G8" s="318" t="s">
        <v>134</v>
      </c>
      <c r="H8" s="328" t="s">
        <v>33</v>
      </c>
      <c r="I8" s="329" t="s">
        <v>5</v>
      </c>
      <c r="J8" s="324" t="s">
        <v>87</v>
      </c>
      <c r="K8" s="324" t="s">
        <v>92</v>
      </c>
      <c r="L8" s="331" t="s">
        <v>45</v>
      </c>
      <c r="M8" s="329" t="s">
        <v>5</v>
      </c>
      <c r="N8" s="318" t="s">
        <v>48</v>
      </c>
      <c r="O8" s="320" t="s">
        <v>11</v>
      </c>
      <c r="P8" s="319" t="s">
        <v>160</v>
      </c>
      <c r="Q8" s="324" t="s">
        <v>12</v>
      </c>
      <c r="R8" s="319" t="s">
        <v>8</v>
      </c>
      <c r="S8" s="319"/>
      <c r="T8" s="319"/>
      <c r="U8" s="319"/>
      <c r="V8" s="319"/>
      <c r="W8" s="319"/>
      <c r="X8" s="323" t="s">
        <v>137</v>
      </c>
      <c r="Y8" s="323" t="s">
        <v>46</v>
      </c>
      <c r="Z8" s="323" t="s">
        <v>5</v>
      </c>
      <c r="AA8" s="323" t="s">
        <v>47</v>
      </c>
      <c r="AB8" s="323" t="s">
        <v>5</v>
      </c>
      <c r="AC8" s="323" t="s">
        <v>49</v>
      </c>
      <c r="AD8" s="320" t="s">
        <v>29</v>
      </c>
      <c r="AE8" s="319" t="s">
        <v>34</v>
      </c>
      <c r="AF8" s="319" t="s">
        <v>211</v>
      </c>
      <c r="AG8" s="319" t="s">
        <v>35</v>
      </c>
      <c r="AH8" s="319" t="s">
        <v>36</v>
      </c>
      <c r="AI8" s="319" t="s">
        <v>38</v>
      </c>
      <c r="AJ8" s="319" t="s">
        <v>37</v>
      </c>
      <c r="AK8" s="324" t="s">
        <v>213</v>
      </c>
      <c r="AL8" s="319" t="s">
        <v>39</v>
      </c>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row>
    <row r="9" spans="1:70" s="3" customFormat="1" ht="42.75" customHeight="1" x14ac:dyDescent="0.25">
      <c r="A9" s="333"/>
      <c r="B9" s="316"/>
      <c r="C9" s="319"/>
      <c r="D9" s="319"/>
      <c r="E9" s="317"/>
      <c r="F9" s="318"/>
      <c r="G9" s="319"/>
      <c r="H9" s="318"/>
      <c r="I9" s="330"/>
      <c r="J9" s="318"/>
      <c r="K9" s="318"/>
      <c r="L9" s="330"/>
      <c r="M9" s="330"/>
      <c r="N9" s="319"/>
      <c r="O9" s="321"/>
      <c r="P9" s="319"/>
      <c r="Q9" s="318"/>
      <c r="R9" s="123" t="s">
        <v>13</v>
      </c>
      <c r="S9" s="123" t="s">
        <v>17</v>
      </c>
      <c r="T9" s="123" t="s">
        <v>28</v>
      </c>
      <c r="U9" s="123" t="s">
        <v>18</v>
      </c>
      <c r="V9" s="123" t="s">
        <v>21</v>
      </c>
      <c r="W9" s="123" t="s">
        <v>24</v>
      </c>
      <c r="X9" s="323"/>
      <c r="Y9" s="323"/>
      <c r="Z9" s="323"/>
      <c r="AA9" s="323"/>
      <c r="AB9" s="323"/>
      <c r="AC9" s="323"/>
      <c r="AD9" s="321"/>
      <c r="AE9" s="319"/>
      <c r="AF9" s="319"/>
      <c r="AG9" s="319"/>
      <c r="AH9" s="319"/>
      <c r="AI9" s="319"/>
      <c r="AJ9" s="319"/>
      <c r="AK9" s="318"/>
      <c r="AL9" s="319"/>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row>
    <row r="10" spans="1:70" s="3" customFormat="1" ht="56.25" customHeight="1" x14ac:dyDescent="0.25">
      <c r="A10" s="283">
        <v>1</v>
      </c>
      <c r="B10" s="280" t="s">
        <v>133</v>
      </c>
      <c r="C10" s="280" t="s">
        <v>215</v>
      </c>
      <c r="D10" s="280" t="s">
        <v>216</v>
      </c>
      <c r="E10" s="309" t="s">
        <v>217</v>
      </c>
      <c r="F10" s="286" t="s">
        <v>123</v>
      </c>
      <c r="G10" s="289">
        <v>60</v>
      </c>
      <c r="H10" s="292" t="str">
        <f>IF(G10&lt;=0,"",IF(G10&lt;=2,"Muy Baja",IF(G10&lt;=24,"Baja",IF(G10&lt;=500,"Media",IF(G10&lt;=5000,"Alta","Muy Alta")))))</f>
        <v>Media</v>
      </c>
      <c r="I10" s="265">
        <f>IF(H10="","",IF(H10="Muy Baja",0.2,IF(H10="Baja",0.4,IF(H10="Media",0.6,IF(H10="Alta",0.8,IF(H10="Muy Alta",1,))))))</f>
        <v>0.6</v>
      </c>
      <c r="J10" s="295" t="s">
        <v>152</v>
      </c>
      <c r="K10" s="265" t="str">
        <f>IF(NOT(ISERROR(MATCH(J10,'[1]Tabla Impacto'!$B$221:$B$223,0))),'[1]Tabla Impacto'!$F$223&amp;"Por favor no seleccionar los criterios de impacto(Afectación Económica o presupuestal y Pérdida Reputacional)",J10)</f>
        <v xml:space="preserve">     El riesgo afecta la imagen de la entidad con algunos usuarios de relevancia frente al logro de los objetivos</v>
      </c>
      <c r="L10" s="292" t="str">
        <f>IF(OR(K10='[1]Tabla Impacto'!$C$11,K10='[1]Tabla Impacto'!$D$11),"Leve",IF(OR(K10='[1]Tabla Impacto'!$C$12,K10='[1]Tabla Impacto'!$D$12),"Menor",IF(OR(K10='[1]Tabla Impacto'!$C$13,K10='[1]Tabla Impacto'!$D$13),"Moderado",IF(OR(K10='[1]Tabla Impacto'!$C$14,K10='[1]Tabla Impacto'!$D$14),"Mayor",IF(OR(K10='[1]Tabla Impacto'!$C$15,K10='[1]Tabla Impacto'!$D$15),"Catastrófico","")))))</f>
        <v>Moderado</v>
      </c>
      <c r="M10" s="265">
        <f>IF(L10="","",IF(L10="Leve",0.2,IF(L10="Menor",0.4,IF(L10="Moderado",0.6,IF(L10="Mayor",0.8,IF(L10="Catastrófico",1,))))))</f>
        <v>0.6</v>
      </c>
      <c r="N10" s="297"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283">
        <v>1</v>
      </c>
      <c r="P10" s="295" t="s">
        <v>218</v>
      </c>
      <c r="Q10" s="303" t="str">
        <f>IF(OR(R10="Preventivo",R10="Detectivo"),"Probabilidad",IF(R10="Correctivo","Impacto",""))</f>
        <v>Probabilidad</v>
      </c>
      <c r="R10" s="277" t="s">
        <v>15</v>
      </c>
      <c r="S10" s="277" t="s">
        <v>9</v>
      </c>
      <c r="T10" s="271" t="str">
        <f>IF(AND(R10="Preventivo",S10="Automático"),"50%",IF(AND(R10="Preventivo",S10="Manual"),"40%",IF(AND(R10="Detectivo",S10="Automático"),"40%",IF(AND(R10="Detectivo",S10="Manual"),"30%",IF(AND(R10="Correctivo",S10="Automático"),"35%",IF(AND(R10="Correctivo",S10="Manual"),"25%",""))))))</f>
        <v>30%</v>
      </c>
      <c r="U10" s="277" t="s">
        <v>20</v>
      </c>
      <c r="V10" s="277" t="s">
        <v>22</v>
      </c>
      <c r="W10" s="277" t="s">
        <v>119</v>
      </c>
      <c r="X10" s="306">
        <f>IFERROR(IF(Q10="Probabilidad",(I10-(+I10*T10)),IF(Q10="Impacto",I10,"")),"")</f>
        <v>0.42</v>
      </c>
      <c r="Y10" s="268" t="str">
        <f>IFERROR(IF(X10="","",IF(X10&lt;=0.2,"Muy Baja",IF(X10&lt;=0.4,"Baja",IF(X10&lt;=0.6,"Media",IF(X10&lt;=0.8,"Alta","Muy Alta"))))),"")</f>
        <v>Media</v>
      </c>
      <c r="Z10" s="271">
        <f>+X10</f>
        <v>0.42</v>
      </c>
      <c r="AA10" s="268" t="str">
        <f>IFERROR(IF(AB10="","",IF(AB10&lt;=0.2,"Leve",IF(AB10&lt;=0.4,"Menor",IF(AB10&lt;=0.6,"Moderado",IF(AB10&lt;=0.8,"Mayor","Catastrófico"))))),"")</f>
        <v>Moderado</v>
      </c>
      <c r="AB10" s="271">
        <f>IFERROR(IF(Q10="Impacto",(M10-(+M10*T10)),IF(Q10="Probabilidad",M10,"")),"")</f>
        <v>0.6</v>
      </c>
      <c r="AC10" s="274"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313" t="s">
        <v>135</v>
      </c>
      <c r="AE10" s="180" t="s">
        <v>340</v>
      </c>
      <c r="AF10" s="180" t="s">
        <v>341</v>
      </c>
      <c r="AG10" s="280" t="s">
        <v>342</v>
      </c>
      <c r="AH10" s="181">
        <v>45901</v>
      </c>
      <c r="AI10" s="181">
        <v>45992</v>
      </c>
      <c r="AJ10" s="180"/>
      <c r="AK10" s="182"/>
      <c r="AL10" s="180"/>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row>
    <row r="11" spans="1:70" s="3" customFormat="1" ht="42.75" customHeight="1" x14ac:dyDescent="0.25">
      <c r="A11" s="284"/>
      <c r="B11" s="281"/>
      <c r="C11" s="281"/>
      <c r="D11" s="281"/>
      <c r="E11" s="310"/>
      <c r="F11" s="287"/>
      <c r="G11" s="290"/>
      <c r="H11" s="293"/>
      <c r="I11" s="266"/>
      <c r="J11" s="296"/>
      <c r="K11" s="266"/>
      <c r="L11" s="293"/>
      <c r="M11" s="266"/>
      <c r="N11" s="298"/>
      <c r="O11" s="284"/>
      <c r="P11" s="296"/>
      <c r="Q11" s="304"/>
      <c r="R11" s="278"/>
      <c r="S11" s="278"/>
      <c r="T11" s="272"/>
      <c r="U11" s="278"/>
      <c r="V11" s="278"/>
      <c r="W11" s="278"/>
      <c r="X11" s="307"/>
      <c r="Y11" s="269"/>
      <c r="Z11" s="272"/>
      <c r="AA11" s="269"/>
      <c r="AB11" s="272"/>
      <c r="AC11" s="275"/>
      <c r="AD11" s="314"/>
      <c r="AE11" s="180" t="s">
        <v>343</v>
      </c>
      <c r="AF11" s="180" t="s">
        <v>349</v>
      </c>
      <c r="AG11" s="281"/>
      <c r="AH11" s="181">
        <v>45834</v>
      </c>
      <c r="AI11" s="181">
        <v>46107</v>
      </c>
      <c r="AJ11" s="180"/>
      <c r="AK11" s="182"/>
      <c r="AL11" s="179"/>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row>
    <row r="12" spans="1:70" s="3" customFormat="1" ht="42.75" customHeight="1" x14ac:dyDescent="0.25">
      <c r="A12" s="284"/>
      <c r="B12" s="281"/>
      <c r="C12" s="281"/>
      <c r="D12" s="281"/>
      <c r="E12" s="310"/>
      <c r="F12" s="287"/>
      <c r="G12" s="290"/>
      <c r="H12" s="293"/>
      <c r="I12" s="266"/>
      <c r="J12" s="296"/>
      <c r="K12" s="266"/>
      <c r="L12" s="293"/>
      <c r="M12" s="266"/>
      <c r="N12" s="298"/>
      <c r="O12" s="284"/>
      <c r="P12" s="296"/>
      <c r="Q12" s="304"/>
      <c r="R12" s="278"/>
      <c r="S12" s="278"/>
      <c r="T12" s="272"/>
      <c r="U12" s="278"/>
      <c r="V12" s="278"/>
      <c r="W12" s="278"/>
      <c r="X12" s="307"/>
      <c r="Y12" s="269"/>
      <c r="Z12" s="272"/>
      <c r="AA12" s="269"/>
      <c r="AB12" s="272"/>
      <c r="AC12" s="275"/>
      <c r="AD12" s="314"/>
      <c r="AE12" s="180" t="s">
        <v>344</v>
      </c>
      <c r="AF12" s="180" t="s">
        <v>341</v>
      </c>
      <c r="AG12" s="281"/>
      <c r="AH12" s="181">
        <v>45940</v>
      </c>
      <c r="AI12" s="181">
        <v>46023</v>
      </c>
      <c r="AJ12" s="180"/>
      <c r="AK12" s="182"/>
      <c r="AL12" s="179"/>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row>
    <row r="13" spans="1:70" ht="57" customHeight="1" x14ac:dyDescent="0.3">
      <c r="A13" s="285"/>
      <c r="B13" s="281"/>
      <c r="C13" s="282"/>
      <c r="D13" s="282"/>
      <c r="E13" s="311"/>
      <c r="F13" s="288"/>
      <c r="G13" s="291"/>
      <c r="H13" s="294"/>
      <c r="I13" s="267"/>
      <c r="J13" s="312"/>
      <c r="K13" s="267"/>
      <c r="L13" s="294"/>
      <c r="M13" s="267"/>
      <c r="N13" s="299"/>
      <c r="O13" s="285"/>
      <c r="P13" s="312"/>
      <c r="Q13" s="305"/>
      <c r="R13" s="279"/>
      <c r="S13" s="279"/>
      <c r="T13" s="273"/>
      <c r="U13" s="279"/>
      <c r="V13" s="279"/>
      <c r="W13" s="279"/>
      <c r="X13" s="308"/>
      <c r="Y13" s="270"/>
      <c r="Z13" s="273"/>
      <c r="AA13" s="270"/>
      <c r="AB13" s="273"/>
      <c r="AC13" s="276"/>
      <c r="AD13" s="315"/>
      <c r="AE13" s="166" t="s">
        <v>345</v>
      </c>
      <c r="AF13" s="131" t="s">
        <v>341</v>
      </c>
      <c r="AG13" s="282"/>
      <c r="AH13" s="132">
        <v>45957</v>
      </c>
      <c r="AI13" s="135">
        <v>46049</v>
      </c>
      <c r="AJ13" s="166"/>
      <c r="AK13" s="183"/>
      <c r="AL13" s="121"/>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row>
    <row r="14" spans="1:70" ht="63" customHeight="1" x14ac:dyDescent="0.3">
      <c r="A14" s="283">
        <v>2</v>
      </c>
      <c r="B14" s="281" t="s">
        <v>133</v>
      </c>
      <c r="C14" s="280" t="s">
        <v>220</v>
      </c>
      <c r="D14" s="280" t="s">
        <v>221</v>
      </c>
      <c r="E14" s="309" t="s">
        <v>222</v>
      </c>
      <c r="F14" s="280" t="s">
        <v>123</v>
      </c>
      <c r="G14" s="289">
        <v>60</v>
      </c>
      <c r="H14" s="292" t="str">
        <f>IF(G14&lt;=0,"",IF(G14&lt;=2,"Muy Baja",IF(G14&lt;=24,"Baja",IF(G14&lt;=500,"Media",IF(G14&lt;=5000,"Alta","Muy Alta")))))</f>
        <v>Media</v>
      </c>
      <c r="I14" s="265">
        <f>IF(H14="","",IF(H14="Muy Baja",0.2,IF(H14="Baja",0.4,IF(H14="Media",0.6,IF(H14="Alta",0.8,IF(H14="Muy Alta",1,))))))</f>
        <v>0.6</v>
      </c>
      <c r="J14" s="295" t="s">
        <v>152</v>
      </c>
      <c r="K14" s="265" t="str">
        <f>IF(NOT(ISERROR(MATCH(J14,'[1]Tabla Impacto'!$B$221:$B$223,0))),'[1]Tabla Impacto'!$F$223&amp;"Por favor no seleccionar los criterios de impacto(Afectación Económica o presupuestal y Pérdida Reputacional)",J14)</f>
        <v xml:space="preserve">     El riesgo afecta la imagen de la entidad con algunos usuarios de relevancia frente al logro de los objetivos</v>
      </c>
      <c r="L14" s="292" t="str">
        <f>IF(OR(K14='[1]Tabla Impacto'!$C$11,K14='[1]Tabla Impacto'!$D$11),"Leve",IF(OR(K14='[1]Tabla Impacto'!$C$12,K14='[1]Tabla Impacto'!$D$12),"Menor",IF(OR(K14='[1]Tabla Impacto'!$C$13,K14='[1]Tabla Impacto'!$D$13),"Moderado",IF(OR(K14='[1]Tabla Impacto'!$C$14,K14='[1]Tabla Impacto'!$D$14),"Mayor",IF(OR(K14='[1]Tabla Impacto'!$C$15,K14='[1]Tabla Impacto'!$D$15),"Catastrófico","")))))</f>
        <v>Moderado</v>
      </c>
      <c r="M14" s="265">
        <f>IF(L14="","",IF(L14="Leve",0.2,IF(L14="Menor",0.4,IF(L14="Moderado",0.6,IF(L14="Mayor",0.8,IF(L14="Catastrófico",1,))))))</f>
        <v>0.6</v>
      </c>
      <c r="N14" s="297" t="str">
        <f>IF(OR(AND(H14="Muy Baja",L14="Leve"),AND(H14="Muy Baja",L14="Menor"),AND(H14="Baja",L14="Leve")),"Bajo",IF(OR(AND(H14="Muy baja",L14="Moderado"),AND(H14="Baja",L14="Menor"),AND(H14="Baja",L14="Moderado"),AND(H14="Media",L14="Leve"),AND(H14="Media",L14="Menor"),AND(H14="Media",L14="Moderado"),AND(H14="Alta",L14="Leve"),AND(H14="Alta",L14="Menor")),"Moderado",IF(OR(AND(H14="Muy Baja",L14="Mayor"),AND(H14="Baja",L14="Mayor"),AND(H14="Media",L14="Mayor"),AND(H14="Alta",L14="Moderado"),AND(H14="Alta",L14="Mayor"),AND(H14="Muy Alta",L14="Leve"),AND(H14="Muy Alta",L14="Menor"),AND(H14="Muy Alta",L14="Moderado"),AND(H14="Muy Alta",L14="Mayor")),"Alto",IF(OR(AND(H14="Muy Baja",L14="Catastrófico"),AND(H14="Baja",L14="Catastrófico"),AND(H14="Media",L14="Catastrófico"),AND(H14="Alta",L14="Catastrófico"),AND(H14="Muy Alta",L14="Catastrófico")),"Extremo",""))))</f>
        <v>Moderado</v>
      </c>
      <c r="O14" s="283">
        <v>1</v>
      </c>
      <c r="P14" s="295" t="s">
        <v>223</v>
      </c>
      <c r="Q14" s="303" t="str">
        <f>IF(OR(R14="Preventivo",R14="Detectivo"),"Probabilidad",IF(R14="Correctivo","Impacto",""))</f>
        <v>Impacto</v>
      </c>
      <c r="R14" s="277" t="s">
        <v>16</v>
      </c>
      <c r="S14" s="277" t="s">
        <v>9</v>
      </c>
      <c r="T14" s="271" t="str">
        <f>IF(AND(R14="Preventivo",S14="Automático"),"50%",IF(AND(R14="Preventivo",S14="Manual"),"40%",IF(AND(R14="Detectivo",S14="Automático"),"40%",IF(AND(R14="Detectivo",S14="Manual"),"30%",IF(AND(R14="Correctivo",S14="Automático"),"35%",IF(AND(R14="Correctivo",S14="Manual"),"25%",""))))))</f>
        <v>25%</v>
      </c>
      <c r="U14" s="277" t="s">
        <v>20</v>
      </c>
      <c r="V14" s="277" t="s">
        <v>22</v>
      </c>
      <c r="W14" s="277" t="s">
        <v>119</v>
      </c>
      <c r="X14" s="306">
        <f>IFERROR(IF(Q14="Probabilidad",(I14-(+I14*T14)),IF(Q14="Impacto",I14,"")),"")</f>
        <v>0.6</v>
      </c>
      <c r="Y14" s="268" t="str">
        <f>IFERROR(IF(X14="","",IF(X14&lt;=0.2,"Muy Baja",IF(X14&lt;=0.4,"Baja",IF(X14&lt;=0.6,"Media",IF(X14&lt;=0.8,"Alta","Muy Alta"))))),"")</f>
        <v>Media</v>
      </c>
      <c r="Z14" s="271">
        <f>+X14</f>
        <v>0.6</v>
      </c>
      <c r="AA14" s="268" t="str">
        <f>IFERROR(IF(AB14="","",IF(AB14&lt;=0.2,"Leve",IF(AB14&lt;=0.4,"Menor",IF(AB14&lt;=0.6,"Moderado",IF(AB14&lt;=0.8,"Mayor","Catastrófico"))))),"")</f>
        <v>Moderado</v>
      </c>
      <c r="AB14" s="271">
        <f>IFERROR(IF(Q14="Impacto",(M14-(+M14*T14)),IF(Q14="Probabilidad",M14,"")),"")</f>
        <v>0.44999999999999996</v>
      </c>
      <c r="AC14" s="274" t="str">
        <f>IFERROR(IF(OR(AND(Y14="Muy Baja",AA14="Leve"),AND(Y14="Muy Baja",AA14="Menor"),AND(Y14="Baja",AA14="Leve")),"Bajo",IF(OR(AND(Y14="Muy baja",AA14="Moderado"),AND(Y14="Baja",AA14="Menor"),AND(Y14="Baja",AA14="Moderado"),AND(Y14="Media",AA14="Leve"),AND(Y14="Media",AA14="Menor"),AND(Y14="Media",AA14="Moderado"),AND(Y14="Alta",AA14="Leve"),AND(Y14="Alta",AA14="Menor")),"Moderado",IF(OR(AND(Y14="Muy Baja",AA14="Mayor"),AND(Y14="Baja",AA14="Mayor"),AND(Y14="Media",AA14="Mayor"),AND(Y14="Alta",AA14="Moderado"),AND(Y14="Alta",AA14="Mayor"),AND(Y14="Muy Alta",AA14="Leve"),AND(Y14="Muy Alta",AA14="Menor"),AND(Y14="Muy Alta",AA14="Moderado"),AND(Y14="Muy Alta",AA14="Mayor")),"Alto",IF(OR(AND(Y14="Muy Baja",AA14="Catastrófico"),AND(Y14="Baja",AA14="Catastrófico"),AND(Y14="Media",AA14="Catastrófico"),AND(Y14="Alta",AA14="Catastrófico"),AND(Y14="Muy Alta",AA14="Catastrófico")),"Extremo","")))),"")</f>
        <v>Moderado</v>
      </c>
      <c r="AD14" s="277" t="s">
        <v>135</v>
      </c>
      <c r="AE14" s="166" t="s">
        <v>346</v>
      </c>
      <c r="AF14" s="131" t="s">
        <v>349</v>
      </c>
      <c r="AG14" s="280" t="s">
        <v>219</v>
      </c>
      <c r="AH14" s="132">
        <v>45889</v>
      </c>
      <c r="AI14" s="135">
        <v>46042</v>
      </c>
      <c r="AJ14" s="166"/>
      <c r="AK14" s="183"/>
      <c r="AL14" s="121"/>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row>
    <row r="15" spans="1:70" ht="57" customHeight="1" x14ac:dyDescent="0.3">
      <c r="A15" s="284"/>
      <c r="B15" s="281"/>
      <c r="C15" s="281"/>
      <c r="D15" s="281"/>
      <c r="E15" s="310"/>
      <c r="F15" s="281"/>
      <c r="G15" s="290"/>
      <c r="H15" s="293"/>
      <c r="I15" s="266"/>
      <c r="J15" s="296"/>
      <c r="K15" s="266"/>
      <c r="L15" s="293"/>
      <c r="M15" s="266"/>
      <c r="N15" s="298"/>
      <c r="O15" s="284"/>
      <c r="P15" s="296"/>
      <c r="Q15" s="304"/>
      <c r="R15" s="278"/>
      <c r="S15" s="278"/>
      <c r="T15" s="272"/>
      <c r="U15" s="278"/>
      <c r="V15" s="278"/>
      <c r="W15" s="278"/>
      <c r="X15" s="307"/>
      <c r="Y15" s="269"/>
      <c r="Z15" s="272"/>
      <c r="AA15" s="269"/>
      <c r="AB15" s="272"/>
      <c r="AC15" s="275"/>
      <c r="AD15" s="278"/>
      <c r="AE15" s="166" t="s">
        <v>347</v>
      </c>
      <c r="AF15" s="131" t="s">
        <v>212</v>
      </c>
      <c r="AG15" s="281"/>
      <c r="AH15" s="132">
        <v>45980</v>
      </c>
      <c r="AI15" s="135" t="s">
        <v>350</v>
      </c>
      <c r="AJ15" s="166"/>
      <c r="AK15" s="183"/>
      <c r="AL15" s="121"/>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row>
    <row r="16" spans="1:70" ht="71.25" customHeight="1" x14ac:dyDescent="0.3">
      <c r="A16" s="285"/>
      <c r="B16" s="281"/>
      <c r="C16" s="282"/>
      <c r="D16" s="282"/>
      <c r="E16" s="311"/>
      <c r="F16" s="282"/>
      <c r="G16" s="291"/>
      <c r="H16" s="294"/>
      <c r="I16" s="267"/>
      <c r="J16" s="312"/>
      <c r="K16" s="267"/>
      <c r="L16" s="294"/>
      <c r="M16" s="267"/>
      <c r="N16" s="299"/>
      <c r="O16" s="285"/>
      <c r="P16" s="312"/>
      <c r="Q16" s="305"/>
      <c r="R16" s="279"/>
      <c r="S16" s="279"/>
      <c r="T16" s="273"/>
      <c r="U16" s="279"/>
      <c r="V16" s="279"/>
      <c r="W16" s="279"/>
      <c r="X16" s="308"/>
      <c r="Y16" s="270"/>
      <c r="Z16" s="273"/>
      <c r="AA16" s="270"/>
      <c r="AB16" s="273"/>
      <c r="AC16" s="276"/>
      <c r="AD16" s="279"/>
      <c r="AE16" s="166" t="s">
        <v>348</v>
      </c>
      <c r="AF16" s="131" t="s">
        <v>349</v>
      </c>
      <c r="AG16" s="282"/>
      <c r="AH16" s="132">
        <v>45989</v>
      </c>
      <c r="AI16" s="135">
        <v>46162</v>
      </c>
      <c r="AJ16" s="166"/>
      <c r="AK16" s="183"/>
      <c r="AL16" s="121"/>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row>
    <row r="17" spans="1:70" ht="71.25" customHeight="1" x14ac:dyDescent="0.3">
      <c r="A17" s="283">
        <v>3</v>
      </c>
      <c r="B17" s="281" t="s">
        <v>131</v>
      </c>
      <c r="C17" s="280" t="s">
        <v>224</v>
      </c>
      <c r="D17" s="280" t="s">
        <v>225</v>
      </c>
      <c r="E17" s="280" t="s">
        <v>226</v>
      </c>
      <c r="F17" s="280" t="s">
        <v>123</v>
      </c>
      <c r="G17" s="289">
        <v>20</v>
      </c>
      <c r="H17" s="292" t="str">
        <f>IF(G17&lt;=0,"",IF(G17&lt;=2,"Muy Baja",IF(G17&lt;=24,"Baja",IF(G17&lt;=500,"Media",IF(G17&lt;=5000,"Alta","Muy Alta")))))</f>
        <v>Baja</v>
      </c>
      <c r="I17" s="265">
        <f>IF(H17="","",IF(H17="Muy Baja",0.2,IF(H17="Baja",0.4,IF(H17="Media",0.6,IF(H17="Alta",0.8,IF(H17="Muy Alta",1,))))))</f>
        <v>0.4</v>
      </c>
      <c r="J17" s="295" t="s">
        <v>151</v>
      </c>
      <c r="K17" s="265" t="str">
        <f>IF(NOT(ISERROR(MATCH(J17,'[1]Tabla Impacto'!$B$221:$B$223,0))),'[1]Tabla Impacto'!$F$223&amp;"Por favor no seleccionar los criterios de impacto(Afectación Económica o presupuestal y Pérdida Reputacional)",J17)</f>
        <v xml:space="preserve">     El riesgo afecta la imagen de la entidad internamente, de conocimiento general, nivel interno, de junta dircetiva y accionistas y/o de provedores</v>
      </c>
      <c r="L17" s="292" t="str">
        <f>IF(OR(K17='[1]Tabla Impacto'!$C$11,K17='[1]Tabla Impacto'!$D$11),"Leve",IF(OR(K17='[1]Tabla Impacto'!$C$12,K17='[1]Tabla Impacto'!$D$12),"Menor",IF(OR(K17='[1]Tabla Impacto'!$C$13,K17='[1]Tabla Impacto'!$D$13),"Moderado",IF(OR(K17='[1]Tabla Impacto'!$C$14,K17='[1]Tabla Impacto'!$D$14),"Mayor",IF(OR(K17='[1]Tabla Impacto'!$C$15,K17='[1]Tabla Impacto'!$D$15),"Catastrófico","")))))</f>
        <v>Menor</v>
      </c>
      <c r="M17" s="265">
        <f>IF(L17="","",IF(L17="Leve",0.2,IF(L17="Menor",0.4,IF(L17="Moderado",0.6,IF(L17="Mayor",0.8,IF(L17="Catastrófico",1,))))))</f>
        <v>0.4</v>
      </c>
      <c r="N17" s="297" t="str">
        <f>IF(OR(AND(H17="Muy Baja",L17="Leve"),AND(H17="Muy Baja",L17="Menor"),AND(H17="Baja",L17="Leve")),"Bajo",IF(OR(AND(H17="Muy baja",L17="Moderado"),AND(H17="Baja",L17="Menor"),AND(H17="Baja",L17="Moderado"),AND(H17="Media",L17="Leve"),AND(H17="Media",L17="Menor"),AND(H17="Media",L17="Moderado"),AND(H17="Alta",L17="Leve"),AND(H17="Alta",L17="Menor")),"Moderado",IF(OR(AND(H17="Muy Baja",L17="Mayor"),AND(H17="Baja",L17="Mayor"),AND(H17="Media",L17="Mayor"),AND(H17="Alta",L17="Moderado"),AND(H17="Alta",L17="Mayor"),AND(H17="Muy Alta",L17="Leve"),AND(H17="Muy Alta",L17="Menor"),AND(H17="Muy Alta",L17="Moderado"),AND(H17="Muy Alta",L17="Mayor")),"Alto",IF(OR(AND(H17="Muy Baja",L17="Catastrófico"),AND(H17="Baja",L17="Catastrófico"),AND(H17="Media",L17="Catastrófico"),AND(H17="Alta",L17="Catastrófico"),AND(H17="Muy Alta",L17="Catastrófico")),"Extremo",""))))</f>
        <v>Moderado</v>
      </c>
      <c r="O17" s="283">
        <v>1</v>
      </c>
      <c r="P17" s="300" t="s">
        <v>227</v>
      </c>
      <c r="Q17" s="303" t="str">
        <f>IF(OR(R17="Preventivo",R17="Detectivo"),"Probabilidad",IF(R17="Correctivo","Impacto",""))</f>
        <v>Impacto</v>
      </c>
      <c r="R17" s="277" t="s">
        <v>16</v>
      </c>
      <c r="S17" s="277" t="s">
        <v>9</v>
      </c>
      <c r="T17" s="271" t="str">
        <f>IF(AND(R17="Preventivo",S17="Automático"),"50%",IF(AND(R17="Preventivo",S17="Manual"),"40%",IF(AND(R17="Detectivo",S17="Automático"),"40%",IF(AND(R17="Detectivo",S17="Manual"),"30%",IF(AND(R17="Correctivo",S17="Automático"),"35%",IF(AND(R17="Correctivo",S17="Manual"),"25%",""))))))</f>
        <v>25%</v>
      </c>
      <c r="U17" s="277" t="s">
        <v>20</v>
      </c>
      <c r="V17" s="277" t="s">
        <v>22</v>
      </c>
      <c r="W17" s="277" t="s">
        <v>119</v>
      </c>
      <c r="X17" s="306">
        <f>IFERROR(IF(Q17="Probabilidad",(I17-(+I17*T17)),IF(Q17="Impacto",I17,"")),"")</f>
        <v>0.4</v>
      </c>
      <c r="Y17" s="268" t="str">
        <f>IFERROR(IF(X17="","",IF(X17&lt;=0.2,"Muy Baja",IF(X17&lt;=0.4,"Baja",IF(X17&lt;=0.6,"Media",IF(X17&lt;=0.8,"Alta","Muy Alta"))))),"")</f>
        <v>Baja</v>
      </c>
      <c r="Z17" s="271">
        <f>+X17</f>
        <v>0.4</v>
      </c>
      <c r="AA17" s="268" t="str">
        <f>IFERROR(IF(AB17="","",IF(AB17&lt;=0.2,"Leve",IF(AB17&lt;=0.4,"Menor",IF(AB17&lt;=0.6,"Moderado",IF(AB17&lt;=0.8,"Mayor","Catastrófico"))))),"")</f>
        <v>Menor</v>
      </c>
      <c r="AB17" s="271">
        <f>IFERROR(IF(Q17="Impacto",(M17-(+M17*T17)),IF(Q17="Probabilidad",M17,"")),"")</f>
        <v>0.30000000000000004</v>
      </c>
      <c r="AC17" s="274" t="str">
        <f>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277" t="s">
        <v>135</v>
      </c>
      <c r="AE17" s="166" t="s">
        <v>351</v>
      </c>
      <c r="AF17" s="131" t="s">
        <v>212</v>
      </c>
      <c r="AG17" s="280" t="s">
        <v>219</v>
      </c>
      <c r="AH17" s="132">
        <v>45966</v>
      </c>
      <c r="AI17" s="135" t="s">
        <v>353</v>
      </c>
      <c r="AJ17" s="166"/>
      <c r="AK17" s="183"/>
      <c r="AL17" s="121"/>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row>
    <row r="18" spans="1:70" ht="79.900000000000006" customHeight="1" x14ac:dyDescent="0.3">
      <c r="A18" s="285"/>
      <c r="B18" s="281"/>
      <c r="C18" s="282"/>
      <c r="D18" s="282"/>
      <c r="E18" s="282"/>
      <c r="F18" s="282"/>
      <c r="G18" s="291"/>
      <c r="H18" s="294"/>
      <c r="I18" s="267"/>
      <c r="J18" s="312"/>
      <c r="K18" s="267"/>
      <c r="L18" s="294"/>
      <c r="M18" s="267"/>
      <c r="N18" s="299"/>
      <c r="O18" s="285"/>
      <c r="P18" s="302"/>
      <c r="Q18" s="305"/>
      <c r="R18" s="279"/>
      <c r="S18" s="279"/>
      <c r="T18" s="273"/>
      <c r="U18" s="279"/>
      <c r="V18" s="279"/>
      <c r="W18" s="279"/>
      <c r="X18" s="308"/>
      <c r="Y18" s="270"/>
      <c r="Z18" s="273"/>
      <c r="AA18" s="270"/>
      <c r="AB18" s="273"/>
      <c r="AC18" s="276"/>
      <c r="AD18" s="279"/>
      <c r="AE18" s="166" t="s">
        <v>352</v>
      </c>
      <c r="AF18" s="131" t="s">
        <v>212</v>
      </c>
      <c r="AG18" s="282"/>
      <c r="AH18" s="132">
        <v>46037</v>
      </c>
      <c r="AI18" s="132" t="s">
        <v>350</v>
      </c>
      <c r="AJ18" s="167"/>
      <c r="AK18" s="183"/>
      <c r="AL18" s="121"/>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row>
    <row r="19" spans="1:70" ht="47.25" customHeight="1" x14ac:dyDescent="0.3">
      <c r="A19" s="283">
        <v>4</v>
      </c>
      <c r="B19" s="281" t="s">
        <v>133</v>
      </c>
      <c r="C19" s="280" t="s">
        <v>228</v>
      </c>
      <c r="D19" s="280" t="s">
        <v>229</v>
      </c>
      <c r="E19" s="309" t="s">
        <v>230</v>
      </c>
      <c r="F19" s="280" t="s">
        <v>125</v>
      </c>
      <c r="G19" s="289">
        <v>480</v>
      </c>
      <c r="H19" s="292" t="str">
        <f>IF(G19&lt;=0,"",IF(G19&lt;=2,"Muy Baja",IF(G19&lt;=24,"Baja",IF(G19&lt;=500,"Media",IF(G19&lt;=5000,"Alta","Muy Alta")))))</f>
        <v>Media</v>
      </c>
      <c r="I19" s="265">
        <f>IF(H19="","",IF(H19="Muy Baja",0.2,IF(H19="Baja",0.4,IF(H19="Media",0.6,IF(H19="Alta",0.8,IF(H19="Muy Alta",1,))))))</f>
        <v>0.6</v>
      </c>
      <c r="J19" s="295" t="s">
        <v>153</v>
      </c>
      <c r="K19" s="265" t="str">
        <f>IF(NOT(ISERROR(MATCH(J19,'[1]Tabla Impacto'!$B$221:$B$223,0))),'[1]Tabla Impacto'!$F$223&amp;"Por favor no seleccionar los criterios de impacto(Afectación Económica o presupuestal y Pérdida Reputacional)",J19)</f>
        <v xml:space="preserve">     El riesgo afecta la imagen de de la entidad con efecto publicitario sostenido a nivel de sector administrativo, nivel departamental o municipal</v>
      </c>
      <c r="L19" s="292" t="str">
        <f>IF(OR(K19='[1]Tabla Impacto'!$C$11,K19='[1]Tabla Impacto'!$D$11),"Leve",IF(OR(K19='[1]Tabla Impacto'!$C$12,K19='[1]Tabla Impacto'!$D$12),"Menor",IF(OR(K19='[1]Tabla Impacto'!$C$13,K19='[1]Tabla Impacto'!$D$13),"Moderado",IF(OR(K19='[1]Tabla Impacto'!$C$14,K19='[1]Tabla Impacto'!$D$14),"Mayor",IF(OR(K19='[1]Tabla Impacto'!$C$15,K19='[1]Tabla Impacto'!$D$15),"Catastrófico","")))))</f>
        <v>Mayor</v>
      </c>
      <c r="M19" s="265">
        <f>IF(L19="","",IF(L19="Leve",0.2,IF(L19="Menor",0.4,IF(L19="Moderado",0.6,IF(L19="Mayor",0.8,IF(L19="Catastrófico",1,))))))</f>
        <v>0.8</v>
      </c>
      <c r="N19" s="297" t="str">
        <f>IF(OR(AND(H19="Muy Baja",L19="Leve"),AND(H19="Muy Baja",L19="Menor"),AND(H19="Baja",L19="Leve")),"Bajo",IF(OR(AND(H19="Muy baja",L19="Moderado"),AND(H19="Baja",L19="Menor"),AND(H19="Baja",L19="Moderado"),AND(H19="Media",L19="Leve"),AND(H19="Media",L19="Menor"),AND(H19="Media",L19="Moderado"),AND(H19="Alta",L19="Leve"),AND(H19="Alta",L19="Menor")),"Moderado",IF(OR(AND(H19="Muy Baja",L19="Mayor"),AND(H19="Baja",L19="Mayor"),AND(H19="Media",L19="Mayor"),AND(H19="Alta",L19="Moderado"),AND(H19="Alta",L19="Mayor"),AND(H19="Muy Alta",L19="Leve"),AND(H19="Muy Alta",L19="Menor"),AND(H19="Muy Alta",L19="Moderado"),AND(H19="Muy Alta",L19="Mayor")),"Alto",IF(OR(AND(H19="Muy Baja",L19="Catastrófico"),AND(H19="Baja",L19="Catastrófico"),AND(H19="Media",L19="Catastrófico"),AND(H19="Alta",L19="Catastrófico"),AND(H19="Muy Alta",L19="Catastrófico")),"Extremo",""))))</f>
        <v>Alto</v>
      </c>
      <c r="O19" s="283">
        <v>1</v>
      </c>
      <c r="P19" s="300" t="s">
        <v>231</v>
      </c>
      <c r="Q19" s="303" t="str">
        <f>IF(OR(R19="Preventivo",R19="Detectivo"),"Probabilidad",IF(R19="Correctivo","Impacto",""))</f>
        <v>Probabilidad</v>
      </c>
      <c r="R19" s="277" t="s">
        <v>14</v>
      </c>
      <c r="S19" s="277" t="s">
        <v>9</v>
      </c>
      <c r="T19" s="271" t="str">
        <f>IF(AND(R19="Preventivo",S19="Automático"),"50%",IF(AND(R19="Preventivo",S19="Manual"),"40%",IF(AND(R19="Detectivo",S19="Automático"),"40%",IF(AND(R19="Detectivo",S19="Manual"),"30%",IF(AND(R19="Correctivo",S19="Automático"),"35%",IF(AND(R19="Correctivo",S19="Manual"),"25%",""))))))</f>
        <v>40%</v>
      </c>
      <c r="U19" s="277" t="s">
        <v>19</v>
      </c>
      <c r="V19" s="277" t="s">
        <v>22</v>
      </c>
      <c r="W19" s="277" t="s">
        <v>119</v>
      </c>
      <c r="X19" s="306">
        <f>IFERROR(IF(Q19="Probabilidad",(I19-(+I19*T19)),IF(Q19="Impacto",I19,"")),"")</f>
        <v>0.36</v>
      </c>
      <c r="Y19" s="268" t="str">
        <f>IFERROR(IF(X19="","",IF(X19&lt;=0.2,"Muy Baja",IF(X19&lt;=0.4,"Baja",IF(X19&lt;=0.6,"Media",IF(X19&lt;=0.8,"Alta","Muy Alta"))))),"")</f>
        <v>Baja</v>
      </c>
      <c r="Z19" s="271">
        <f>+X19</f>
        <v>0.36</v>
      </c>
      <c r="AA19" s="268" t="str">
        <f>IFERROR(IF(AB19="","",IF(AB19&lt;=0.2,"Leve",IF(AB19&lt;=0.4,"Menor",IF(AB19&lt;=0.6,"Moderado",IF(AB19&lt;=0.8,"Mayor","Catastrófico"))))),"")</f>
        <v>Mayor</v>
      </c>
      <c r="AB19" s="271">
        <f>IFERROR(IF(Q19="Impacto",(M19-(+M19*T19)),IF(Q19="Probabilidad",M19,"")),"")</f>
        <v>0.8</v>
      </c>
      <c r="AC19" s="274"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Alto</v>
      </c>
      <c r="AD19" s="277" t="s">
        <v>135</v>
      </c>
      <c r="AE19" s="166" t="s">
        <v>354</v>
      </c>
      <c r="AF19" s="131" t="s">
        <v>341</v>
      </c>
      <c r="AG19" s="280" t="s">
        <v>219</v>
      </c>
      <c r="AH19" s="184">
        <v>45925</v>
      </c>
      <c r="AI19" s="132">
        <v>46016</v>
      </c>
      <c r="AJ19" s="167"/>
      <c r="AK19" s="183"/>
      <c r="AL19" s="121"/>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row>
    <row r="20" spans="1:70" ht="64.5" customHeight="1" x14ac:dyDescent="0.3">
      <c r="A20" s="284"/>
      <c r="B20" s="281"/>
      <c r="C20" s="281"/>
      <c r="D20" s="281"/>
      <c r="E20" s="310"/>
      <c r="F20" s="281"/>
      <c r="G20" s="290"/>
      <c r="H20" s="293"/>
      <c r="I20" s="266"/>
      <c r="J20" s="296"/>
      <c r="K20" s="266"/>
      <c r="L20" s="293"/>
      <c r="M20" s="266"/>
      <c r="N20" s="298"/>
      <c r="O20" s="284"/>
      <c r="P20" s="301"/>
      <c r="Q20" s="304"/>
      <c r="R20" s="278"/>
      <c r="S20" s="278"/>
      <c r="T20" s="272"/>
      <c r="U20" s="278"/>
      <c r="V20" s="278"/>
      <c r="W20" s="278"/>
      <c r="X20" s="307"/>
      <c r="Y20" s="269"/>
      <c r="Z20" s="272"/>
      <c r="AA20" s="269"/>
      <c r="AB20" s="272"/>
      <c r="AC20" s="275"/>
      <c r="AD20" s="278"/>
      <c r="AE20" s="166" t="s">
        <v>355</v>
      </c>
      <c r="AF20" s="131" t="s">
        <v>349</v>
      </c>
      <c r="AG20" s="281"/>
      <c r="AH20" s="184">
        <v>45960</v>
      </c>
      <c r="AI20" s="132">
        <v>46142</v>
      </c>
      <c r="AJ20" s="167"/>
      <c r="AK20" s="183"/>
      <c r="AL20" s="121"/>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row>
    <row r="21" spans="1:70" ht="67.5" customHeight="1" x14ac:dyDescent="0.3">
      <c r="A21" s="285"/>
      <c r="B21" s="281"/>
      <c r="C21" s="282"/>
      <c r="D21" s="282"/>
      <c r="E21" s="311"/>
      <c r="F21" s="282"/>
      <c r="G21" s="291"/>
      <c r="H21" s="294"/>
      <c r="I21" s="267"/>
      <c r="J21" s="312"/>
      <c r="K21" s="267"/>
      <c r="L21" s="294"/>
      <c r="M21" s="267"/>
      <c r="N21" s="299"/>
      <c r="O21" s="285"/>
      <c r="P21" s="302"/>
      <c r="Q21" s="305"/>
      <c r="R21" s="279"/>
      <c r="S21" s="279"/>
      <c r="T21" s="273"/>
      <c r="U21" s="279"/>
      <c r="V21" s="279"/>
      <c r="W21" s="279"/>
      <c r="X21" s="308"/>
      <c r="Y21" s="270"/>
      <c r="Z21" s="273"/>
      <c r="AA21" s="270"/>
      <c r="AB21" s="273"/>
      <c r="AC21" s="276"/>
      <c r="AD21" s="279"/>
      <c r="AE21" s="166" t="s">
        <v>356</v>
      </c>
      <c r="AF21" s="131" t="s">
        <v>349</v>
      </c>
      <c r="AG21" s="282"/>
      <c r="AH21" s="132">
        <v>45874</v>
      </c>
      <c r="AI21" s="135">
        <v>46027</v>
      </c>
      <c r="AJ21" s="166"/>
      <c r="AK21" s="183"/>
      <c r="AL21" s="121"/>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row>
    <row r="22" spans="1:70" ht="62.25" customHeight="1" x14ac:dyDescent="0.3">
      <c r="A22" s="283">
        <v>5</v>
      </c>
      <c r="B22" s="281" t="s">
        <v>131</v>
      </c>
      <c r="C22" s="280" t="s">
        <v>290</v>
      </c>
      <c r="D22" s="280" t="s">
        <v>232</v>
      </c>
      <c r="E22" s="286" t="s">
        <v>233</v>
      </c>
      <c r="F22" s="280" t="s">
        <v>126</v>
      </c>
      <c r="G22" s="289">
        <v>5</v>
      </c>
      <c r="H22" s="292" t="str">
        <f>IF(G22&lt;=0,"",IF(G22&lt;=2,"Muy Baja",IF(G22&lt;=24,"Baja",IF(G22&lt;=500,"Media",IF(G22&lt;=5000,"Alta","Muy Alta")))))</f>
        <v>Baja</v>
      </c>
      <c r="I22" s="265">
        <f>IF(H22="","",IF(H22="Muy Baja",0.2,IF(H22="Baja",0.4,IF(H22="Media",0.6,IF(H22="Alta",0.8,IF(H22="Muy Alta",1,))))))</f>
        <v>0.4</v>
      </c>
      <c r="J22" s="295" t="s">
        <v>152</v>
      </c>
      <c r="K22" s="265" t="str">
        <f>IF(NOT(ISERROR(MATCH(J22,'[1]Tabla Impacto'!$B$221:$B$223,0))),'[1]Tabla Impacto'!$F$223&amp;"Por favor no seleccionar los criterios de impacto(Afectación Económica o presupuestal y Pérdida Reputacional)",J22)</f>
        <v xml:space="preserve">     El riesgo afecta la imagen de la entidad con algunos usuarios de relevancia frente al logro de los objetivos</v>
      </c>
      <c r="L22" s="292" t="str">
        <f>IF(OR(K22='[1]Tabla Impacto'!$C$11,K22='[1]Tabla Impacto'!$D$11),"Leve",IF(OR(K22='[1]Tabla Impacto'!$C$12,K22='[1]Tabla Impacto'!$D$12),"Menor",IF(OR(K22='[1]Tabla Impacto'!$C$13,K22='[1]Tabla Impacto'!$D$13),"Moderado",IF(OR(K22='[1]Tabla Impacto'!$C$14,K22='[1]Tabla Impacto'!$D$14),"Mayor",IF(OR(K22='[1]Tabla Impacto'!$C$15,K22='[1]Tabla Impacto'!$D$15),"Catastrófico","")))))</f>
        <v>Moderado</v>
      </c>
      <c r="M22" s="265">
        <f>IF(L22="","",IF(L22="Leve",0.2,IF(L22="Menor",0.4,IF(L22="Moderado",0.6,IF(L22="Mayor",0.8,IF(L22="Catastrófico",1,))))))</f>
        <v>0.6</v>
      </c>
      <c r="N22" s="297"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283">
        <v>1</v>
      </c>
      <c r="P22" s="300" t="s">
        <v>234</v>
      </c>
      <c r="Q22" s="303" t="str">
        <f>IF(OR(R22="Preventivo",R22="Detectivo"),"Probabilidad",IF(R22="Correctivo","Impacto",""))</f>
        <v>Impacto</v>
      </c>
      <c r="R22" s="277" t="s">
        <v>16</v>
      </c>
      <c r="S22" s="277" t="s">
        <v>9</v>
      </c>
      <c r="T22" s="271" t="str">
        <f>IF(AND(R22="Preventivo",S22="Automático"),"50%",IF(AND(R22="Preventivo",S22="Manual"),"40%",IF(AND(R22="Detectivo",S22="Automático"),"40%",IF(AND(R22="Detectivo",S22="Manual"),"30%",IF(AND(R22="Correctivo",S22="Automático"),"35%",IF(AND(R22="Correctivo",S22="Manual"),"25%",""))))))</f>
        <v>25%</v>
      </c>
      <c r="U22" s="277" t="s">
        <v>20</v>
      </c>
      <c r="V22" s="277" t="s">
        <v>22</v>
      </c>
      <c r="W22" s="277" t="s">
        <v>120</v>
      </c>
      <c r="X22" s="306">
        <f>IFERROR(IF(Q22="Probabilidad",(I22-(+I22*T22)),IF(Q22="Impacto",I22,"")),"")</f>
        <v>0.4</v>
      </c>
      <c r="Y22" s="268" t="str">
        <f>IFERROR(IF(X22="","",IF(X22&lt;=0.2,"Muy Baja",IF(X22&lt;=0.4,"Baja",IF(X22&lt;=0.6,"Media",IF(X22&lt;=0.8,"Alta","Muy Alta"))))),"")</f>
        <v>Baja</v>
      </c>
      <c r="Z22" s="271">
        <f>+X22</f>
        <v>0.4</v>
      </c>
      <c r="AA22" s="268" t="str">
        <f>IFERROR(IF(AB22="","",IF(AB22&lt;=0.2,"Leve",IF(AB22&lt;=0.4,"Menor",IF(AB22&lt;=0.6,"Moderado",IF(AB22&lt;=0.8,"Mayor","Catastrófico"))))),"")</f>
        <v>Moderado</v>
      </c>
      <c r="AB22" s="271">
        <f>IFERROR(IF(Q22="Impacto",(M22-(+M22*T22)),IF(Q22="Probabilidad",M22,"")),"")</f>
        <v>0.44999999999999996</v>
      </c>
      <c r="AC22" s="274"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277" t="s">
        <v>135</v>
      </c>
      <c r="AE22" s="166" t="s">
        <v>357</v>
      </c>
      <c r="AF22" s="131" t="s">
        <v>349</v>
      </c>
      <c r="AG22" s="280" t="s">
        <v>219</v>
      </c>
      <c r="AH22" s="132">
        <v>45898</v>
      </c>
      <c r="AI22" s="135" t="s">
        <v>360</v>
      </c>
      <c r="AJ22" s="166"/>
      <c r="AK22" s="183"/>
      <c r="AL22" s="121"/>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row>
    <row r="23" spans="1:70" ht="62.25" customHeight="1" x14ac:dyDescent="0.3">
      <c r="A23" s="284"/>
      <c r="B23" s="281"/>
      <c r="C23" s="281"/>
      <c r="D23" s="281"/>
      <c r="E23" s="287"/>
      <c r="F23" s="281"/>
      <c r="G23" s="290"/>
      <c r="H23" s="293"/>
      <c r="I23" s="266"/>
      <c r="J23" s="296"/>
      <c r="K23" s="266"/>
      <c r="L23" s="293"/>
      <c r="M23" s="266"/>
      <c r="N23" s="298"/>
      <c r="O23" s="284"/>
      <c r="P23" s="301"/>
      <c r="Q23" s="304"/>
      <c r="R23" s="278"/>
      <c r="S23" s="278"/>
      <c r="T23" s="272"/>
      <c r="U23" s="278"/>
      <c r="V23" s="278"/>
      <c r="W23" s="278"/>
      <c r="X23" s="307"/>
      <c r="Y23" s="269"/>
      <c r="Z23" s="272"/>
      <c r="AA23" s="269"/>
      <c r="AB23" s="272"/>
      <c r="AC23" s="275"/>
      <c r="AD23" s="278"/>
      <c r="AE23" s="166" t="s">
        <v>358</v>
      </c>
      <c r="AF23" s="131" t="s">
        <v>341</v>
      </c>
      <c r="AG23" s="281"/>
      <c r="AH23" s="132">
        <v>46005</v>
      </c>
      <c r="AI23" s="135">
        <v>45730</v>
      </c>
      <c r="AJ23" s="166"/>
      <c r="AK23" s="183"/>
      <c r="AL23" s="121"/>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row>
    <row r="24" spans="1:70" ht="60" customHeight="1" x14ac:dyDescent="0.3">
      <c r="A24" s="285"/>
      <c r="B24" s="281"/>
      <c r="C24" s="281"/>
      <c r="D24" s="282"/>
      <c r="E24" s="288"/>
      <c r="F24" s="281"/>
      <c r="G24" s="291"/>
      <c r="H24" s="294"/>
      <c r="I24" s="266"/>
      <c r="J24" s="296"/>
      <c r="K24" s="266"/>
      <c r="L24" s="294"/>
      <c r="M24" s="266"/>
      <c r="N24" s="299"/>
      <c r="O24" s="285"/>
      <c r="P24" s="302"/>
      <c r="Q24" s="305"/>
      <c r="R24" s="279"/>
      <c r="S24" s="279"/>
      <c r="T24" s="273"/>
      <c r="U24" s="279"/>
      <c r="V24" s="279"/>
      <c r="W24" s="279"/>
      <c r="X24" s="308"/>
      <c r="Y24" s="270"/>
      <c r="Z24" s="273"/>
      <c r="AA24" s="270"/>
      <c r="AB24" s="273"/>
      <c r="AC24" s="276"/>
      <c r="AD24" s="279"/>
      <c r="AE24" s="120" t="s">
        <v>359</v>
      </c>
      <c r="AF24" s="131" t="s">
        <v>341</v>
      </c>
      <c r="AG24" s="282"/>
      <c r="AH24" s="132">
        <v>45916</v>
      </c>
      <c r="AI24" s="132">
        <v>46007</v>
      </c>
      <c r="AJ24" s="166"/>
      <c r="AK24" s="183"/>
      <c r="AL24" s="121"/>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row>
    <row r="25" spans="1:70" ht="190.9" customHeight="1" x14ac:dyDescent="0.3">
      <c r="A25" s="152">
        <v>6</v>
      </c>
      <c r="B25" s="155" t="s">
        <v>133</v>
      </c>
      <c r="C25" s="157" t="s">
        <v>289</v>
      </c>
      <c r="D25" s="149" t="s">
        <v>235</v>
      </c>
      <c r="E25" s="165" t="s">
        <v>288</v>
      </c>
      <c r="F25" s="157" t="s">
        <v>123</v>
      </c>
      <c r="G25" s="150">
        <v>4</v>
      </c>
      <c r="H25" s="151" t="str">
        <f t="shared" ref="H25:H31" si="0">IF(G25&lt;=0,"",IF(G25&lt;=2,"Muy Baja",IF(G25&lt;=24,"Baja",IF(G25&lt;=500,"Media",IF(G25&lt;=5000,"Alta","Muy Alta")))))</f>
        <v>Baja</v>
      </c>
      <c r="I25" s="160">
        <f t="shared" ref="I25:I31" si="1">IF(H25="","",IF(H25="Muy Baja",0.2,IF(H25="Baja",0.4,IF(H25="Media",0.6,IF(H25="Alta",0.8,IF(H25="Muy Alta",1,))))))</f>
        <v>0.4</v>
      </c>
      <c r="J25" s="163" t="s">
        <v>90</v>
      </c>
      <c r="K25" s="160" t="s">
        <v>333</v>
      </c>
      <c r="L25" s="151" t="s">
        <v>84</v>
      </c>
      <c r="M25" s="173">
        <f>IF(L25="","",IF(L25="Leve",0.2,IF(L25="Menor",0.4,IF(L25="Moderado",0.6,IF(L25="Mayor",0.8,IF(L25="Catastrófico",1,))))))</f>
        <v>0.4</v>
      </c>
      <c r="N25" s="153" t="str">
        <f t="shared" ref="N25:N28" si="2">IF(OR(AND(H25="Muy Baja",L25="Leve"),AND(H25="Muy Baja",L25="Menor"),AND(H25="Baja",L25="Leve")),"Bajo",IF(OR(AND(H25="Muy baja",L25="Moderado"),AND(H25="Baja",L25="Menor"),AND(H25="Baja",L25="Moderado"),AND(H25="Media",L25="Leve"),AND(H25="Media",L25="Menor"),AND(H25="Media",L25="Moderado"),AND(H25="Alta",L25="Leve"),AND(H25="Alta",L25="Menor")),"Moderado",IF(OR(AND(H25="Muy Baja",L25="Mayor"),AND(H25="Baja",L25="Mayor"),AND(H25="Media",L25="Mayor"),AND(H25="Alta",L25="Moderado"),AND(H25="Alta",L25="Mayor"),AND(H25="Muy Alta",L25="Leve"),AND(H25="Muy Alta",L25="Menor"),AND(H25="Muy Alta",L25="Moderado"),AND(H25="Muy Alta",L25="Mayor")),"Alto",IF(OR(AND(H25="Muy Baja",L25="Catastrófico"),AND(H25="Baja",L25="Catastrófico"),AND(H25="Media",L25="Catastrófico"),AND(H25="Alta",L25="Catastrófico"),AND(H25="Muy Alta",L25="Catastrófico")),"Extremo",""))))</f>
        <v>Moderado</v>
      </c>
      <c r="O25" s="5">
        <v>1</v>
      </c>
      <c r="P25" s="147" t="s">
        <v>402</v>
      </c>
      <c r="Q25" s="122" t="str">
        <f t="shared" ref="Q25:Q26" si="3">IF(OR(R25="Preventivo",R25="Detectivo"),"Probabilidad",IF(R25="Correctivo","Impacto",""))</f>
        <v>Impacto</v>
      </c>
      <c r="R25" s="124" t="s">
        <v>16</v>
      </c>
      <c r="S25" s="124" t="s">
        <v>9</v>
      </c>
      <c r="T25" s="125" t="str">
        <f t="shared" ref="T25:T26" si="4">IF(AND(R25="Preventivo",S25="Automático"),"50%",IF(AND(R25="Preventivo",S25="Manual"),"40%",IF(AND(R25="Detectivo",S25="Automático"),"40%",IF(AND(R25="Detectivo",S25="Manual"),"30%",IF(AND(R25="Correctivo",S25="Automático"),"35%",IF(AND(R25="Correctivo",S25="Manual"),"25%",""))))))</f>
        <v>25%</v>
      </c>
      <c r="U25" s="124" t="s">
        <v>20</v>
      </c>
      <c r="V25" s="124" t="s">
        <v>22</v>
      </c>
      <c r="W25" s="124" t="s">
        <v>119</v>
      </c>
      <c r="X25" s="126">
        <f t="shared" ref="X25:X26" si="5">IFERROR(IF(Q25="Probabilidad",(I25-(+I25*T25)),IF(Q25="Impacto",I25,"")),"")</f>
        <v>0.4</v>
      </c>
      <c r="Y25" s="127" t="str">
        <f t="shared" ref="Y25:Y26" si="6">IFERROR(IF(X25="","",IF(X25&lt;=0.2,"Muy Baja",IF(X25&lt;=0.4,"Baja",IF(X25&lt;=0.6,"Media",IF(X25&lt;=0.8,"Alta","Muy Alta"))))),"")</f>
        <v>Baja</v>
      </c>
      <c r="Z25" s="128">
        <f t="shared" ref="Z25:Z26" si="7">+X25</f>
        <v>0.4</v>
      </c>
      <c r="AA25" s="127" t="str">
        <f t="shared" ref="AA25:AA26" si="8">IFERROR(IF(AB25="","",IF(AB25&lt;=0.2,"Leve",IF(AB25&lt;=0.4,"Menor",IF(AB25&lt;=0.6,"Moderado",IF(AB25&lt;=0.8,"Mayor","Catastrófico"))))),"")</f>
        <v>Menor</v>
      </c>
      <c r="AB25" s="128">
        <f t="shared" ref="AB25:AB26" si="9">IFERROR(IF(Q25="Impacto",(M25-(+M25*T25)),IF(Q25="Probabilidad",M25,"")),"")</f>
        <v>0.30000000000000004</v>
      </c>
      <c r="AC25" s="129" t="str">
        <f t="shared" ref="AC25:AC26" si="10">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Moderado</v>
      </c>
      <c r="AD25" s="130" t="s">
        <v>135</v>
      </c>
      <c r="AE25" s="147" t="s">
        <v>291</v>
      </c>
      <c r="AF25" s="131" t="s">
        <v>212</v>
      </c>
      <c r="AG25" s="147" t="s">
        <v>241</v>
      </c>
      <c r="AH25" s="132">
        <v>45870</v>
      </c>
      <c r="AI25" s="137" t="s">
        <v>401</v>
      </c>
      <c r="AJ25" s="147"/>
      <c r="AK25" s="148"/>
      <c r="AL25" s="121"/>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row>
    <row r="26" spans="1:70" ht="262.14999999999998" customHeight="1" x14ac:dyDescent="0.3">
      <c r="A26" s="152">
        <v>7</v>
      </c>
      <c r="B26" s="155" t="s">
        <v>133</v>
      </c>
      <c r="C26" s="157" t="s">
        <v>403</v>
      </c>
      <c r="D26" s="149" t="s">
        <v>236</v>
      </c>
      <c r="E26" s="165" t="s">
        <v>404</v>
      </c>
      <c r="F26" s="157" t="s">
        <v>123</v>
      </c>
      <c r="G26" s="150">
        <v>50</v>
      </c>
      <c r="H26" s="151" t="str">
        <f t="shared" si="0"/>
        <v>Media</v>
      </c>
      <c r="I26" s="160">
        <f t="shared" si="1"/>
        <v>0.6</v>
      </c>
      <c r="J26" s="163" t="s">
        <v>148</v>
      </c>
      <c r="K26" s="160" t="str">
        <f>IF(NOT(ISERROR(MATCH(J26,_xlfn.ANCHORARRAY(E45),0))),I47&amp;"Por favor no seleccionar los criterios de impacto",J26)</f>
        <v xml:space="preserve">     Entre 100 y 500 SMLMV </v>
      </c>
      <c r="L26" s="151" t="s">
        <v>7</v>
      </c>
      <c r="M26" s="173">
        <f>IF(L26="","",IF(L26="Leve",0.2,IF(L26="Menor",0.4,IF(L26="Moderado",0.6,IF(L26="Mayor",0.8,IF(L26="Catastrófico",1,))))))</f>
        <v>0.8</v>
      </c>
      <c r="N26" s="153" t="str">
        <f t="shared" si="2"/>
        <v>Alto</v>
      </c>
      <c r="O26" s="5">
        <v>1</v>
      </c>
      <c r="P26" s="139" t="s">
        <v>405</v>
      </c>
      <c r="Q26" s="122" t="str">
        <f t="shared" si="3"/>
        <v>Impacto</v>
      </c>
      <c r="R26" s="124" t="s">
        <v>16</v>
      </c>
      <c r="S26" s="124" t="s">
        <v>9</v>
      </c>
      <c r="T26" s="125" t="str">
        <f t="shared" si="4"/>
        <v>25%</v>
      </c>
      <c r="U26" s="124" t="s">
        <v>20</v>
      </c>
      <c r="V26" s="124" t="s">
        <v>22</v>
      </c>
      <c r="W26" s="124" t="s">
        <v>120</v>
      </c>
      <c r="X26" s="126">
        <f t="shared" si="5"/>
        <v>0.6</v>
      </c>
      <c r="Y26" s="127" t="str">
        <f t="shared" si="6"/>
        <v>Media</v>
      </c>
      <c r="Z26" s="128">
        <f t="shared" si="7"/>
        <v>0.6</v>
      </c>
      <c r="AA26" s="127" t="str">
        <f t="shared" si="8"/>
        <v>Moderado</v>
      </c>
      <c r="AB26" s="128">
        <f t="shared" si="9"/>
        <v>0.60000000000000009</v>
      </c>
      <c r="AC26" s="129" t="str">
        <f t="shared" si="10"/>
        <v>Moderado</v>
      </c>
      <c r="AD26" s="130" t="s">
        <v>135</v>
      </c>
      <c r="AE26" s="147" t="s">
        <v>361</v>
      </c>
      <c r="AF26" s="131" t="s">
        <v>212</v>
      </c>
      <c r="AG26" s="147" t="s">
        <v>241</v>
      </c>
      <c r="AH26" s="132">
        <v>45870</v>
      </c>
      <c r="AI26" s="137" t="s">
        <v>401</v>
      </c>
      <c r="AJ26" s="147"/>
      <c r="AK26" s="147"/>
      <c r="AL26" s="121"/>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row>
    <row r="27" spans="1:70" ht="162.6" customHeight="1" x14ac:dyDescent="0.3">
      <c r="A27" s="152">
        <v>8</v>
      </c>
      <c r="B27" s="155" t="s">
        <v>131</v>
      </c>
      <c r="C27" s="157" t="s">
        <v>292</v>
      </c>
      <c r="D27" s="149" t="s">
        <v>239</v>
      </c>
      <c r="E27" s="165" t="s">
        <v>237</v>
      </c>
      <c r="F27" s="157" t="s">
        <v>127</v>
      </c>
      <c r="G27" s="150">
        <v>10</v>
      </c>
      <c r="H27" s="151" t="str">
        <f t="shared" si="0"/>
        <v>Baja</v>
      </c>
      <c r="I27" s="160">
        <f t="shared" si="1"/>
        <v>0.4</v>
      </c>
      <c r="J27" s="163" t="s">
        <v>150</v>
      </c>
      <c r="K27" s="160" t="str">
        <f>IF(NOT(ISERROR(MATCH(J27,_xlfn.ANCHORARRAY(E46),0))),I48&amp;"Por favor no seleccionar los criterios de impacto",J27)</f>
        <v xml:space="preserve">     El riesgo afecta la imagen de alguna área de la organización</v>
      </c>
      <c r="L27" s="151" t="s">
        <v>84</v>
      </c>
      <c r="M27" s="173">
        <f>IF(L27="","",IF(L27="Leve",0.2,IF(L27="Menor",0.4,IF(L27="Moderado",0.6,IF(L27="Mayor",0.8,IF(L27="Catastrófico",1,))))))</f>
        <v>0.4</v>
      </c>
      <c r="N27" s="153" t="str">
        <f t="shared" si="2"/>
        <v>Moderado</v>
      </c>
      <c r="O27" s="5">
        <v>1</v>
      </c>
      <c r="P27" s="139" t="s">
        <v>294</v>
      </c>
      <c r="Q27" s="122" t="str">
        <f t="shared" ref="Q27:Q30" si="11">IF(OR(R27="Preventivo",R27="Detectivo"),"Probabilidad",IF(R27="Correctivo","Impacto",""))</f>
        <v>Impacto</v>
      </c>
      <c r="R27" s="124" t="s">
        <v>16</v>
      </c>
      <c r="S27" s="124" t="s">
        <v>9</v>
      </c>
      <c r="T27" s="125" t="str">
        <f t="shared" ref="T27:T30" si="12">IF(AND(R27="Preventivo",S27="Automático"),"50%",IF(AND(R27="Preventivo",S27="Manual"),"40%",IF(AND(R27="Detectivo",S27="Automático"),"40%",IF(AND(R27="Detectivo",S27="Manual"),"30%",IF(AND(R27="Correctivo",S27="Automático"),"35%",IF(AND(R27="Correctivo",S27="Manual"),"25%",""))))))</f>
        <v>25%</v>
      </c>
      <c r="U27" s="124" t="s">
        <v>20</v>
      </c>
      <c r="V27" s="124" t="s">
        <v>22</v>
      </c>
      <c r="W27" s="124" t="s">
        <v>119</v>
      </c>
      <c r="X27" s="126">
        <f t="shared" ref="X27" si="13">IFERROR(IF(Q27="Probabilidad",(I27-(+I27*T27)),IF(Q27="Impacto",I27,"")),"")</f>
        <v>0.4</v>
      </c>
      <c r="Y27" s="127" t="str">
        <f t="shared" ref="Y27:Y30" si="14">IFERROR(IF(X27="","",IF(X27&lt;=0.2,"Muy Baja",IF(X27&lt;=0.4,"Baja",IF(X27&lt;=0.6,"Media",IF(X27&lt;=0.8,"Alta","Muy Alta"))))),"")</f>
        <v>Baja</v>
      </c>
      <c r="Z27" s="128">
        <f t="shared" ref="Z27:Z30" si="15">+X27</f>
        <v>0.4</v>
      </c>
      <c r="AA27" s="127" t="str">
        <f t="shared" ref="AA27:AA30" si="16">IFERROR(IF(AB27="","",IF(AB27&lt;=0.2,"Leve",IF(AB27&lt;=0.4,"Menor",IF(AB27&lt;=0.6,"Moderado",IF(AB27&lt;=0.8,"Mayor","Catastrófico"))))),"")</f>
        <v>Menor</v>
      </c>
      <c r="AB27" s="128">
        <f t="shared" ref="AB27:AB30" si="17">IFERROR(IF(Q27="Impacto",(M27-(+M27*T27)),IF(Q27="Probabilidad",M27,"")),"")</f>
        <v>0.30000000000000004</v>
      </c>
      <c r="AC27" s="129" t="str">
        <f t="shared" ref="AC27:AC30" si="18">IFERROR(IF(OR(AND(Y27="Muy Baja",AA27="Leve"),AND(Y27="Muy Baja",AA27="Menor"),AND(Y27="Baja",AA27="Leve")),"Bajo",IF(OR(AND(Y27="Muy baja",AA27="Moderado"),AND(Y27="Baja",AA27="Menor"),AND(Y27="Baja",AA27="Moderado"),AND(Y27="Media",AA27="Leve"),AND(Y27="Media",AA27="Menor"),AND(Y27="Media",AA27="Moderado"),AND(Y27="Alta",AA27="Leve"),AND(Y27="Alta",AA27="Menor")),"Moderado",IF(OR(AND(Y27="Muy Baja",AA27="Mayor"),AND(Y27="Baja",AA27="Mayor"),AND(Y27="Media",AA27="Mayor"),AND(Y27="Alta",AA27="Moderado"),AND(Y27="Alta",AA27="Mayor"),AND(Y27="Muy Alta",AA27="Leve"),AND(Y27="Muy Alta",AA27="Menor"),AND(Y27="Muy Alta",AA27="Moderado"),AND(Y27="Muy Alta",AA27="Mayor")),"Alto",IF(OR(AND(Y27="Muy Baja",AA27="Catastrófico"),AND(Y27="Baja",AA27="Catastrófico"),AND(Y27="Media",AA27="Catastrófico"),AND(Y27="Alta",AA27="Catastrófico"),AND(Y27="Muy Alta",AA27="Catastrófico")),"Extremo","")))),"")</f>
        <v>Moderado</v>
      </c>
      <c r="AD27" s="130" t="s">
        <v>135</v>
      </c>
      <c r="AE27" s="147" t="s">
        <v>293</v>
      </c>
      <c r="AF27" s="131" t="s">
        <v>212</v>
      </c>
      <c r="AG27" s="147" t="s">
        <v>241</v>
      </c>
      <c r="AH27" s="132">
        <v>45870</v>
      </c>
      <c r="AI27" s="137" t="s">
        <v>401</v>
      </c>
      <c r="AJ27" s="147"/>
      <c r="AK27" s="147"/>
      <c r="AL27" s="121"/>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row>
    <row r="28" spans="1:70" ht="89.25" x14ac:dyDescent="0.3">
      <c r="A28" s="152">
        <v>9</v>
      </c>
      <c r="B28" s="156" t="s">
        <v>131</v>
      </c>
      <c r="C28" s="158" t="s">
        <v>295</v>
      </c>
      <c r="D28" s="178" t="s">
        <v>406</v>
      </c>
      <c r="E28" s="165" t="s">
        <v>407</v>
      </c>
      <c r="F28" s="158" t="s">
        <v>123</v>
      </c>
      <c r="G28" s="150">
        <v>25</v>
      </c>
      <c r="H28" s="151" t="str">
        <f t="shared" si="0"/>
        <v>Media</v>
      </c>
      <c r="I28" s="160">
        <f t="shared" si="1"/>
        <v>0.6</v>
      </c>
      <c r="J28" s="163" t="s">
        <v>152</v>
      </c>
      <c r="K28" s="160" t="str">
        <f>IF(NOT(ISERROR(MATCH(J28,_xlfn.ANCHORARRAY(E47),0))),I49&amp;"Por favor no seleccionar los criterios de impacto",J28)</f>
        <v xml:space="preserve">     El riesgo afecta la imagen de la entidad con algunos usuarios de relevancia frente al logro de los objetivos</v>
      </c>
      <c r="L28" s="151" t="s">
        <v>81</v>
      </c>
      <c r="M28" s="154">
        <f t="shared" ref="M28:M30" si="19">IF(L28="","",IF(L28="Leve",0.2,IF(L28="Menor",0.4,IF(L28="Moderado",0.6,IF(L28="Mayor",0.8,IF(L28="Catastrófico",1,))))))</f>
        <v>0.6</v>
      </c>
      <c r="N28" s="153" t="str">
        <f t="shared" si="2"/>
        <v>Moderado</v>
      </c>
      <c r="O28" s="5">
        <v>1</v>
      </c>
      <c r="P28" s="139" t="s">
        <v>296</v>
      </c>
      <c r="Q28" s="122" t="str">
        <f t="shared" si="11"/>
        <v>Impacto</v>
      </c>
      <c r="R28" s="124" t="s">
        <v>16</v>
      </c>
      <c r="S28" s="124" t="s">
        <v>9</v>
      </c>
      <c r="T28" s="125" t="str">
        <f t="shared" si="12"/>
        <v>25%</v>
      </c>
      <c r="U28" s="124" t="s">
        <v>20</v>
      </c>
      <c r="V28" s="124" t="s">
        <v>22</v>
      </c>
      <c r="W28" s="124" t="s">
        <v>120</v>
      </c>
      <c r="X28" s="126">
        <f t="shared" ref="X28:X30" si="20">IFERROR(IF(Q28="Probabilidad",(I28-(+I28*T28)),IF(Q28="Impacto",I28,"")),"")</f>
        <v>0.6</v>
      </c>
      <c r="Y28" s="127" t="str">
        <f t="shared" si="14"/>
        <v>Media</v>
      </c>
      <c r="Z28" s="128">
        <f t="shared" si="15"/>
        <v>0.6</v>
      </c>
      <c r="AA28" s="127" t="str">
        <f t="shared" si="16"/>
        <v>Moderado</v>
      </c>
      <c r="AB28" s="128">
        <f t="shared" si="17"/>
        <v>0.44999999999999996</v>
      </c>
      <c r="AC28" s="129" t="str">
        <f t="shared" si="18"/>
        <v>Moderado</v>
      </c>
      <c r="AD28" s="130" t="s">
        <v>135</v>
      </c>
      <c r="AE28" s="147" t="s">
        <v>362</v>
      </c>
      <c r="AF28" s="131" t="s">
        <v>212</v>
      </c>
      <c r="AG28" s="147" t="s">
        <v>241</v>
      </c>
      <c r="AH28" s="132">
        <v>45870</v>
      </c>
      <c r="AI28" s="137" t="s">
        <v>401</v>
      </c>
      <c r="AJ28" s="147"/>
      <c r="AK28" s="147"/>
      <c r="AL28" s="121"/>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row>
    <row r="29" spans="1:70" ht="145.15" customHeight="1" x14ac:dyDescent="0.3">
      <c r="A29" s="152">
        <v>10</v>
      </c>
      <c r="B29" s="164" t="s">
        <v>131</v>
      </c>
      <c r="C29" s="161" t="s">
        <v>297</v>
      </c>
      <c r="D29" s="149" t="s">
        <v>240</v>
      </c>
      <c r="E29" s="165" t="s">
        <v>238</v>
      </c>
      <c r="F29" s="161" t="s">
        <v>123</v>
      </c>
      <c r="G29" s="150">
        <v>28</v>
      </c>
      <c r="H29" s="151" t="str">
        <f t="shared" si="0"/>
        <v>Media</v>
      </c>
      <c r="I29" s="160">
        <f t="shared" si="1"/>
        <v>0.6</v>
      </c>
      <c r="J29" s="162" t="s">
        <v>150</v>
      </c>
      <c r="K29" s="159" t="s">
        <v>334</v>
      </c>
      <c r="L29" s="151" t="s">
        <v>81</v>
      </c>
      <c r="M29" s="154">
        <f t="shared" si="19"/>
        <v>0.6</v>
      </c>
      <c r="N29" s="153" t="str">
        <f t="shared" ref="N29:N35" si="21">IF(OR(AND(H29="Muy Baja",L29="Leve"),AND(H29="Muy Baja",L29="Menor"),AND(H29="Baja",L29="Leve")),"Bajo",IF(OR(AND(H29="Muy baja",L29="Moderado"),AND(H29="Baja",L29="Menor"),AND(H29="Baja",L29="Moderado"),AND(H29="Media",L29="Leve"),AND(H29="Media",L29="Menor"),AND(H29="Media",L29="Moderado"),AND(H29="Alta",L29="Leve"),AND(H29="Alta",L29="Menor")),"Moderado",IF(OR(AND(H29="Muy Baja",L29="Mayor"),AND(H29="Baja",L29="Mayor"),AND(H29="Media",L29="Mayor"),AND(H29="Alta",L29="Moderado"),AND(H29="Alta",L29="Mayor"),AND(H29="Muy Alta",L29="Leve"),AND(H29="Muy Alta",L29="Menor"),AND(H29="Muy Alta",L29="Moderado"),AND(H29="Muy Alta",L29="Mayor")),"Alto",IF(OR(AND(H29="Muy Baja",L29="Catastrófico"),AND(H29="Baja",L29="Catastrófico"),AND(H29="Media",L29="Catastrófico"),AND(H29="Alta",L29="Catastrófico"),AND(H29="Muy Alta",L29="Catastrófico")),"Extremo",""))))</f>
        <v>Moderado</v>
      </c>
      <c r="O29" s="5">
        <v>1</v>
      </c>
      <c r="P29" s="139" t="s">
        <v>298</v>
      </c>
      <c r="Q29" s="122" t="str">
        <f t="shared" si="11"/>
        <v>Impacto</v>
      </c>
      <c r="R29" s="124" t="s">
        <v>16</v>
      </c>
      <c r="S29" s="124" t="s">
        <v>9</v>
      </c>
      <c r="T29" s="125" t="str">
        <f t="shared" si="12"/>
        <v>25%</v>
      </c>
      <c r="U29" s="124" t="s">
        <v>20</v>
      </c>
      <c r="V29" s="124" t="s">
        <v>22</v>
      </c>
      <c r="W29" s="124" t="s">
        <v>120</v>
      </c>
      <c r="X29" s="126">
        <f t="shared" si="20"/>
        <v>0.6</v>
      </c>
      <c r="Y29" s="127" t="str">
        <f t="shared" si="14"/>
        <v>Media</v>
      </c>
      <c r="Z29" s="128">
        <f t="shared" si="15"/>
        <v>0.6</v>
      </c>
      <c r="AA29" s="127" t="str">
        <f t="shared" si="16"/>
        <v>Moderado</v>
      </c>
      <c r="AB29" s="128">
        <f t="shared" si="17"/>
        <v>0.44999999999999996</v>
      </c>
      <c r="AC29" s="129" t="str">
        <f t="shared" si="18"/>
        <v>Moderado</v>
      </c>
      <c r="AD29" s="130" t="s">
        <v>135</v>
      </c>
      <c r="AE29" s="147" t="s">
        <v>363</v>
      </c>
      <c r="AF29" s="131" t="s">
        <v>212</v>
      </c>
      <c r="AG29" s="147" t="s">
        <v>241</v>
      </c>
      <c r="AH29" s="132">
        <v>45870</v>
      </c>
      <c r="AI29" s="137" t="s">
        <v>401</v>
      </c>
      <c r="AJ29" s="147"/>
      <c r="AK29" s="147"/>
      <c r="AL29" s="121"/>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row>
    <row r="30" spans="1:70" ht="145.15" customHeight="1" x14ac:dyDescent="0.3">
      <c r="A30" s="152">
        <v>11</v>
      </c>
      <c r="B30" s="155" t="s">
        <v>133</v>
      </c>
      <c r="C30" s="157" t="s">
        <v>408</v>
      </c>
      <c r="D30" s="178" t="s">
        <v>409</v>
      </c>
      <c r="E30" s="165" t="s">
        <v>364</v>
      </c>
      <c r="F30" s="157" t="s">
        <v>123</v>
      </c>
      <c r="G30" s="225">
        <v>15</v>
      </c>
      <c r="H30" s="151" t="str">
        <f t="shared" si="0"/>
        <v>Baja</v>
      </c>
      <c r="I30" s="160">
        <f t="shared" si="1"/>
        <v>0.4</v>
      </c>
      <c r="J30" s="162" t="s">
        <v>150</v>
      </c>
      <c r="K30" s="159" t="s">
        <v>334</v>
      </c>
      <c r="L30" s="151" t="s">
        <v>81</v>
      </c>
      <c r="M30" s="154">
        <f t="shared" si="19"/>
        <v>0.6</v>
      </c>
      <c r="N30" s="153" t="str">
        <f t="shared" si="21"/>
        <v>Moderado</v>
      </c>
      <c r="O30" s="5">
        <v>1</v>
      </c>
      <c r="P30" s="139" t="s">
        <v>365</v>
      </c>
      <c r="Q30" s="122" t="str">
        <f t="shared" si="11"/>
        <v>Impacto</v>
      </c>
      <c r="R30" s="124" t="s">
        <v>16</v>
      </c>
      <c r="S30" s="124" t="s">
        <v>9</v>
      </c>
      <c r="T30" s="125" t="str">
        <f t="shared" si="12"/>
        <v>25%</v>
      </c>
      <c r="U30" s="124" t="s">
        <v>20</v>
      </c>
      <c r="V30" s="124" t="s">
        <v>22</v>
      </c>
      <c r="W30" s="124" t="s">
        <v>120</v>
      </c>
      <c r="X30" s="126">
        <f t="shared" si="20"/>
        <v>0.4</v>
      </c>
      <c r="Y30" s="127" t="str">
        <f t="shared" si="14"/>
        <v>Baja</v>
      </c>
      <c r="Z30" s="128">
        <f t="shared" si="15"/>
        <v>0.4</v>
      </c>
      <c r="AA30" s="127" t="str">
        <f t="shared" si="16"/>
        <v>Moderado</v>
      </c>
      <c r="AB30" s="128">
        <f t="shared" si="17"/>
        <v>0.44999999999999996</v>
      </c>
      <c r="AC30" s="129" t="str">
        <f t="shared" si="18"/>
        <v>Moderado</v>
      </c>
      <c r="AD30" s="130" t="s">
        <v>135</v>
      </c>
      <c r="AE30" s="147" t="s">
        <v>366</v>
      </c>
      <c r="AF30" s="131" t="s">
        <v>212</v>
      </c>
      <c r="AG30" s="147" t="s">
        <v>241</v>
      </c>
      <c r="AH30" s="132">
        <v>45870</v>
      </c>
      <c r="AI30" s="137" t="s">
        <v>401</v>
      </c>
      <c r="AJ30" s="185"/>
      <c r="AK30" s="147"/>
      <c r="AL30" s="121"/>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row>
    <row r="31" spans="1:70" ht="109.9" customHeight="1" x14ac:dyDescent="0.3">
      <c r="A31" s="283">
        <v>12</v>
      </c>
      <c r="B31" s="281" t="s">
        <v>133</v>
      </c>
      <c r="C31" s="310" t="s">
        <v>300</v>
      </c>
      <c r="D31" s="280" t="s">
        <v>245</v>
      </c>
      <c r="E31" s="286" t="s">
        <v>299</v>
      </c>
      <c r="F31" s="310" t="s">
        <v>128</v>
      </c>
      <c r="G31" s="289">
        <v>10</v>
      </c>
      <c r="H31" s="292" t="str">
        <f t="shared" si="0"/>
        <v>Baja</v>
      </c>
      <c r="I31" s="349">
        <f t="shared" si="1"/>
        <v>0.4</v>
      </c>
      <c r="J31" s="350" t="s">
        <v>57</v>
      </c>
      <c r="K31" s="349" t="s">
        <v>367</v>
      </c>
      <c r="L31" s="292" t="s">
        <v>335</v>
      </c>
      <c r="M31" s="265">
        <f>IF(L31="","",IF(L31="Leve",0.2,IF(L31="Menor",0.4,IF(L31="Moderado",0.6,IF(L31="Mayor",0.8,IF(L31="Catastrófico",1,))))))</f>
        <v>0.8</v>
      </c>
      <c r="N31" s="297" t="str">
        <f t="shared" si="21"/>
        <v>Alto</v>
      </c>
      <c r="O31" s="283">
        <v>1</v>
      </c>
      <c r="P31" s="351" t="s">
        <v>301</v>
      </c>
      <c r="Q31" s="303" t="str">
        <f>IF(OR(R31="Preventivo",R31="Detectivo"),"Probabilidad",IF(R31="Correctivo","Impacto",""))</f>
        <v>Probabilidad</v>
      </c>
      <c r="R31" s="277" t="s">
        <v>14</v>
      </c>
      <c r="S31" s="277" t="s">
        <v>9</v>
      </c>
      <c r="T31" s="271" t="str">
        <f>IF(AND(R31="Preventivo",S31="Automático"),"50%",IF(AND(R31="Preventivo",S31="Manual"),"40%",IF(AND(R31="Detectivo",S31="Automático"),"40%",IF(AND(R31="Detectivo",S31="Manual"),"30%",IF(AND(R31="Correctivo",S31="Automático"),"35%",IF(AND(R31="Correctivo",S31="Manual"),"25%",""))))))</f>
        <v>40%</v>
      </c>
      <c r="U31" s="277" t="s">
        <v>19</v>
      </c>
      <c r="V31" s="277" t="s">
        <v>22</v>
      </c>
      <c r="W31" s="277" t="s">
        <v>119</v>
      </c>
      <c r="X31" s="306">
        <f>IFERROR(IF(Q31="Probabilidad",(I31-(+I31*T31)),IF(Q31="Impacto",I31,"")),"")</f>
        <v>0.24</v>
      </c>
      <c r="Y31" s="268" t="str">
        <f>IFERROR(IF(X31="","",IF(X31&lt;=0.2,"Muy Baja",IF(X31&lt;=0.4,"Baja",IF(X31&lt;=0.6,"Media",IF(X31&lt;=0.8,"Alta","Muy Alta"))))),"")</f>
        <v>Baja</v>
      </c>
      <c r="Z31" s="271">
        <f>+X31</f>
        <v>0.24</v>
      </c>
      <c r="AA31" s="268" t="str">
        <f>IFERROR(IF(AB31="","",IF(AB31&lt;=0.2,"Leve",IF(AB31&lt;=0.4,"Menor",IF(AB31&lt;=0.6,"Moderado",IF(AB31&lt;=0.8,"Mayor","Catastrófico"))))),"")</f>
        <v>Mayor</v>
      </c>
      <c r="AB31" s="271">
        <f>IFERROR(IF(Q31="Impacto",(M31-(+M31*T31)),IF(Q31="Probabilidad",M31,"")),"")</f>
        <v>0.8</v>
      </c>
      <c r="AC31" s="274"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Alto</v>
      </c>
      <c r="AD31" s="277" t="s">
        <v>135</v>
      </c>
      <c r="AE31" s="147" t="s">
        <v>368</v>
      </c>
      <c r="AF31" s="131" t="s">
        <v>212</v>
      </c>
      <c r="AG31" s="147" t="s">
        <v>248</v>
      </c>
      <c r="AH31" s="132">
        <v>46003</v>
      </c>
      <c r="AI31" s="137" t="s">
        <v>401</v>
      </c>
      <c r="AJ31" s="185"/>
      <c r="AK31" s="147"/>
      <c r="AL31" s="121"/>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row>
    <row r="32" spans="1:70" ht="109.9" customHeight="1" x14ac:dyDescent="0.3">
      <c r="A32" s="285"/>
      <c r="B32" s="281"/>
      <c r="C32" s="310"/>
      <c r="D32" s="282"/>
      <c r="E32" s="288"/>
      <c r="F32" s="310"/>
      <c r="G32" s="291"/>
      <c r="H32" s="294"/>
      <c r="I32" s="349"/>
      <c r="J32" s="350"/>
      <c r="K32" s="349"/>
      <c r="L32" s="294"/>
      <c r="M32" s="267"/>
      <c r="N32" s="299"/>
      <c r="O32" s="285"/>
      <c r="P32" s="352"/>
      <c r="Q32" s="305"/>
      <c r="R32" s="279"/>
      <c r="S32" s="279"/>
      <c r="T32" s="273"/>
      <c r="U32" s="279"/>
      <c r="V32" s="279"/>
      <c r="W32" s="279"/>
      <c r="X32" s="308"/>
      <c r="Y32" s="270"/>
      <c r="Z32" s="273"/>
      <c r="AA32" s="270"/>
      <c r="AB32" s="273"/>
      <c r="AC32" s="276"/>
      <c r="AD32" s="279"/>
      <c r="AE32" s="147" t="s">
        <v>369</v>
      </c>
      <c r="AF32" s="131" t="s">
        <v>212</v>
      </c>
      <c r="AG32" s="147" t="s">
        <v>248</v>
      </c>
      <c r="AH32" s="132">
        <v>46003</v>
      </c>
      <c r="AI32" s="137" t="s">
        <v>401</v>
      </c>
      <c r="AJ32" s="138"/>
      <c r="AK32" s="147"/>
      <c r="AL32" s="121" t="s">
        <v>41</v>
      </c>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row>
    <row r="33" spans="1:70" ht="124.15" customHeight="1" x14ac:dyDescent="0.3">
      <c r="A33" s="283">
        <v>13</v>
      </c>
      <c r="B33" s="281" t="s">
        <v>133</v>
      </c>
      <c r="C33" s="310" t="s">
        <v>303</v>
      </c>
      <c r="D33" s="280" t="s">
        <v>246</v>
      </c>
      <c r="E33" s="286" t="s">
        <v>302</v>
      </c>
      <c r="F33" s="310" t="s">
        <v>125</v>
      </c>
      <c r="G33" s="289">
        <v>12</v>
      </c>
      <c r="H33" s="292" t="str">
        <f t="shared" ref="H33:H35" si="22">IF(G33&lt;=0,"",IF(G33&lt;=2,"Muy Baja",IF(G33&lt;=24,"Baja",IF(G33&lt;=500,"Media",IF(G33&lt;=5000,"Alta","Muy Alta")))))</f>
        <v>Baja</v>
      </c>
      <c r="I33" s="349">
        <f>IF(H33="","",IF(H33="Muy Baja",0.2,IF(H33="Baja",0.4,IF(H33="Media",0.6,IF(H33="Alta",0.8,IF(H33="Muy Alta",1,))))))</f>
        <v>0.4</v>
      </c>
      <c r="J33" s="350" t="s">
        <v>57</v>
      </c>
      <c r="K33" s="349" t="s">
        <v>336</v>
      </c>
      <c r="L33" s="292" t="s">
        <v>81</v>
      </c>
      <c r="M33" s="265">
        <f>IF(L33="","",IF(L33="Leve",0.2,IF(L33="Menor",0.4,IF(L33="Moderado",0.6,IF(L33="Mayor",0.8,IF(L33="Catastrófico",1,))))))</f>
        <v>0.6</v>
      </c>
      <c r="N33" s="297" t="str">
        <f t="shared" si="21"/>
        <v>Moderado</v>
      </c>
      <c r="O33" s="283">
        <v>1</v>
      </c>
      <c r="P33" s="351" t="s">
        <v>304</v>
      </c>
      <c r="Q33" s="303" t="str">
        <f t="shared" ref="Q33:Q35" si="23">IF(OR(R33="Preventivo",R33="Detectivo"),"Probabilidad",IF(R33="Correctivo","Impacto",""))</f>
        <v>Impacto</v>
      </c>
      <c r="R33" s="277" t="s">
        <v>16</v>
      </c>
      <c r="S33" s="277" t="s">
        <v>9</v>
      </c>
      <c r="T33" s="277" t="str">
        <f t="shared" ref="T33" si="24">IF(AND(R33="Preventivo",S33="Automático"),"50%",IF(AND(R33="Preventivo",S33="Manual"),"40%",IF(AND(R33="Detectivo",S33="Automático"),"40%",IF(AND(R33="Detectivo",S33="Manual"),"30%",IF(AND(R33="Correctivo",S33="Automático"),"35%",IF(AND(R33="Correctivo",S33="Manual"),"25%",""))))))</f>
        <v>25%</v>
      </c>
      <c r="U33" s="277" t="s">
        <v>20</v>
      </c>
      <c r="V33" s="277" t="s">
        <v>22</v>
      </c>
      <c r="W33" s="277" t="s">
        <v>120</v>
      </c>
      <c r="X33" s="306">
        <f>IFERROR(IF(Q33="Probabilidad",(I33-(+I33*T33)),IF(Q33="Impacto",I33,"")),"")</f>
        <v>0.4</v>
      </c>
      <c r="Y33" s="268" t="str">
        <f t="shared" ref="Y33" si="25">IFERROR(IF(X33="","",IF(X33&lt;=0.2,"Muy Baja",IF(X33&lt;=0.4,"Baja",IF(X33&lt;=0.6,"Media",IF(X33&lt;=0.8,"Alta","Muy Alta"))))),"")</f>
        <v>Baja</v>
      </c>
      <c r="Z33" s="271">
        <f t="shared" ref="Z33" si="26">+X33</f>
        <v>0.4</v>
      </c>
      <c r="AA33" s="268" t="str">
        <f t="shared" ref="AA33" si="27">IFERROR(IF(AB33="","",IF(AB33&lt;=0.2,"Leve",IF(AB33&lt;=0.4,"Menor",IF(AB33&lt;=0.6,"Moderado",IF(AB33&lt;=0.8,"Mayor","Catastrófico"))))),"")</f>
        <v>Moderado</v>
      </c>
      <c r="AB33" s="271">
        <f t="shared" ref="AB33" si="28">IFERROR(IF(Q33="Impacto",(M33-(+M33*T33)),IF(Q33="Probabilidad",M33,"")),"")</f>
        <v>0.44999999999999996</v>
      </c>
      <c r="AC33" s="274" t="str">
        <f t="shared" ref="AC33" si="29">IFERROR(IF(OR(AND(Y33="Muy Baja",AA33="Leve"),AND(Y33="Muy Baja",AA33="Menor"),AND(Y33="Baja",AA33="Leve")),"Bajo",IF(OR(AND(Y33="Muy baja",AA33="Moderado"),AND(Y33="Baja",AA33="Menor"),AND(Y33="Baja",AA33="Moderado"),AND(Y33="Media",AA33="Leve"),AND(Y33="Media",AA33="Menor"),AND(Y33="Media",AA33="Moderado"),AND(Y33="Alta",AA33="Leve"),AND(Y33="Alta",AA33="Menor")),"Moderado",IF(OR(AND(Y33="Muy Baja",AA33="Mayor"),AND(Y33="Baja",AA33="Mayor"),AND(Y33="Media",AA33="Mayor"),AND(Y33="Alta",AA33="Moderado"),AND(Y33="Alta",AA33="Mayor"),AND(Y33="Muy Alta",AA33="Leve"),AND(Y33="Muy Alta",AA33="Menor"),AND(Y33="Muy Alta",AA33="Moderado"),AND(Y33="Muy Alta",AA33="Mayor")),"Alto",IF(OR(AND(Y33="Muy Baja",AA33="Catastrófico"),AND(Y33="Baja",AA33="Catastrófico"),AND(Y33="Media",AA33="Catastrófico"),AND(Y33="Alta",AA33="Catastrófico"),AND(Y33="Muy Alta",AA33="Catastrófico")),"Extremo","")))),"")</f>
        <v>Moderado</v>
      </c>
      <c r="AD33" s="277" t="s">
        <v>135</v>
      </c>
      <c r="AE33" s="147" t="s">
        <v>370</v>
      </c>
      <c r="AF33" s="280" t="s">
        <v>212</v>
      </c>
      <c r="AG33" s="147" t="s">
        <v>248</v>
      </c>
      <c r="AH33" s="353">
        <v>46003</v>
      </c>
      <c r="AI33" s="137" t="s">
        <v>401</v>
      </c>
      <c r="AJ33" s="147"/>
      <c r="AK33" s="147"/>
      <c r="AL33" s="121"/>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row>
    <row r="34" spans="1:70" ht="124.15" customHeight="1" x14ac:dyDescent="0.3">
      <c r="A34" s="285"/>
      <c r="B34" s="281"/>
      <c r="C34" s="310"/>
      <c r="D34" s="282"/>
      <c r="E34" s="288"/>
      <c r="F34" s="310"/>
      <c r="G34" s="291"/>
      <c r="H34" s="294"/>
      <c r="I34" s="349"/>
      <c r="J34" s="350"/>
      <c r="K34" s="349"/>
      <c r="L34" s="294"/>
      <c r="M34" s="267"/>
      <c r="N34" s="299"/>
      <c r="O34" s="285"/>
      <c r="P34" s="352"/>
      <c r="Q34" s="305"/>
      <c r="R34" s="279"/>
      <c r="S34" s="279"/>
      <c r="T34" s="279"/>
      <c r="U34" s="279"/>
      <c r="V34" s="279"/>
      <c r="W34" s="279"/>
      <c r="X34" s="308"/>
      <c r="Y34" s="270"/>
      <c r="Z34" s="273"/>
      <c r="AA34" s="270"/>
      <c r="AB34" s="273"/>
      <c r="AC34" s="276"/>
      <c r="AD34" s="279"/>
      <c r="AE34" s="147" t="s">
        <v>371</v>
      </c>
      <c r="AF34" s="282"/>
      <c r="AG34" s="178" t="s">
        <v>248</v>
      </c>
      <c r="AH34" s="354"/>
      <c r="AI34" s="137" t="s">
        <v>401</v>
      </c>
      <c r="AJ34" s="147"/>
      <c r="AK34" s="147"/>
      <c r="AL34" s="121"/>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row>
    <row r="35" spans="1:70" ht="82.9" customHeight="1" x14ac:dyDescent="0.3">
      <c r="A35" s="283">
        <v>14</v>
      </c>
      <c r="B35" s="281" t="s">
        <v>131</v>
      </c>
      <c r="C35" s="310" t="s">
        <v>305</v>
      </c>
      <c r="D35" s="280" t="s">
        <v>247</v>
      </c>
      <c r="E35" s="286" t="s">
        <v>242</v>
      </c>
      <c r="F35" s="310" t="s">
        <v>125</v>
      </c>
      <c r="G35" s="289">
        <v>12</v>
      </c>
      <c r="H35" s="292" t="str">
        <f t="shared" si="22"/>
        <v>Baja</v>
      </c>
      <c r="I35" s="349">
        <f>IF(H35="","",IF(H35="Muy Baja",0.2,IF(H35="Baja",0.4,IF(H35="Media",0.6,IF(H35="Alta",0.8,IF(H35="Muy Alta",1,))))))</f>
        <v>0.4</v>
      </c>
      <c r="J35" s="350" t="s">
        <v>57</v>
      </c>
      <c r="K35" s="349" t="s">
        <v>337</v>
      </c>
      <c r="L35" s="292" t="s">
        <v>335</v>
      </c>
      <c r="M35" s="265">
        <f t="shared" ref="M35" si="30">IF(L35="","",IF(L35="Leve",0.2,IF(L35="Menor",0.4,IF(L35="Moderado",0.6,IF(L35="Mayor",0.8,IF(L35="Catastrófico",1,))))))</f>
        <v>0.8</v>
      </c>
      <c r="N35" s="297" t="str">
        <f t="shared" si="21"/>
        <v>Alto</v>
      </c>
      <c r="O35" s="283">
        <v>1</v>
      </c>
      <c r="P35" s="351" t="s">
        <v>306</v>
      </c>
      <c r="Q35" s="303" t="str">
        <f t="shared" si="23"/>
        <v>Probabilidad</v>
      </c>
      <c r="R35" s="277" t="s">
        <v>14</v>
      </c>
      <c r="S35" s="277" t="s">
        <v>9</v>
      </c>
      <c r="T35" s="277" t="str">
        <f t="shared" ref="T35" si="31">IF(AND(R35="Preventivo",S35="Automático"),"50%",IF(AND(R35="Preventivo",S35="Manual"),"40%",IF(AND(R35="Detectivo",S35="Automático"),"40%",IF(AND(R35="Detectivo",S35="Manual"),"30%",IF(AND(R35="Correctivo",S35="Automático"),"35%",IF(AND(R35="Correctivo",S35="Manual"),"25%",""))))))</f>
        <v>40%</v>
      </c>
      <c r="U35" s="277" t="s">
        <v>19</v>
      </c>
      <c r="V35" s="277" t="s">
        <v>22</v>
      </c>
      <c r="W35" s="277" t="s">
        <v>119</v>
      </c>
      <c r="X35" s="306">
        <f t="shared" ref="X35" si="32">IFERROR(IF(Q35="Probabilidad",(I35-(+I35*T35)),IF(Q35="Impacto",I35,"")),"")</f>
        <v>0.24</v>
      </c>
      <c r="Y35" s="268" t="str">
        <f t="shared" ref="Y35" si="33">IFERROR(IF(X35="","",IF(X35&lt;=0.2,"Muy Baja",IF(X35&lt;=0.4,"Baja",IF(X35&lt;=0.6,"Media",IF(X35&lt;=0.8,"Alta","Muy Alta"))))),"")</f>
        <v>Baja</v>
      </c>
      <c r="Z35" s="271">
        <f t="shared" ref="Z35" si="34">+X35</f>
        <v>0.24</v>
      </c>
      <c r="AA35" s="268" t="str">
        <f t="shared" ref="AA35" si="35">IFERROR(IF(AB35="","",IF(AB35&lt;=0.2,"Leve",IF(AB35&lt;=0.4,"Menor",IF(AB35&lt;=0.6,"Moderado",IF(AB35&lt;=0.8,"Mayor","Catastrófico"))))),"")</f>
        <v>Mayor</v>
      </c>
      <c r="AB35" s="271">
        <f t="shared" ref="AB35" si="36">IFERROR(IF(Q35="Impacto",(M35-(+M35*T35)),IF(Q35="Probabilidad",M35,"")),"")</f>
        <v>0.8</v>
      </c>
      <c r="AC35" s="274" t="str">
        <f t="shared" ref="AC35" si="37">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Alto</v>
      </c>
      <c r="AD35" s="277" t="s">
        <v>135</v>
      </c>
      <c r="AE35" s="186" t="s">
        <v>372</v>
      </c>
      <c r="AF35" s="280" t="s">
        <v>212</v>
      </c>
      <c r="AG35" s="147" t="s">
        <v>248</v>
      </c>
      <c r="AH35" s="353">
        <v>46003</v>
      </c>
      <c r="AI35" s="137" t="s">
        <v>401</v>
      </c>
      <c r="AJ35" s="303"/>
      <c r="AK35" s="277"/>
      <c r="AL35" s="277"/>
      <c r="AM35" s="277"/>
      <c r="AN35" s="277"/>
      <c r="AO35" s="277"/>
      <c r="AP35" s="277"/>
      <c r="AQ35" s="306"/>
      <c r="AR35" s="268"/>
      <c r="AS35" s="271"/>
      <c r="AT35" s="268"/>
      <c r="AU35" s="271"/>
      <c r="AV35" s="274"/>
      <c r="AW35" s="277"/>
      <c r="AX35" s="6"/>
      <c r="AY35" s="6"/>
      <c r="AZ35" s="6"/>
      <c r="BA35" s="6"/>
      <c r="BB35" s="6"/>
      <c r="BC35" s="6"/>
      <c r="BD35" s="6"/>
      <c r="BE35" s="6"/>
      <c r="BF35" s="6"/>
      <c r="BG35" s="6"/>
      <c r="BH35" s="6"/>
      <c r="BI35" s="6"/>
      <c r="BJ35" s="6"/>
      <c r="BK35" s="6"/>
      <c r="BL35" s="6"/>
      <c r="BM35" s="6"/>
      <c r="BN35" s="6"/>
      <c r="BO35" s="6"/>
      <c r="BP35" s="6"/>
      <c r="BQ35" s="6"/>
      <c r="BR35" s="6"/>
    </row>
    <row r="36" spans="1:70" ht="82.9" customHeight="1" x14ac:dyDescent="0.3">
      <c r="A36" s="284"/>
      <c r="B36" s="281"/>
      <c r="C36" s="310"/>
      <c r="D36" s="281"/>
      <c r="E36" s="287"/>
      <c r="F36" s="310"/>
      <c r="G36" s="290"/>
      <c r="H36" s="293"/>
      <c r="I36" s="349"/>
      <c r="J36" s="350"/>
      <c r="K36" s="349"/>
      <c r="L36" s="293"/>
      <c r="M36" s="266"/>
      <c r="N36" s="298"/>
      <c r="O36" s="284"/>
      <c r="P36" s="355"/>
      <c r="Q36" s="304"/>
      <c r="R36" s="278"/>
      <c r="S36" s="278"/>
      <c r="T36" s="278"/>
      <c r="U36" s="278"/>
      <c r="V36" s="278"/>
      <c r="W36" s="278"/>
      <c r="X36" s="307"/>
      <c r="Y36" s="269"/>
      <c r="Z36" s="272"/>
      <c r="AA36" s="269"/>
      <c r="AB36" s="272"/>
      <c r="AC36" s="275"/>
      <c r="AD36" s="278"/>
      <c r="AE36" s="187" t="s">
        <v>373</v>
      </c>
      <c r="AF36" s="281"/>
      <c r="AG36" s="147" t="s">
        <v>248</v>
      </c>
      <c r="AH36" s="356"/>
      <c r="AI36" s="137" t="s">
        <v>401</v>
      </c>
      <c r="AJ36" s="304"/>
      <c r="AK36" s="278"/>
      <c r="AL36" s="278"/>
      <c r="AM36" s="278"/>
      <c r="AN36" s="278"/>
      <c r="AO36" s="278"/>
      <c r="AP36" s="278"/>
      <c r="AQ36" s="307"/>
      <c r="AR36" s="269"/>
      <c r="AS36" s="272"/>
      <c r="AT36" s="269"/>
      <c r="AU36" s="272"/>
      <c r="AV36" s="275"/>
      <c r="AW36" s="278"/>
      <c r="AX36" s="6"/>
      <c r="AY36" s="6"/>
      <c r="AZ36" s="6"/>
      <c r="BA36" s="6"/>
      <c r="BB36" s="6"/>
      <c r="BC36" s="6"/>
      <c r="BD36" s="6"/>
      <c r="BE36" s="6"/>
      <c r="BF36" s="6"/>
      <c r="BG36" s="6"/>
      <c r="BH36" s="6"/>
      <c r="BI36" s="6"/>
      <c r="BJ36" s="6"/>
      <c r="BK36" s="6"/>
      <c r="BL36" s="6"/>
      <c r="BM36" s="6"/>
      <c r="BN36" s="6"/>
      <c r="BO36" s="6"/>
      <c r="BP36" s="6"/>
      <c r="BQ36" s="6"/>
      <c r="BR36" s="6"/>
    </row>
    <row r="37" spans="1:70" ht="82.9" customHeight="1" x14ac:dyDescent="0.3">
      <c r="A37" s="285"/>
      <c r="B37" s="281"/>
      <c r="C37" s="310"/>
      <c r="D37" s="282"/>
      <c r="E37" s="288"/>
      <c r="F37" s="310"/>
      <c r="G37" s="291"/>
      <c r="H37" s="294"/>
      <c r="I37" s="349"/>
      <c r="J37" s="350"/>
      <c r="K37" s="349"/>
      <c r="L37" s="294"/>
      <c r="M37" s="267"/>
      <c r="N37" s="299"/>
      <c r="O37" s="285"/>
      <c r="P37" s="352"/>
      <c r="Q37" s="305"/>
      <c r="R37" s="279"/>
      <c r="S37" s="279"/>
      <c r="T37" s="279"/>
      <c r="U37" s="279"/>
      <c r="V37" s="279"/>
      <c r="W37" s="279"/>
      <c r="X37" s="308"/>
      <c r="Y37" s="270"/>
      <c r="Z37" s="273"/>
      <c r="AA37" s="270"/>
      <c r="AB37" s="273"/>
      <c r="AC37" s="276"/>
      <c r="AD37" s="279"/>
      <c r="AE37" s="188" t="s">
        <v>374</v>
      </c>
      <c r="AF37" s="282"/>
      <c r="AG37" s="178" t="s">
        <v>248</v>
      </c>
      <c r="AH37" s="354"/>
      <c r="AI37" s="137" t="s">
        <v>401</v>
      </c>
      <c r="AJ37" s="305"/>
      <c r="AK37" s="279"/>
      <c r="AL37" s="279"/>
      <c r="AM37" s="279"/>
      <c r="AN37" s="279"/>
      <c r="AO37" s="279"/>
      <c r="AP37" s="279"/>
      <c r="AQ37" s="308"/>
      <c r="AR37" s="270"/>
      <c r="AS37" s="273"/>
      <c r="AT37" s="270"/>
      <c r="AU37" s="273"/>
      <c r="AV37" s="276"/>
      <c r="AW37" s="279"/>
      <c r="AX37" s="6"/>
      <c r="AY37" s="6"/>
      <c r="AZ37" s="6"/>
      <c r="BA37" s="6"/>
      <c r="BB37" s="6"/>
      <c r="BC37" s="6"/>
      <c r="BD37" s="6"/>
      <c r="BE37" s="6"/>
      <c r="BF37" s="6"/>
      <c r="BG37" s="6"/>
      <c r="BH37" s="6"/>
      <c r="BI37" s="6"/>
      <c r="BJ37" s="6"/>
      <c r="BK37" s="6"/>
      <c r="BL37" s="6"/>
      <c r="BM37" s="6"/>
      <c r="BN37" s="6"/>
      <c r="BO37" s="6"/>
      <c r="BP37" s="6"/>
      <c r="BQ37" s="6"/>
      <c r="BR37" s="6"/>
    </row>
    <row r="38" spans="1:70" ht="135" customHeight="1" x14ac:dyDescent="0.3">
      <c r="A38" s="283">
        <v>15</v>
      </c>
      <c r="B38" s="281" t="s">
        <v>133</v>
      </c>
      <c r="C38" s="310" t="s">
        <v>307</v>
      </c>
      <c r="D38" s="280" t="s">
        <v>375</v>
      </c>
      <c r="E38" s="286" t="s">
        <v>243</v>
      </c>
      <c r="F38" s="310" t="s">
        <v>128</v>
      </c>
      <c r="G38" s="289">
        <v>15000</v>
      </c>
      <c r="H38" s="292" t="str">
        <f t="shared" ref="H38" si="38">IF(G38&lt;=0,"",IF(G38&lt;=2,"Muy Baja",IF(G38&lt;=24,"Baja",IF(G38&lt;=500,"Media",IF(G38&lt;=5000,"Alta","Muy Alta")))))</f>
        <v>Muy Alta</v>
      </c>
      <c r="I38" s="349">
        <f>IF(H38="","",IF(H38="Muy Baja",0.2,IF(H38="Baja",0.4,IF(H38="Media",0.6,IF(H38="Alta",0.8,IF(H38="Muy Alta",1,))))))</f>
        <v>1</v>
      </c>
      <c r="J38" s="350" t="s">
        <v>90</v>
      </c>
      <c r="K38" s="349" t="s">
        <v>338</v>
      </c>
      <c r="L38" s="292" t="s">
        <v>335</v>
      </c>
      <c r="M38" s="265">
        <f t="shared" ref="M38" si="39">IF(L38="","",IF(L38="Leve",0.2,IF(L38="Menor",0.4,IF(L38="Moderado",0.6,IF(L38="Mayor",0.8,IF(L38="Catastrófico",1,))))))</f>
        <v>0.8</v>
      </c>
      <c r="N38" s="297" t="str">
        <f t="shared" ref="N38:N41" si="40">IF(OR(AND(H38="Muy Baja",L38="Leve"),AND(H38="Muy Baja",L38="Menor"),AND(H38="Baja",L38="Leve")),"Bajo",IF(OR(AND(H38="Muy baja",L38="Moderado"),AND(H38="Baja",L38="Menor"),AND(H38="Baja",L38="Moderado"),AND(H38="Media",L38="Leve"),AND(H38="Media",L38="Menor"),AND(H38="Media",L38="Moderado"),AND(H38="Alta",L38="Leve"),AND(H38="Alta",L38="Menor")),"Moderado",IF(OR(AND(H38="Muy Baja",L38="Mayor"),AND(H38="Baja",L38="Mayor"),AND(H38="Media",L38="Mayor"),AND(H38="Alta",L38="Moderado"),AND(H38="Alta",L38="Mayor"),AND(H38="Muy Alta",L38="Leve"),AND(H38="Muy Alta",L38="Menor"),AND(H38="Muy Alta",L38="Moderado"),AND(H38="Muy Alta",L38="Mayor")),"Alto",IF(OR(AND(H38="Muy Baja",L38="Catastrófico"),AND(H38="Baja",L38="Catastrófico"),AND(H38="Media",L38="Catastrófico"),AND(H38="Alta",L38="Catastrófico"),AND(H38="Muy Alta",L38="Catastrófico")),"Extremo",""))))</f>
        <v>Alto</v>
      </c>
      <c r="O38" s="283">
        <v>1</v>
      </c>
      <c r="P38" s="351" t="s">
        <v>308</v>
      </c>
      <c r="Q38" s="303" t="str">
        <f t="shared" ref="Q38" si="41">IF(OR(R38="Preventivo",R38="Detectivo"),"Probabilidad",IF(R38="Correctivo","Impacto",""))</f>
        <v>Probabilidad</v>
      </c>
      <c r="R38" s="277" t="s">
        <v>14</v>
      </c>
      <c r="S38" s="277" t="s">
        <v>9</v>
      </c>
      <c r="T38" s="277" t="str">
        <f t="shared" ref="T38" si="42">IF(AND(R38="Preventivo",S38="Automático"),"50%",IF(AND(R38="Preventivo",S38="Manual"),"40%",IF(AND(R38="Detectivo",S38="Automático"),"40%",IF(AND(R38="Detectivo",S38="Manual"),"30%",IF(AND(R38="Correctivo",S38="Automático"),"35%",IF(AND(R38="Correctivo",S38="Manual"),"25%",""))))))</f>
        <v>40%</v>
      </c>
      <c r="U38" s="277" t="s">
        <v>19</v>
      </c>
      <c r="V38" s="277" t="s">
        <v>22</v>
      </c>
      <c r="W38" s="277" t="s">
        <v>119</v>
      </c>
      <c r="X38" s="306">
        <f t="shared" ref="X38" si="43">IFERROR(IF(Q38="Probabilidad",(I38-(+I38*T38)),IF(Q38="Impacto",I38,"")),"")</f>
        <v>0.6</v>
      </c>
      <c r="Y38" s="268" t="str">
        <f t="shared" ref="Y38" si="44">IFERROR(IF(X38="","",IF(X38&lt;=0.2,"Muy Baja",IF(X38&lt;=0.4,"Baja",IF(X38&lt;=0.6,"Media",IF(X38&lt;=0.8,"Alta","Muy Alta"))))),"")</f>
        <v>Media</v>
      </c>
      <c r="Z38" s="271">
        <f t="shared" ref="Z38" si="45">+X38</f>
        <v>0.6</v>
      </c>
      <c r="AA38" s="268" t="str">
        <f t="shared" ref="AA38" si="46">IFERROR(IF(AB38="","",IF(AB38&lt;=0.2,"Leve",IF(AB38&lt;=0.4,"Menor",IF(AB38&lt;=0.6,"Moderado",IF(AB38&lt;=0.8,"Mayor","Catastrófico"))))),"")</f>
        <v>Mayor</v>
      </c>
      <c r="AB38" s="271">
        <f t="shared" ref="AB38" si="47">IFERROR(IF(Q38="Impacto",(M38-(+M38*T38)),IF(Q38="Probabilidad",M38,"")),"")</f>
        <v>0.8</v>
      </c>
      <c r="AC38" s="274" t="str">
        <f t="shared" ref="AC38" si="4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Alto</v>
      </c>
      <c r="AD38" s="277" t="s">
        <v>135</v>
      </c>
      <c r="AE38" s="147" t="s">
        <v>376</v>
      </c>
      <c r="AF38" s="280" t="s">
        <v>212</v>
      </c>
      <c r="AG38" s="147" t="s">
        <v>248</v>
      </c>
      <c r="AH38" s="353">
        <v>46003</v>
      </c>
      <c r="AI38" s="137" t="s">
        <v>401</v>
      </c>
      <c r="AJ38" s="147"/>
      <c r="AK38" s="147"/>
      <c r="AL38" s="121"/>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row>
    <row r="39" spans="1:70" ht="135" customHeight="1" x14ac:dyDescent="0.3">
      <c r="A39" s="284"/>
      <c r="B39" s="281"/>
      <c r="C39" s="310"/>
      <c r="D39" s="281"/>
      <c r="E39" s="287"/>
      <c r="F39" s="310"/>
      <c r="G39" s="290"/>
      <c r="H39" s="293"/>
      <c r="I39" s="349"/>
      <c r="J39" s="350"/>
      <c r="K39" s="349"/>
      <c r="L39" s="293"/>
      <c r="M39" s="266"/>
      <c r="N39" s="298"/>
      <c r="O39" s="284"/>
      <c r="P39" s="355"/>
      <c r="Q39" s="304"/>
      <c r="R39" s="278"/>
      <c r="S39" s="278"/>
      <c r="T39" s="278"/>
      <c r="U39" s="278"/>
      <c r="V39" s="278"/>
      <c r="W39" s="278"/>
      <c r="X39" s="307"/>
      <c r="Y39" s="269"/>
      <c r="Z39" s="272"/>
      <c r="AA39" s="269"/>
      <c r="AB39" s="272"/>
      <c r="AC39" s="275"/>
      <c r="AD39" s="278"/>
      <c r="AE39" s="147" t="s">
        <v>377</v>
      </c>
      <c r="AF39" s="281"/>
      <c r="AG39" s="147" t="s">
        <v>248</v>
      </c>
      <c r="AH39" s="356"/>
      <c r="AI39" s="137" t="s">
        <v>401</v>
      </c>
      <c r="AJ39" s="147"/>
      <c r="AK39" s="147"/>
      <c r="AL39" s="121"/>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row>
    <row r="40" spans="1:70" ht="135" customHeight="1" x14ac:dyDescent="0.3">
      <c r="A40" s="285"/>
      <c r="B40" s="281"/>
      <c r="C40" s="310"/>
      <c r="D40" s="282"/>
      <c r="E40" s="288"/>
      <c r="F40" s="310"/>
      <c r="G40" s="291"/>
      <c r="H40" s="294"/>
      <c r="I40" s="349"/>
      <c r="J40" s="350"/>
      <c r="K40" s="349"/>
      <c r="L40" s="294"/>
      <c r="M40" s="267"/>
      <c r="N40" s="299"/>
      <c r="O40" s="285"/>
      <c r="P40" s="352"/>
      <c r="Q40" s="305"/>
      <c r="R40" s="279"/>
      <c r="S40" s="279"/>
      <c r="T40" s="279"/>
      <c r="U40" s="279"/>
      <c r="V40" s="279"/>
      <c r="W40" s="279"/>
      <c r="X40" s="308"/>
      <c r="Y40" s="270"/>
      <c r="Z40" s="273"/>
      <c r="AA40" s="270"/>
      <c r="AB40" s="273"/>
      <c r="AC40" s="276"/>
      <c r="AD40" s="279"/>
      <c r="AE40" s="147" t="s">
        <v>378</v>
      </c>
      <c r="AF40" s="282"/>
      <c r="AG40" s="147" t="s">
        <v>248</v>
      </c>
      <c r="AH40" s="354"/>
      <c r="AI40" s="137" t="s">
        <v>401</v>
      </c>
      <c r="AJ40" s="147"/>
      <c r="AK40" s="147"/>
      <c r="AL40" s="121"/>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row>
    <row r="41" spans="1:70" ht="126.6" customHeight="1" x14ac:dyDescent="0.3">
      <c r="A41" s="283">
        <v>16</v>
      </c>
      <c r="B41" s="281" t="s">
        <v>132</v>
      </c>
      <c r="C41" s="310" t="s">
        <v>309</v>
      </c>
      <c r="D41" s="286" t="s">
        <v>379</v>
      </c>
      <c r="E41" s="286" t="s">
        <v>244</v>
      </c>
      <c r="F41" s="310" t="s">
        <v>128</v>
      </c>
      <c r="G41" s="289">
        <v>12</v>
      </c>
      <c r="H41" s="292" t="str">
        <f>IF(G41&lt;=0,"",IF(G41&lt;=2,"Muy Baja",IF(G41&lt;=24,"Baja",IF(G41&lt;=500,"Media",IF(G41&lt;=5000,"Alta","Muy Alta")))))</f>
        <v>Baja</v>
      </c>
      <c r="I41" s="349">
        <f>IF(H41="","",IF(H41="Muy Baja",0.2,IF(H41="Baja",0.4,IF(H41="Media",0.6,IF(H41="Alta",0.8,IF(H41="Muy Alta",1,))))))</f>
        <v>0.4</v>
      </c>
      <c r="J41" s="350" t="s">
        <v>90</v>
      </c>
      <c r="K41" s="349" t="s">
        <v>339</v>
      </c>
      <c r="L41" s="292" t="s">
        <v>84</v>
      </c>
      <c r="M41" s="265">
        <f t="shared" ref="M41:M48" si="49">IF(L41="","",IF(L41="Leve",0.2,IF(L41="Menor",0.4,IF(L41="Moderado",0.6,IF(L41="Mayor",0.8,IF(L41="Catastrófico",1,))))))</f>
        <v>0.4</v>
      </c>
      <c r="N41" s="297" t="str">
        <f t="shared" si="40"/>
        <v>Moderado</v>
      </c>
      <c r="O41" s="283">
        <v>1</v>
      </c>
      <c r="P41" s="351" t="s">
        <v>310</v>
      </c>
      <c r="Q41" s="303" t="str">
        <f>IF(OR(R41="Preventivo",R41="Detectivo"),"Probabilidad",IF(R41="Correctivo","Impacto",""))</f>
        <v>Impacto</v>
      </c>
      <c r="R41" s="277" t="s">
        <v>16</v>
      </c>
      <c r="S41" s="277" t="s">
        <v>9</v>
      </c>
      <c r="T41" s="271" t="str">
        <f>IF(AND(R41="Preventivo",S41="Automático"),"50%",IF(AND(R41="Preventivo",S41="Manual"),"40%",IF(AND(R41="Detectivo",S41="Automático"),"40%",IF(AND(R41="Detectivo",S41="Manual"),"30%",IF(AND(R41="Correctivo",S41="Automático"),"35%",IF(AND(R41="Correctivo",S41="Manual"),"25%",""))))))</f>
        <v>25%</v>
      </c>
      <c r="U41" s="277" t="s">
        <v>20</v>
      </c>
      <c r="V41" s="277" t="s">
        <v>22</v>
      </c>
      <c r="W41" s="277" t="s">
        <v>119</v>
      </c>
      <c r="X41" s="306">
        <f>IFERROR(IF(Q41="Probabilidad",(I41-(+I41*T41)),IF(Q41="Impacto",I41,"")),"")</f>
        <v>0.4</v>
      </c>
      <c r="Y41" s="268" t="str">
        <f>IFERROR(IF(X41="","",IF(X41&lt;=0.2,"Muy Baja",IF(X41&lt;=0.4,"Baja",IF(X41&lt;=0.6,"Media",IF(X41&lt;=0.8,"Alta","Muy Alta"))))),"")</f>
        <v>Baja</v>
      </c>
      <c r="Z41" s="271">
        <f>+X41</f>
        <v>0.4</v>
      </c>
      <c r="AA41" s="268" t="str">
        <f>IFERROR(IF(AB41="","",IF(AB41&lt;=0.2,"Leve",IF(AB41&lt;=0.4,"Menor",IF(AB41&lt;=0.6,"Moderado",IF(AB41&lt;=0.8,"Mayor","Catastrófico"))))),"")</f>
        <v>Menor</v>
      </c>
      <c r="AB41" s="271">
        <f>IFERROR(IF(Q41="Impacto",(M41-(+M41*T41)),IF(Q41="Probabilidad",M41,"")),"")</f>
        <v>0.30000000000000004</v>
      </c>
      <c r="AC41" s="274" t="str">
        <f>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Moderado</v>
      </c>
      <c r="AD41" s="277" t="s">
        <v>135</v>
      </c>
      <c r="AE41" s="147" t="s">
        <v>380</v>
      </c>
      <c r="AF41" s="280" t="s">
        <v>212</v>
      </c>
      <c r="AG41" s="147" t="s">
        <v>248</v>
      </c>
      <c r="AH41" s="353">
        <v>46003</v>
      </c>
      <c r="AI41" s="137" t="s">
        <v>401</v>
      </c>
      <c r="AJ41" s="147"/>
      <c r="AK41" s="147"/>
      <c r="AL41" s="121"/>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row>
    <row r="42" spans="1:70" ht="126.6" customHeight="1" x14ac:dyDescent="0.3">
      <c r="A42" s="285">
        <v>15</v>
      </c>
      <c r="B42" s="282"/>
      <c r="C42" s="311"/>
      <c r="D42" s="288"/>
      <c r="E42" s="288"/>
      <c r="F42" s="311"/>
      <c r="G42" s="291"/>
      <c r="H42" s="294"/>
      <c r="I42" s="357"/>
      <c r="J42" s="358"/>
      <c r="K42" s="357"/>
      <c r="L42" s="294"/>
      <c r="M42" s="266"/>
      <c r="N42" s="299"/>
      <c r="O42" s="285"/>
      <c r="P42" s="352"/>
      <c r="Q42" s="305"/>
      <c r="R42" s="279"/>
      <c r="S42" s="279"/>
      <c r="T42" s="273"/>
      <c r="U42" s="279"/>
      <c r="V42" s="279"/>
      <c r="W42" s="279"/>
      <c r="X42" s="308"/>
      <c r="Y42" s="270"/>
      <c r="Z42" s="273"/>
      <c r="AA42" s="270"/>
      <c r="AB42" s="273"/>
      <c r="AC42" s="276"/>
      <c r="AD42" s="279"/>
      <c r="AE42" s="147" t="s">
        <v>381</v>
      </c>
      <c r="AF42" s="282"/>
      <c r="AG42" s="147" t="s">
        <v>248</v>
      </c>
      <c r="AH42" s="354"/>
      <c r="AI42" s="137" t="s">
        <v>401</v>
      </c>
      <c r="AJ42" s="147"/>
      <c r="AK42" s="147"/>
      <c r="AL42" s="121"/>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row>
    <row r="43" spans="1:70" ht="136.5" customHeight="1" x14ac:dyDescent="0.3">
      <c r="A43" s="152">
        <v>17</v>
      </c>
      <c r="B43" s="190" t="s">
        <v>133</v>
      </c>
      <c r="C43" s="191" t="s">
        <v>382</v>
      </c>
      <c r="D43" s="192" t="s">
        <v>311</v>
      </c>
      <c r="E43" s="193" t="s">
        <v>249</v>
      </c>
      <c r="F43" s="192" t="s">
        <v>125</v>
      </c>
      <c r="G43" s="189">
        <v>250</v>
      </c>
      <c r="H43" s="172" t="str">
        <f>IF(G43&lt;=0,"",IF(G43&lt;=2,"Muy Baja",IF(G43&lt;=24,"Baja",IF(G43&lt;=500,"Media",IF(G43&lt;=5000,"Alta","Muy Alta")))))</f>
        <v>Media</v>
      </c>
      <c r="I43" s="160">
        <f>IF(H43="","",IF(H43="Muy Baja",0.2,IF(H43="Baja",0.4,IF(H43="Media",0.6,IF(H43="Alta",0.8,IF(H43="Muy Alta",1,))))))</f>
        <v>0.6</v>
      </c>
      <c r="J43" s="194" t="s">
        <v>57</v>
      </c>
      <c r="K43" s="194" t="str">
        <f ca="1">IFERROR(__xludf.DUMMYFUNCTION("+J25"),"Pérdida Reputacional")</f>
        <v>Pérdida Reputacional</v>
      </c>
      <c r="L43" s="168" t="s">
        <v>81</v>
      </c>
      <c r="M43" s="173">
        <f t="shared" si="49"/>
        <v>0.6</v>
      </c>
      <c r="N43" s="171" t="str">
        <f t="shared" ref="N43:N48" si="50">IF(OR(AND(H43="Muy Baja",L43="Leve"),AND(H43="Muy Baja",L43="Menor"),AND(H43="Baja",L43="Leve")),"Bajo",IF(OR(AND(H43="Muy baja",L43="Moderado"),AND(H43="Baja",L43="Menor"),AND(H43="Baja",L43="Moderado"),AND(H43="Media",L43="Leve"),AND(H43="Media",L43="Menor"),AND(H43="Media",L43="Moderado"),AND(H43="Alta",L43="Leve"),AND(H43="Alta",L43="Menor")),"Moderado",IF(OR(AND(H43="Muy Baja",L43="Mayor"),AND(H43="Baja",L43="Mayor"),AND(H43="Media",L43="Mayor"),AND(H43="Alta",L43="Moderado"),AND(H43="Alta",L43="Mayor"),AND(H43="Muy Alta",L43="Leve"),AND(H43="Muy Alta",L43="Menor"),AND(H43="Muy Alta",L43="Moderado"),AND(H43="Muy Alta",L43="Mayor")),"Alto",IF(OR(AND(H43="Muy Baja",L43="Catastrófico"),AND(H43="Baja",L43="Catastrófico"),AND(H43="Media",L43="Catastrófico"),AND(H43="Alta",L43="Catastrófico"),AND(H43="Muy Alta",L43="Catastrófico")),"Extremo",""))))</f>
        <v>Moderado</v>
      </c>
      <c r="O43" s="5">
        <v>1</v>
      </c>
      <c r="P43" s="195" t="s">
        <v>312</v>
      </c>
      <c r="Q43" s="140" t="str">
        <f t="shared" ref="Q43:Q49" si="51">IF(OR(R43="Preventivo",R43="Detectivo"),"Probabilidad",IF(R43="Correctivo","Impacto",""))</f>
        <v>Impacto</v>
      </c>
      <c r="R43" s="141" t="s">
        <v>16</v>
      </c>
      <c r="S43" s="141" t="s">
        <v>9</v>
      </c>
      <c r="T43" s="142" t="str">
        <f t="shared" ref="T43" si="52">IF(AND(R43="Preventivo",S43="Automático"),"50%",IF(AND(R43="Preventivo",S43="Manual"),"40%",IF(AND(R43="Detectivo",S43="Automático"),"40%",IF(AND(R43="Detectivo",S43="Manual"),"30%",IF(AND(R43="Correctivo",S43="Automático"),"35%",IF(AND(R43="Correctivo",S43="Manual"),"25%",""))))))</f>
        <v>25%</v>
      </c>
      <c r="U43" s="141" t="s">
        <v>19</v>
      </c>
      <c r="V43" s="141" t="s">
        <v>23</v>
      </c>
      <c r="W43" s="141" t="s">
        <v>119</v>
      </c>
      <c r="X43" s="222">
        <f>IFERROR(IF(Q43="Probabilidad",(I43-(+I43*T43)),IF(Q43="Impacto",I43,"")),"")</f>
        <v>0.6</v>
      </c>
      <c r="Y43" s="143" t="str">
        <f t="shared" ref="Y43" si="53">IFERROR(IF(X43="","",IF(X43&lt;=0.2,"Muy Baja",IF(X43&lt;=0.4,"Baja",IF(X43&lt;=0.6,"Media",IF(X43&lt;=0.8,"Alta","Muy Alta"))))),"")</f>
        <v>Media</v>
      </c>
      <c r="Z43" s="144">
        <f t="shared" ref="Z43" si="54">+X43</f>
        <v>0.6</v>
      </c>
      <c r="AA43" s="143" t="str">
        <f t="shared" ref="AA43" si="55">IFERROR(IF(AB43="","",IF(AB43&lt;=0.2,"Leve",IF(AB43&lt;=0.4,"Menor",IF(AB43&lt;=0.6,"Moderado",IF(AB43&lt;=0.8,"Mayor","Catastrófico"))))),"")</f>
        <v>Moderado</v>
      </c>
      <c r="AB43" s="144">
        <f>IFERROR(IF(Q43="Impacto",(M43-(+M43*T43)),IF(Q43="Probabilidad",M43,"")),"")</f>
        <v>0.44999999999999996</v>
      </c>
      <c r="AC43" s="145" t="str">
        <f t="shared" ref="AC43" si="56">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Moderado</v>
      </c>
      <c r="AD43" s="146" t="s">
        <v>136</v>
      </c>
      <c r="AE43" s="196" t="s">
        <v>383</v>
      </c>
      <c r="AF43" s="197" t="s">
        <v>212</v>
      </c>
      <c r="AG43" s="196" t="s">
        <v>400</v>
      </c>
      <c r="AH43" s="198">
        <v>45809</v>
      </c>
      <c r="AI43" s="137" t="s">
        <v>401</v>
      </c>
      <c r="AJ43" s="136"/>
      <c r="AK43" s="136"/>
      <c r="AL43" s="121"/>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row>
    <row r="44" spans="1:70" ht="114" customHeight="1" x14ac:dyDescent="0.3">
      <c r="A44" s="152">
        <v>18</v>
      </c>
      <c r="B44" s="199" t="s">
        <v>133</v>
      </c>
      <c r="C44" s="200" t="s">
        <v>384</v>
      </c>
      <c r="D44" s="199" t="s">
        <v>313</v>
      </c>
      <c r="E44" s="193" t="s">
        <v>250</v>
      </c>
      <c r="F44" s="199" t="s">
        <v>128</v>
      </c>
      <c r="G44" s="189">
        <v>700</v>
      </c>
      <c r="H44" s="172" t="str">
        <f>IF(G44&lt;=0,"",IF(G44&lt;=2,"Muy Baja",IF(G44&lt;=24,"Baja",IF(G44&lt;=500,"Media",IF(G44&lt;=5000,"Alta","Muy Alta")))))</f>
        <v>Alta</v>
      </c>
      <c r="I44" s="160">
        <f>IF(H44="","",IF(H44="Muy Baja",0.2,IF(H44="Baja",0.4,IF(H44="Media",0.6,IF(H44="Alta",0.8,IF(H44="Muy Alta",1,))))))</f>
        <v>0.8</v>
      </c>
      <c r="J44" s="201" t="s">
        <v>152</v>
      </c>
      <c r="K44" s="201" t="str">
        <f ca="1">IFERROR(__xludf.DUMMYFUNCTION("+J26"),"     El riesgo afecta la imagen de la entidad con algunos usuarios de relevancia frente al logro de los objetivos")</f>
        <v xml:space="preserve">     El riesgo afecta la imagen de la entidad con algunos usuarios de relevancia frente al logro de los objetivos</v>
      </c>
      <c r="L44" s="168" t="s">
        <v>81</v>
      </c>
      <c r="M44" s="173">
        <f t="shared" si="49"/>
        <v>0.6</v>
      </c>
      <c r="N44" s="171" t="str">
        <f t="shared" si="50"/>
        <v>Alto</v>
      </c>
      <c r="O44" s="5">
        <v>1</v>
      </c>
      <c r="P44" s="195" t="s">
        <v>385</v>
      </c>
      <c r="Q44" s="140" t="str">
        <f t="shared" si="51"/>
        <v>Probabilidad</v>
      </c>
      <c r="R44" s="141" t="s">
        <v>14</v>
      </c>
      <c r="S44" s="141" t="s">
        <v>9</v>
      </c>
      <c r="T44" s="142" t="str">
        <f t="shared" ref="T44:T49" si="57">IF(AND(R44="Preventivo",S44="Automático"),"50%",IF(AND(R44="Preventivo",S44="Manual"),"40%",IF(AND(R44="Detectivo",S44="Automático"),"40%",IF(AND(R44="Detectivo",S44="Manual"),"30%",IF(AND(R44="Correctivo",S44="Automático"),"35%",IF(AND(R44="Correctivo",S44="Manual"),"25%",""))))))</f>
        <v>40%</v>
      </c>
      <c r="U44" s="141" t="s">
        <v>20</v>
      </c>
      <c r="V44" s="141" t="s">
        <v>23</v>
      </c>
      <c r="W44" s="141" t="s">
        <v>120</v>
      </c>
      <c r="X44" s="222">
        <f>IFERROR(IF(Q44="Probabilidad",(I44-(+I44*T44)),IF(Q44="Impacto",I44,"")),"")</f>
        <v>0.48</v>
      </c>
      <c r="Y44" s="143" t="str">
        <f t="shared" ref="Y44:Y49" si="58">IFERROR(IF(X44="","",IF(X44&lt;=0.2,"Muy Baja",IF(X44&lt;=0.4,"Baja",IF(X44&lt;=0.6,"Media",IF(X44&lt;=0.8,"Alta","Muy Alta"))))),"")</f>
        <v>Media</v>
      </c>
      <c r="Z44" s="144">
        <f t="shared" ref="Z44:Z49" si="59">+X44</f>
        <v>0.48</v>
      </c>
      <c r="AA44" s="143" t="str">
        <f t="shared" ref="AA44:AA49" si="60">IFERROR(IF(AB44="","",IF(AB44&lt;=0.2,"Leve",IF(AB44&lt;=0.4,"Menor",IF(AB44&lt;=0.6,"Moderado",IF(AB44&lt;=0.8,"Mayor","Catastrófico"))))),"")</f>
        <v>Moderado</v>
      </c>
      <c r="AB44" s="144">
        <f t="shared" ref="AB44:AB49" si="61">IFERROR(IF(Q44="Impacto",(M44-(+M44*T44)),IF(Q44="Probabilidad",M44,"")),"")</f>
        <v>0.6</v>
      </c>
      <c r="AC44" s="145" t="str">
        <f t="shared" ref="AC44:AC49" si="62">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Moderado</v>
      </c>
      <c r="AD44" s="146" t="s">
        <v>135</v>
      </c>
      <c r="AE44" s="202" t="s">
        <v>386</v>
      </c>
      <c r="AF44" s="197" t="s">
        <v>212</v>
      </c>
      <c r="AG44" s="196" t="s">
        <v>400</v>
      </c>
      <c r="AH44" s="198">
        <v>45809</v>
      </c>
      <c r="AI44" s="137" t="s">
        <v>401</v>
      </c>
      <c r="AJ44" s="136"/>
      <c r="AK44" s="136"/>
      <c r="AL44" s="121"/>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row>
    <row r="45" spans="1:70" ht="121.5" customHeight="1" x14ac:dyDescent="0.3">
      <c r="A45" s="152">
        <v>19</v>
      </c>
      <c r="B45" s="199" t="s">
        <v>133</v>
      </c>
      <c r="C45" s="203" t="s">
        <v>257</v>
      </c>
      <c r="D45" s="203" t="s">
        <v>314</v>
      </c>
      <c r="E45" s="193" t="s">
        <v>251</v>
      </c>
      <c r="F45" s="199" t="s">
        <v>124</v>
      </c>
      <c r="G45" s="189">
        <v>10</v>
      </c>
      <c r="H45" s="172" t="str">
        <f>IF(G45&lt;=0,"",IF(G45&lt;=2,"Muy Baja",IF(G45&lt;=24,"Baja",IF(G45&lt;=500,"Media",IF(G45&lt;=5000,"Alta","Muy Alta")))))</f>
        <v>Baja</v>
      </c>
      <c r="I45" s="160">
        <f t="shared" ref="I45:I48" si="63">IF(H45="","",IF(H45="Muy Baja",0.2,IF(H45="Baja",0.4,IF(H45="Media",0.6,IF(H45="Alta",0.8,IF(H45="Muy Alta",1,))))))</f>
        <v>0.4</v>
      </c>
      <c r="J45" s="201" t="s">
        <v>90</v>
      </c>
      <c r="K45" s="201" t="str">
        <f ca="1">IF(NOT(ISERROR(MATCH(J45,ANCHORARRAY(E55),0))),I57&amp;"Por favor no seleccionar los criterios de impacto",J45)</f>
        <v>Afectación Económica o presupuestal</v>
      </c>
      <c r="L45" s="168" t="s">
        <v>81</v>
      </c>
      <c r="M45" s="173">
        <f t="shared" si="49"/>
        <v>0.6</v>
      </c>
      <c r="N45" s="171" t="str">
        <f t="shared" si="50"/>
        <v>Moderado</v>
      </c>
      <c r="O45" s="5">
        <v>1</v>
      </c>
      <c r="P45" s="193" t="s">
        <v>318</v>
      </c>
      <c r="Q45" s="122" t="str">
        <f t="shared" si="51"/>
        <v>Probabilidad</v>
      </c>
      <c r="R45" s="124" t="s">
        <v>15</v>
      </c>
      <c r="S45" s="124" t="s">
        <v>9</v>
      </c>
      <c r="T45" s="125" t="str">
        <f t="shared" si="57"/>
        <v>30%</v>
      </c>
      <c r="U45" s="124" t="s">
        <v>19</v>
      </c>
      <c r="V45" s="124" t="s">
        <v>22</v>
      </c>
      <c r="W45" s="124" t="s">
        <v>119</v>
      </c>
      <c r="X45" s="126">
        <f t="shared" ref="X45:X49" si="64">IFERROR(IF(Q45="Probabilidad",(I45-(+I45*T45)),IF(Q45="Impacto",I45,"")),"")</f>
        <v>0.28000000000000003</v>
      </c>
      <c r="Y45" s="127" t="str">
        <f t="shared" si="58"/>
        <v>Baja</v>
      </c>
      <c r="Z45" s="128">
        <f t="shared" si="59"/>
        <v>0.28000000000000003</v>
      </c>
      <c r="AA45" s="127" t="str">
        <f t="shared" si="60"/>
        <v>Moderado</v>
      </c>
      <c r="AB45" s="128">
        <f t="shared" si="61"/>
        <v>0.6</v>
      </c>
      <c r="AC45" s="129" t="str">
        <f t="shared" si="62"/>
        <v>Moderado</v>
      </c>
      <c r="AD45" s="119" t="s">
        <v>32</v>
      </c>
      <c r="AE45" s="196" t="s">
        <v>387</v>
      </c>
      <c r="AF45" s="197" t="s">
        <v>212</v>
      </c>
      <c r="AG45" s="196" t="s">
        <v>400</v>
      </c>
      <c r="AH45" s="198">
        <v>45809</v>
      </c>
      <c r="AI45" s="137" t="s">
        <v>401</v>
      </c>
      <c r="AJ45" s="136"/>
      <c r="AK45" s="136"/>
      <c r="AL45" s="121"/>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row>
    <row r="46" spans="1:70" ht="121.5" customHeight="1" x14ac:dyDescent="0.3">
      <c r="A46" s="152">
        <v>20</v>
      </c>
      <c r="B46" s="199" t="s">
        <v>133</v>
      </c>
      <c r="C46" s="203" t="s">
        <v>316</v>
      </c>
      <c r="D46" s="203" t="s">
        <v>317</v>
      </c>
      <c r="E46" s="193" t="s">
        <v>315</v>
      </c>
      <c r="F46" s="199" t="s">
        <v>123</v>
      </c>
      <c r="G46" s="189">
        <v>100</v>
      </c>
      <c r="H46" s="172" t="str">
        <f t="shared" ref="H46:H52" si="65">IF(G46&lt;=0,"",IF(G46&lt;=2,"Muy Baja",IF(G46&lt;=24,"Baja",IF(G46&lt;=500,"Media",IF(G46&lt;=5000,"Alta","Muy Alta")))))</f>
        <v>Media</v>
      </c>
      <c r="I46" s="160">
        <f t="shared" si="63"/>
        <v>0.6</v>
      </c>
      <c r="J46" s="201" t="s">
        <v>151</v>
      </c>
      <c r="K46" s="201" t="str">
        <f ca="1">IF(NOT(ISERROR(MATCH(J46,ANCHORARRAY(E56),0))),#REF!&amp;"Por favor no seleccionar los criterios de impacto",J46)</f>
        <v xml:space="preserve">     El riesgo afecta la imagen de la entidad internamente, de conocimiento general, nivel interno, de junta dircetiva y accionistas y/o de provedores</v>
      </c>
      <c r="L46" s="168" t="s">
        <v>7</v>
      </c>
      <c r="M46" s="173">
        <f t="shared" si="49"/>
        <v>0.8</v>
      </c>
      <c r="N46" s="171" t="str">
        <f t="shared" si="50"/>
        <v>Alto</v>
      </c>
      <c r="O46" s="5">
        <v>1</v>
      </c>
      <c r="P46" s="193" t="s">
        <v>319</v>
      </c>
      <c r="Q46" s="122" t="str">
        <f t="shared" si="51"/>
        <v>Probabilidad</v>
      </c>
      <c r="R46" s="124" t="s">
        <v>14</v>
      </c>
      <c r="S46" s="124" t="s">
        <v>9</v>
      </c>
      <c r="T46" s="125" t="str">
        <f t="shared" si="57"/>
        <v>40%</v>
      </c>
      <c r="U46" s="124" t="s">
        <v>19</v>
      </c>
      <c r="V46" s="124" t="s">
        <v>22</v>
      </c>
      <c r="W46" s="124" t="s">
        <v>119</v>
      </c>
      <c r="X46" s="126">
        <f t="shared" si="64"/>
        <v>0.36</v>
      </c>
      <c r="Y46" s="127" t="str">
        <f t="shared" si="58"/>
        <v>Baja</v>
      </c>
      <c r="Z46" s="128">
        <f t="shared" si="59"/>
        <v>0.36</v>
      </c>
      <c r="AA46" s="127" t="str">
        <f t="shared" si="60"/>
        <v>Mayor</v>
      </c>
      <c r="AB46" s="128">
        <f t="shared" si="61"/>
        <v>0.8</v>
      </c>
      <c r="AC46" s="129" t="str">
        <f t="shared" si="62"/>
        <v>Alto</v>
      </c>
      <c r="AD46" s="130" t="s">
        <v>136</v>
      </c>
      <c r="AE46" s="196" t="s">
        <v>388</v>
      </c>
      <c r="AF46" s="197" t="s">
        <v>212</v>
      </c>
      <c r="AG46" s="196" t="s">
        <v>400</v>
      </c>
      <c r="AH46" s="198">
        <v>45809</v>
      </c>
      <c r="AI46" s="137" t="s">
        <v>401</v>
      </c>
      <c r="AJ46" s="136"/>
      <c r="AK46" s="136"/>
      <c r="AL46" s="121"/>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row>
    <row r="47" spans="1:70" ht="121.5" customHeight="1" x14ac:dyDescent="0.3">
      <c r="A47" s="152">
        <v>21</v>
      </c>
      <c r="B47" s="199" t="s">
        <v>133</v>
      </c>
      <c r="C47" s="203" t="s">
        <v>258</v>
      </c>
      <c r="D47" s="203" t="s">
        <v>259</v>
      </c>
      <c r="E47" s="193" t="s">
        <v>252</v>
      </c>
      <c r="F47" s="199" t="s">
        <v>123</v>
      </c>
      <c r="G47" s="189">
        <v>12</v>
      </c>
      <c r="H47" s="172" t="str">
        <f t="shared" si="65"/>
        <v>Baja</v>
      </c>
      <c r="I47" s="160">
        <f t="shared" si="63"/>
        <v>0.4</v>
      </c>
      <c r="J47" s="201" t="s">
        <v>151</v>
      </c>
      <c r="K47" s="201" t="str">
        <f ca="1">IF(NOT(ISERROR(MATCH(J47,ANCHORARRAY(E57),0))),#REF!&amp;"Por favor no seleccionar los criterios de impacto",J47)</f>
        <v xml:space="preserve">     El riesgo afecta la imagen de la entidad internamente, de conocimiento general, nivel interno, de junta dircetiva y accionistas y/o de provedores</v>
      </c>
      <c r="L47" s="168" t="s">
        <v>7</v>
      </c>
      <c r="M47" s="173">
        <f t="shared" si="49"/>
        <v>0.8</v>
      </c>
      <c r="N47" s="171" t="str">
        <f t="shared" si="50"/>
        <v>Alto</v>
      </c>
      <c r="O47" s="5">
        <v>1</v>
      </c>
      <c r="P47" s="193" t="s">
        <v>320</v>
      </c>
      <c r="Q47" s="122" t="str">
        <f t="shared" si="51"/>
        <v>Probabilidad</v>
      </c>
      <c r="R47" s="124" t="s">
        <v>14</v>
      </c>
      <c r="S47" s="124" t="s">
        <v>9</v>
      </c>
      <c r="T47" s="125" t="str">
        <f t="shared" si="57"/>
        <v>40%</v>
      </c>
      <c r="U47" s="124" t="s">
        <v>19</v>
      </c>
      <c r="V47" s="124" t="s">
        <v>22</v>
      </c>
      <c r="W47" s="124" t="s">
        <v>119</v>
      </c>
      <c r="X47" s="126">
        <f t="shared" si="64"/>
        <v>0.24</v>
      </c>
      <c r="Y47" s="127" t="str">
        <f t="shared" si="58"/>
        <v>Baja</v>
      </c>
      <c r="Z47" s="128">
        <f t="shared" si="59"/>
        <v>0.24</v>
      </c>
      <c r="AA47" s="127" t="str">
        <f t="shared" si="60"/>
        <v>Mayor</v>
      </c>
      <c r="AB47" s="128">
        <f t="shared" si="61"/>
        <v>0.8</v>
      </c>
      <c r="AC47" s="129" t="str">
        <f t="shared" si="62"/>
        <v>Alto</v>
      </c>
      <c r="AD47" s="119" t="s">
        <v>135</v>
      </c>
      <c r="AE47" s="196" t="s">
        <v>389</v>
      </c>
      <c r="AF47" s="197" t="s">
        <v>212</v>
      </c>
      <c r="AG47" s="196" t="s">
        <v>400</v>
      </c>
      <c r="AH47" s="198">
        <v>45809</v>
      </c>
      <c r="AI47" s="137" t="s">
        <v>401</v>
      </c>
      <c r="AJ47" s="136"/>
      <c r="AK47" s="136"/>
      <c r="AL47" s="121"/>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row>
    <row r="48" spans="1:70" ht="110.25" customHeight="1" x14ac:dyDescent="0.3">
      <c r="A48" s="152">
        <v>22</v>
      </c>
      <c r="B48" s="204" t="s">
        <v>133</v>
      </c>
      <c r="C48" s="203" t="s">
        <v>260</v>
      </c>
      <c r="D48" s="203" t="s">
        <v>261</v>
      </c>
      <c r="E48" s="193" t="s">
        <v>253</v>
      </c>
      <c r="F48" s="204" t="s">
        <v>128</v>
      </c>
      <c r="G48" s="189">
        <v>5000</v>
      </c>
      <c r="H48" s="172" t="str">
        <f t="shared" si="65"/>
        <v>Alta</v>
      </c>
      <c r="I48" s="160">
        <f t="shared" si="63"/>
        <v>0.8</v>
      </c>
      <c r="J48" s="205" t="s">
        <v>150</v>
      </c>
      <c r="K48" s="205" t="str">
        <f ca="1">IF(NOT(ISERROR(MATCH(J48,ANCHORARRAY(#REF!),0))),#REF!&amp;"Por favor no seleccionar los criterios de impacto",J48)</f>
        <v xml:space="preserve">     El riesgo afecta la imagen de alguna área de la organización</v>
      </c>
      <c r="L48" s="168" t="s">
        <v>81</v>
      </c>
      <c r="M48" s="173">
        <f t="shared" si="49"/>
        <v>0.6</v>
      </c>
      <c r="N48" s="171" t="str">
        <f t="shared" si="50"/>
        <v>Alto</v>
      </c>
      <c r="O48" s="5">
        <v>1</v>
      </c>
      <c r="P48" s="193" t="s">
        <v>321</v>
      </c>
      <c r="Q48" s="122" t="str">
        <f t="shared" si="51"/>
        <v>Probabilidad</v>
      </c>
      <c r="R48" s="124" t="s">
        <v>14</v>
      </c>
      <c r="S48" s="124" t="s">
        <v>10</v>
      </c>
      <c r="T48" s="125" t="str">
        <f t="shared" si="57"/>
        <v>50%</v>
      </c>
      <c r="U48" s="124" t="s">
        <v>19</v>
      </c>
      <c r="V48" s="124" t="s">
        <v>22</v>
      </c>
      <c r="W48" s="124" t="s">
        <v>119</v>
      </c>
      <c r="X48" s="126">
        <f t="shared" si="64"/>
        <v>0.4</v>
      </c>
      <c r="Y48" s="127" t="str">
        <f t="shared" si="58"/>
        <v>Baja</v>
      </c>
      <c r="Z48" s="128">
        <f t="shared" si="59"/>
        <v>0.4</v>
      </c>
      <c r="AA48" s="127" t="str">
        <f t="shared" si="60"/>
        <v>Moderado</v>
      </c>
      <c r="AB48" s="128">
        <f t="shared" si="61"/>
        <v>0.6</v>
      </c>
      <c r="AC48" s="129" t="str">
        <f t="shared" si="62"/>
        <v>Moderado</v>
      </c>
      <c r="AD48" s="130" t="s">
        <v>135</v>
      </c>
      <c r="AE48" s="196" t="s">
        <v>390</v>
      </c>
      <c r="AF48" s="197" t="s">
        <v>212</v>
      </c>
      <c r="AG48" s="196" t="s">
        <v>400</v>
      </c>
      <c r="AH48" s="198">
        <v>45809</v>
      </c>
      <c r="AI48" s="137" t="s">
        <v>401</v>
      </c>
      <c r="AJ48" s="136"/>
      <c r="AK48" s="136"/>
      <c r="AL48" s="121"/>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row>
    <row r="49" spans="1:70" ht="122.25" customHeight="1" x14ac:dyDescent="0.3">
      <c r="A49" s="152">
        <v>23</v>
      </c>
      <c r="B49" s="190" t="s">
        <v>133</v>
      </c>
      <c r="C49" s="203" t="s">
        <v>262</v>
      </c>
      <c r="D49" s="203" t="s">
        <v>263</v>
      </c>
      <c r="E49" s="193" t="s">
        <v>254</v>
      </c>
      <c r="F49" s="190" t="s">
        <v>123</v>
      </c>
      <c r="G49" s="206">
        <v>400</v>
      </c>
      <c r="H49" s="172" t="str">
        <f t="shared" si="65"/>
        <v>Media</v>
      </c>
      <c r="I49" s="194">
        <f>IF(H49="","",IF(H49="Muy Baja",0.2,IF(H49="Baja",0.4,IF(H49="Media",0.6,IF(H49="Alta",0.8,IF(H49="Muy Alta",1,))))))</f>
        <v>0.6</v>
      </c>
      <c r="J49" s="194" t="s">
        <v>90</v>
      </c>
      <c r="K49" s="194" t="str">
        <f>IF(NOT(ISERROR(MATCH(J49,'[2]Tabla Impacto'!$B$221:$B$223,0))),'[2]Tabla Impacto'!$F$223&amp;"Por favor no seleccionar los criterios de impacto(Afectación Económica o presupuestal y Pérdida Reputacional)",J49)</f>
        <v>Afectación Económica o presupuestal</v>
      </c>
      <c r="L49" s="168" t="s">
        <v>81</v>
      </c>
      <c r="M49" s="170">
        <f>IF(L49="","",IF(L49="Leve",0.2,IF(L49="Menor",0.4,IF(L49="Moderado",0.6,IF(L49="Mayor",0.8,IF(L49="Catastrófico",1,))))))</f>
        <v>0.6</v>
      </c>
      <c r="N49" s="171" t="str">
        <f>IF(OR(AND(H49="Muy Baja",L49="Leve"),AND(H49="Muy Baja",L49="Menor"),AND(H49="Baja",L49="Leve")),"Bajo",IF(OR(AND(H49="Muy baja",L49="Moderado"),AND(H49="Baja",L49="Menor"),AND(H49="Baja",L49="Moderado"),AND(H49="Media",L49="Leve"),AND(H49="Media",L49="Menor"),AND(H49="Media",L49="Moderado"),AND(H49="Alta",L49="Leve"),AND(H49="Alta",L49="Menor")),"Moderado",IF(OR(AND(H49="Muy Baja",L49="Mayor"),AND(H49="Baja",L49="Mayor"),AND(H49="Media",L49="Mayor"),AND(H49="Alta",L49="Moderado"),AND(H49="Alta",L49="Mayor"),AND(H49="Muy Alta",L49="Leve"),AND(H49="Muy Alta",L49="Menor"),AND(H49="Muy Alta",L49="Moderado"),AND(H49="Muy Alta",L49="Mayor")),"Alto",IF(OR(AND(H49="Muy Baja",L49="Catastrófico"),AND(H49="Baja",L49="Catastrófico"),AND(H49="Media",L49="Catastrófico"),AND(H49="Alta",L49="Catastrófico"),AND(H49="Muy Alta",L49="Catastrófico")),"Extremo",""))))</f>
        <v>Moderado</v>
      </c>
      <c r="O49" s="5">
        <v>1</v>
      </c>
      <c r="P49" s="193" t="s">
        <v>322</v>
      </c>
      <c r="Q49" s="122" t="str">
        <f t="shared" si="51"/>
        <v>Probabilidad</v>
      </c>
      <c r="R49" s="124" t="s">
        <v>14</v>
      </c>
      <c r="S49" s="124" t="s">
        <v>10</v>
      </c>
      <c r="T49" s="125" t="str">
        <f t="shared" si="57"/>
        <v>50%</v>
      </c>
      <c r="U49" s="124" t="s">
        <v>19</v>
      </c>
      <c r="V49" s="124" t="s">
        <v>22</v>
      </c>
      <c r="W49" s="124" t="s">
        <v>119</v>
      </c>
      <c r="X49" s="126">
        <f t="shared" si="64"/>
        <v>0.3</v>
      </c>
      <c r="Y49" s="127" t="str">
        <f t="shared" si="58"/>
        <v>Baja</v>
      </c>
      <c r="Z49" s="128">
        <f t="shared" si="59"/>
        <v>0.3</v>
      </c>
      <c r="AA49" s="127" t="str">
        <f t="shared" si="60"/>
        <v>Moderado</v>
      </c>
      <c r="AB49" s="128">
        <f t="shared" si="61"/>
        <v>0.6</v>
      </c>
      <c r="AC49" s="129" t="str">
        <f t="shared" si="62"/>
        <v>Moderado</v>
      </c>
      <c r="AD49" s="130" t="s">
        <v>135</v>
      </c>
      <c r="AE49" s="196" t="s">
        <v>391</v>
      </c>
      <c r="AF49" s="197" t="s">
        <v>212</v>
      </c>
      <c r="AG49" s="196" t="s">
        <v>400</v>
      </c>
      <c r="AH49" s="198">
        <v>45809</v>
      </c>
      <c r="AI49" s="137" t="s">
        <v>401</v>
      </c>
      <c r="AJ49" s="136"/>
      <c r="AK49" s="136"/>
      <c r="AL49" s="121"/>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row>
    <row r="50" spans="1:70" ht="121.5" customHeight="1" x14ac:dyDescent="0.3">
      <c r="A50" s="152">
        <v>24</v>
      </c>
      <c r="B50" s="199" t="s">
        <v>133</v>
      </c>
      <c r="C50" s="203" t="s">
        <v>255</v>
      </c>
      <c r="D50" s="203" t="s">
        <v>256</v>
      </c>
      <c r="E50" s="203" t="s">
        <v>323</v>
      </c>
      <c r="F50" s="199" t="s">
        <v>125</v>
      </c>
      <c r="G50" s="206">
        <v>4000</v>
      </c>
      <c r="H50" s="172" t="str">
        <f t="shared" si="65"/>
        <v>Alta</v>
      </c>
      <c r="I50" s="194">
        <f>IF(H50="","",IF(H50="Muy Baja",0.2,IF(H50="Baja",0.4,IF(H50="Media",0.6,IF(H50="Alta",0.8,IF(H50="Muy Alta",1,))))))</f>
        <v>0.8</v>
      </c>
      <c r="J50" s="201" t="s">
        <v>90</v>
      </c>
      <c r="K50" s="201" t="str">
        <f ca="1">IF(NOT(ISERROR(MATCH(J50,ANCHORARRAY(#REF!),0))),#REF!&amp;"Por favor no seleccionar los criterios de impacto",J50)</f>
        <v>Afectación Económica o presupuestal</v>
      </c>
      <c r="L50" s="168" t="s">
        <v>84</v>
      </c>
      <c r="M50" s="170">
        <f t="shared" ref="M50:M52" si="66">IF(L50="","",IF(L50="Leve",0.2,IF(L50="Menor",0.4,IF(L50="Moderado",0.6,IF(L50="Mayor",0.8,IF(L50="Catastrófico",1,))))))</f>
        <v>0.4</v>
      </c>
      <c r="N50" s="171" t="str">
        <f t="shared" ref="N50:N52" si="67">IF(OR(AND(H50="Muy Baja",L50="Leve"),AND(H50="Muy Baja",L50="Menor"),AND(H50="Baja",L50="Leve")),"Bajo",IF(OR(AND(H50="Muy baja",L50="Moderado"),AND(H50="Baja",L50="Menor"),AND(H50="Baja",L50="Moderado"),AND(H50="Media",L50="Leve"),AND(H50="Media",L50="Menor"),AND(H50="Media",L50="Moderado"),AND(H50="Alta",L50="Leve"),AND(H50="Alta",L50="Menor")),"Moderado",IF(OR(AND(H50="Muy Baja",L50="Mayor"),AND(H50="Baja",L50="Mayor"),AND(H50="Media",L50="Mayor"),AND(H50="Alta",L50="Moderado"),AND(H50="Alta",L50="Mayor"),AND(H50="Muy Alta",L50="Leve"),AND(H50="Muy Alta",L50="Menor"),AND(H50="Muy Alta",L50="Moderado"),AND(H50="Muy Alta",L50="Mayor")),"Alto",IF(OR(AND(H50="Muy Baja",L50="Catastrófico"),AND(H50="Baja",L50="Catastrófico"),AND(H50="Media",L50="Catastrófico"),AND(H50="Alta",L50="Catastrófico"),AND(H50="Muy Alta",L50="Catastrófico")),"Extremo",""))))</f>
        <v>Moderado</v>
      </c>
      <c r="O50" s="5">
        <v>1</v>
      </c>
      <c r="P50" s="203" t="s">
        <v>324</v>
      </c>
      <c r="Q50" s="122" t="str">
        <f t="shared" ref="Q50:Q51" si="68">IF(OR(R50="Preventivo",R50="Detectivo"),"Probabilidad",IF(R50="Correctivo","Impacto",""))</f>
        <v>Probabilidad</v>
      </c>
      <c r="R50" s="124" t="s">
        <v>14</v>
      </c>
      <c r="S50" s="124" t="s">
        <v>10</v>
      </c>
      <c r="T50" s="125" t="str">
        <f t="shared" ref="T50:T51" si="69">IF(AND(R50="Preventivo",S50="Automático"),"50%",IF(AND(R50="Preventivo",S50="Manual"),"40%",IF(AND(R50="Detectivo",S50="Automático"),"40%",IF(AND(R50="Detectivo",S50="Manual"),"30%",IF(AND(R50="Correctivo",S50="Automático"),"35%",IF(AND(R50="Correctivo",S50="Manual"),"25%",""))))))</f>
        <v>50%</v>
      </c>
      <c r="U50" s="124" t="s">
        <v>19</v>
      </c>
      <c r="V50" s="124" t="s">
        <v>22</v>
      </c>
      <c r="W50" s="124" t="s">
        <v>119</v>
      </c>
      <c r="X50" s="126">
        <f t="shared" ref="X50" si="70">IFERROR(IF(Q50="Probabilidad",(I50-(+I50*T50)),IF(Q50="Impacto",I50,"")),"")</f>
        <v>0.4</v>
      </c>
      <c r="Y50" s="127" t="str">
        <f t="shared" ref="Y50" si="71">IFERROR(IF(X50="","",IF(X50&lt;=0.2,"Muy Baja",IF(X50&lt;=0.4,"Baja",IF(X50&lt;=0.6,"Media",IF(X50&lt;=0.8,"Alta","Muy Alta"))))),"")</f>
        <v>Baja</v>
      </c>
      <c r="Z50" s="128">
        <f t="shared" ref="Z50:Z51" si="72">+X50</f>
        <v>0.4</v>
      </c>
      <c r="AA50" s="127" t="str">
        <f t="shared" ref="AA50:AA51" si="73">IFERROR(IF(AB50="","",IF(AB50&lt;=0.2,"Leve",IF(AB50&lt;=0.4,"Menor",IF(AB50&lt;=0.6,"Moderado",IF(AB50&lt;=0.8,"Mayor","Catastrófico"))))),"")</f>
        <v>Menor</v>
      </c>
      <c r="AB50" s="128">
        <f t="shared" ref="AB50:AB51" si="74">IFERROR(IF(Q50="Impacto",(M50-(+M50*T50)),IF(Q50="Probabilidad",M50,"")),"")</f>
        <v>0.4</v>
      </c>
      <c r="AC50" s="129" t="str">
        <f t="shared" ref="AC50:AC51" si="75">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Moderado</v>
      </c>
      <c r="AD50" s="130" t="s">
        <v>32</v>
      </c>
      <c r="AE50" s="196" t="s">
        <v>392</v>
      </c>
      <c r="AF50" s="197" t="s">
        <v>212</v>
      </c>
      <c r="AG50" s="196" t="s">
        <v>400</v>
      </c>
      <c r="AH50" s="198">
        <v>45809</v>
      </c>
      <c r="AI50" s="137" t="s">
        <v>401</v>
      </c>
      <c r="AJ50" s="136"/>
      <c r="AK50" s="136"/>
      <c r="AL50" s="121"/>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row>
    <row r="51" spans="1:70" ht="151.5" customHeight="1" x14ac:dyDescent="0.3">
      <c r="A51" s="152">
        <v>25</v>
      </c>
      <c r="B51" s="199" t="s">
        <v>131</v>
      </c>
      <c r="C51" s="200" t="s">
        <v>266</v>
      </c>
      <c r="D51" s="200" t="s">
        <v>265</v>
      </c>
      <c r="E51" s="200" t="s">
        <v>264</v>
      </c>
      <c r="F51" s="199" t="s">
        <v>128</v>
      </c>
      <c r="G51" s="206">
        <v>60</v>
      </c>
      <c r="H51" s="172" t="str">
        <f t="shared" si="65"/>
        <v>Media</v>
      </c>
      <c r="I51" s="194">
        <f>IF(H51="","",IF(H51="Muy Baja",0.2,IF(H51="Baja",0.4,IF(H51="Media",0.6,IF(H51="Alta",0.8,IF(H51="Muy Alta",1,))))))</f>
        <v>0.6</v>
      </c>
      <c r="J51" s="201" t="s">
        <v>90</v>
      </c>
      <c r="K51" s="201" t="str">
        <f ca="1">IF(NOT(ISERROR(MATCH(J51,ANCHORARRAY(#REF!),0))),#REF!&amp;"Por favor no seleccionar los criterios de impacto",J51)</f>
        <v>Afectación Económica o presupuestal</v>
      </c>
      <c r="L51" s="168" t="s">
        <v>7</v>
      </c>
      <c r="M51" s="170">
        <f t="shared" si="66"/>
        <v>0.8</v>
      </c>
      <c r="N51" s="171" t="str">
        <f t="shared" si="67"/>
        <v>Alto</v>
      </c>
      <c r="O51" s="5">
        <v>1</v>
      </c>
      <c r="P51" s="197" t="s">
        <v>393</v>
      </c>
      <c r="Q51" s="122" t="str">
        <f t="shared" si="68"/>
        <v>Probabilidad</v>
      </c>
      <c r="R51" s="124" t="s">
        <v>15</v>
      </c>
      <c r="S51" s="124" t="s">
        <v>9</v>
      </c>
      <c r="T51" s="125" t="str">
        <f t="shared" si="69"/>
        <v>30%</v>
      </c>
      <c r="U51" s="124" t="s">
        <v>19</v>
      </c>
      <c r="V51" s="124" t="s">
        <v>22</v>
      </c>
      <c r="W51" s="124" t="s">
        <v>119</v>
      </c>
      <c r="X51" s="126">
        <f t="shared" ref="X51:X57" si="76">IFERROR(IF(Q51="Probabilidad",(I51-(+I51*T51)),IF(Q51="Impacto",I51,"")),"")</f>
        <v>0.42</v>
      </c>
      <c r="Y51" s="127" t="s">
        <v>107</v>
      </c>
      <c r="Z51" s="128">
        <f t="shared" si="72"/>
        <v>0.42</v>
      </c>
      <c r="AA51" s="127" t="str">
        <f t="shared" si="73"/>
        <v>Mayor</v>
      </c>
      <c r="AB51" s="128">
        <f t="shared" si="74"/>
        <v>0.8</v>
      </c>
      <c r="AC51" s="129" t="str">
        <f t="shared" si="75"/>
        <v>Alto</v>
      </c>
      <c r="AD51" s="130" t="s">
        <v>135</v>
      </c>
      <c r="AE51" s="196" t="s">
        <v>394</v>
      </c>
      <c r="AF51" s="197" t="s">
        <v>331</v>
      </c>
      <c r="AG51" s="196" t="s">
        <v>400</v>
      </c>
      <c r="AH51" s="198">
        <v>45809</v>
      </c>
      <c r="AI51" s="137" t="s">
        <v>401</v>
      </c>
      <c r="AJ51" s="136"/>
      <c r="AK51" s="136"/>
      <c r="AL51" s="121"/>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row>
    <row r="52" spans="1:70" ht="151.5" customHeight="1" x14ac:dyDescent="0.3">
      <c r="A52" s="152">
        <v>26</v>
      </c>
      <c r="B52" s="199" t="s">
        <v>133</v>
      </c>
      <c r="C52" s="207" t="s">
        <v>267</v>
      </c>
      <c r="D52" s="207" t="s">
        <v>268</v>
      </c>
      <c r="E52" s="207" t="s">
        <v>269</v>
      </c>
      <c r="F52" s="208" t="s">
        <v>123</v>
      </c>
      <c r="G52" s="189">
        <v>700</v>
      </c>
      <c r="H52" s="172" t="str">
        <f t="shared" si="65"/>
        <v>Alta</v>
      </c>
      <c r="I52" s="210">
        <f t="shared" ref="I52:I57" si="77">IF(H52="","",IF(H52="Muy Baja",0.2,IF(H52="Baja",0.4,IF(H52="Media",0.6,IF(H52="Alta",0.8,IF(H52="Muy Alta",1,))))))</f>
        <v>0.8</v>
      </c>
      <c r="J52" s="210" t="s">
        <v>152</v>
      </c>
      <c r="K52" s="201" t="str">
        <f ca="1">IF(NOT(ISERROR(MATCH(J52,ANCHORARRAY(#REF!),0))),#REF!&amp;"Por favor no seleccionar los criterios de impacto",J52)</f>
        <v xml:space="preserve">     El riesgo afecta la imagen de la entidad con algunos usuarios de relevancia frente al logro de los objetivos</v>
      </c>
      <c r="L52" s="169" t="s">
        <v>81</v>
      </c>
      <c r="M52" s="170">
        <f t="shared" si="66"/>
        <v>0.6</v>
      </c>
      <c r="N52" s="171" t="str">
        <f t="shared" si="67"/>
        <v>Alto</v>
      </c>
      <c r="O52" s="5">
        <v>1</v>
      </c>
      <c r="P52" s="211" t="s">
        <v>332</v>
      </c>
      <c r="Q52" s="122" t="str">
        <f t="shared" ref="Q52:Q57" si="78">IF(OR(R52="Preventivo",R52="Detectivo"),"Probabilidad",IF(R52="Correctivo","Impacto",""))</f>
        <v>Probabilidad</v>
      </c>
      <c r="R52" s="124" t="s">
        <v>14</v>
      </c>
      <c r="S52" s="124" t="s">
        <v>10</v>
      </c>
      <c r="T52" s="125" t="str">
        <f t="shared" ref="T52:T57" si="79">IF(AND(R52="Preventivo",S52="Automático"),"50%",IF(AND(R52="Preventivo",S52="Manual"),"40%",IF(AND(R52="Detectivo",S52="Automático"),"40%",IF(AND(R52="Detectivo",S52="Manual"),"30%",IF(AND(R52="Correctivo",S52="Automático"),"35%",IF(AND(R52="Correctivo",S52="Manual"),"25%",""))))))</f>
        <v>50%</v>
      </c>
      <c r="U52" s="124" t="s">
        <v>19</v>
      </c>
      <c r="V52" s="124" t="s">
        <v>22</v>
      </c>
      <c r="W52" s="124" t="s">
        <v>119</v>
      </c>
      <c r="X52" s="126">
        <f t="shared" si="76"/>
        <v>0.4</v>
      </c>
      <c r="Y52" s="127" t="str">
        <f t="shared" ref="Y52:Y57" si="80">IFERROR(IF(X52="","",IF(X52&lt;=0.2,"Muy Baja",IF(X52&lt;=0.4,"Baja",IF(X52&lt;=0.6,"Media",IF(X52&lt;=0.8,"Alta","Muy Alta"))))),"")</f>
        <v>Baja</v>
      </c>
      <c r="Z52" s="128">
        <f t="shared" ref="Z52:Z57" si="81">+X52</f>
        <v>0.4</v>
      </c>
      <c r="AA52" s="127" t="str">
        <f t="shared" ref="AA52:AA57" si="82">IFERROR(IF(AB52="","",IF(AB52&lt;=0.2,"Leve",IF(AB52&lt;=0.4,"Menor",IF(AB52&lt;=0.6,"Moderado",IF(AB52&lt;=0.8,"Mayor","Catastrófico"))))),"")</f>
        <v>Moderado</v>
      </c>
      <c r="AB52" s="128">
        <f t="shared" ref="AB52:AB57" si="83">IFERROR(IF(Q52="Impacto",(M52-(+M52*T52)),IF(Q52="Probabilidad",M52,"")),"")</f>
        <v>0.6</v>
      </c>
      <c r="AC52" s="129" t="str">
        <f t="shared" ref="AC52:AC57" si="84">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Moderado</v>
      </c>
      <c r="AD52" s="130"/>
      <c r="AE52" s="212" t="s">
        <v>395</v>
      </c>
      <c r="AF52" s="197" t="s">
        <v>212</v>
      </c>
      <c r="AG52" s="196" t="s">
        <v>400</v>
      </c>
      <c r="AH52" s="198">
        <v>45809</v>
      </c>
      <c r="AI52" s="137" t="s">
        <v>401</v>
      </c>
      <c r="AJ52" s="136"/>
      <c r="AK52" s="136"/>
      <c r="AL52" s="121"/>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row>
    <row r="53" spans="1:70" ht="151.5" customHeight="1" x14ac:dyDescent="0.3">
      <c r="A53" s="152">
        <v>27</v>
      </c>
      <c r="B53" s="199" t="s">
        <v>133</v>
      </c>
      <c r="C53" s="200" t="s">
        <v>272</v>
      </c>
      <c r="D53" s="200" t="s">
        <v>271</v>
      </c>
      <c r="E53" s="193" t="s">
        <v>270</v>
      </c>
      <c r="F53" s="203" t="s">
        <v>123</v>
      </c>
      <c r="G53" s="189">
        <v>200</v>
      </c>
      <c r="H53" s="213" t="str">
        <f t="shared" ref="H53:H57" si="85">IF(G53&lt;=0,"",IF(G53&lt;=2,"Muy Baja",IF(G53&lt;=24,"Baja",IF(G53&lt;=500,"Media",IF(G53&lt;=5000,"Alta","Muy Alta")))))</f>
        <v>Media</v>
      </c>
      <c r="I53" s="214">
        <f t="shared" si="77"/>
        <v>0.6</v>
      </c>
      <c r="J53" s="214" t="s">
        <v>152</v>
      </c>
      <c r="K53" s="214" t="s">
        <v>152</v>
      </c>
      <c r="L53" s="172" t="str">
        <f>IF(OR(K53='[3]Tabla Impacto'!$C$11,K53='[3]Tabla Impacto'!$D$11),"Leve",IF(OR(K53='[3]Tabla Impacto'!$C$12,K53='[3]Tabla Impacto'!$D$12),"Menor",IF(OR(K53='[3]Tabla Impacto'!$C$13,K53='[3]Tabla Impacto'!$D$13),"Moderado",IF(OR(K53='[3]Tabla Impacto'!$C$14,K53='[3]Tabla Impacto'!$D$14),"Mayor",IF(OR(K53='[3]Tabla Impacto'!$C$15,K53='[3]Tabla Impacto'!$D$15),"Catastrófico","")))))</f>
        <v>Moderado</v>
      </c>
      <c r="M53" s="173">
        <f t="shared" ref="M53:M57" si="86">IF(L53="","",IF(L53="Leve",0.2,IF(L53="Menor",0.4,IF(L53="Moderado",0.6,IF(L53="Mayor",0.8,IF(L53="Catastrófico",1,))))))</f>
        <v>0.6</v>
      </c>
      <c r="N53" s="174" t="str">
        <f t="shared" ref="N53:N57" si="87">IF(OR(AND(H53="Muy Baja",L53="Leve"),AND(H53="Muy Baja",L53="Menor"),AND(H53="Baja",L53="Leve")),"Bajo",IF(OR(AND(H53="Muy baja",L53="Moderado"),AND(H53="Baja",L53="Menor"),AND(H53="Baja",L53="Moderado"),AND(H53="Media",L53="Leve"),AND(H53="Media",L53="Menor"),AND(H53="Media",L53="Moderado"),AND(H53="Alta",L53="Leve"),AND(H53="Alta",L53="Menor")),"Moderado",IF(OR(AND(H53="Muy Baja",L53="Mayor"),AND(H53="Baja",L53="Mayor"),AND(H53="Media",L53="Mayor"),AND(H53="Alta",L53="Moderado"),AND(H53="Alta",L53="Mayor"),AND(H53="Muy Alta",L53="Leve"),AND(H53="Muy Alta",L53="Menor"),AND(H53="Muy Alta",L53="Moderado"),AND(H53="Muy Alta",L53="Mayor")),"Alto",IF(OR(AND(H53="Muy Baja",L53="Catastrófico"),AND(H53="Baja",L53="Catastrófico"),AND(H53="Media",L53="Catastrófico"),AND(H53="Alta",L53="Catastrófico"),AND(H53="Muy Alta",L53="Catastrófico")),"Extremo",""))))</f>
        <v>Moderado</v>
      </c>
      <c r="O53" s="5">
        <v>1</v>
      </c>
      <c r="P53" s="215" t="s">
        <v>325</v>
      </c>
      <c r="Q53" s="122" t="str">
        <f t="shared" si="78"/>
        <v>Probabilidad</v>
      </c>
      <c r="R53" s="124" t="s">
        <v>15</v>
      </c>
      <c r="S53" s="124" t="s">
        <v>9</v>
      </c>
      <c r="T53" s="125" t="str">
        <f t="shared" si="79"/>
        <v>30%</v>
      </c>
      <c r="U53" s="124" t="s">
        <v>20</v>
      </c>
      <c r="V53" s="124" t="s">
        <v>22</v>
      </c>
      <c r="W53" s="124" t="s">
        <v>119</v>
      </c>
      <c r="X53" s="126">
        <f t="shared" si="76"/>
        <v>0.42</v>
      </c>
      <c r="Y53" s="127" t="str">
        <f t="shared" si="80"/>
        <v>Media</v>
      </c>
      <c r="Z53" s="128">
        <f t="shared" si="81"/>
        <v>0.42</v>
      </c>
      <c r="AA53" s="127" t="str">
        <f t="shared" si="82"/>
        <v>Moderado</v>
      </c>
      <c r="AB53" s="128">
        <f t="shared" si="83"/>
        <v>0.6</v>
      </c>
      <c r="AC53" s="129" t="str">
        <f t="shared" si="84"/>
        <v>Moderado</v>
      </c>
      <c r="AD53" s="130" t="s">
        <v>135</v>
      </c>
      <c r="AE53" s="212" t="s">
        <v>396</v>
      </c>
      <c r="AF53" s="197" t="s">
        <v>212</v>
      </c>
      <c r="AG53" s="196" t="s">
        <v>400</v>
      </c>
      <c r="AH53" s="198">
        <v>45809</v>
      </c>
      <c r="AI53" s="137" t="s">
        <v>401</v>
      </c>
      <c r="AJ53" s="136"/>
      <c r="AK53" s="136"/>
      <c r="AL53" s="121"/>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row>
    <row r="54" spans="1:70" ht="151.5" customHeight="1" x14ac:dyDescent="0.3">
      <c r="A54" s="152">
        <v>28</v>
      </c>
      <c r="B54" s="190" t="s">
        <v>133</v>
      </c>
      <c r="C54" s="203" t="s">
        <v>273</v>
      </c>
      <c r="D54" s="203" t="s">
        <v>274</v>
      </c>
      <c r="E54" s="203" t="s">
        <v>275</v>
      </c>
      <c r="F54" s="203" t="s">
        <v>123</v>
      </c>
      <c r="G54" s="189">
        <v>50</v>
      </c>
      <c r="H54" s="213" t="str">
        <f t="shared" si="85"/>
        <v>Media</v>
      </c>
      <c r="I54" s="214">
        <f t="shared" si="77"/>
        <v>0.6</v>
      </c>
      <c r="J54" s="214" t="s">
        <v>151</v>
      </c>
      <c r="K54" s="214" t="s">
        <v>151</v>
      </c>
      <c r="L54" s="172" t="str">
        <f>IF(OR(K54='[3]Tabla Impacto'!$C$11,K54='[3]Tabla Impacto'!$D$11),"Leve",IF(OR(K54='[3]Tabla Impacto'!$C$12,K54='[3]Tabla Impacto'!$D$12),"Menor",IF(OR(K54='[3]Tabla Impacto'!$C$13,K54='[3]Tabla Impacto'!$D$13),"Moderado",IF(OR(K54='[3]Tabla Impacto'!$C$14,K54='[3]Tabla Impacto'!$D$14),"Mayor",IF(OR(K54='[3]Tabla Impacto'!$C$15,K54='[3]Tabla Impacto'!$D$15),"Catastrófico","")))))</f>
        <v>Menor</v>
      </c>
      <c r="M54" s="173">
        <f t="shared" si="86"/>
        <v>0.4</v>
      </c>
      <c r="N54" s="174" t="str">
        <f t="shared" si="87"/>
        <v>Moderado</v>
      </c>
      <c r="O54" s="5">
        <v>1</v>
      </c>
      <c r="P54" s="216" t="s">
        <v>326</v>
      </c>
      <c r="Q54" s="122" t="str">
        <f t="shared" si="78"/>
        <v>Probabilidad</v>
      </c>
      <c r="R54" s="124" t="s">
        <v>14</v>
      </c>
      <c r="S54" s="124" t="s">
        <v>10</v>
      </c>
      <c r="T54" s="125" t="str">
        <f t="shared" si="79"/>
        <v>50%</v>
      </c>
      <c r="U54" s="124" t="s">
        <v>19</v>
      </c>
      <c r="V54" s="124" t="s">
        <v>22</v>
      </c>
      <c r="W54" s="124" t="s">
        <v>119</v>
      </c>
      <c r="X54" s="126">
        <f t="shared" si="76"/>
        <v>0.3</v>
      </c>
      <c r="Y54" s="127" t="str">
        <f t="shared" si="80"/>
        <v>Baja</v>
      </c>
      <c r="Z54" s="128">
        <f t="shared" si="81"/>
        <v>0.3</v>
      </c>
      <c r="AA54" s="127" t="str">
        <f t="shared" si="82"/>
        <v>Menor</v>
      </c>
      <c r="AB54" s="128">
        <f t="shared" si="83"/>
        <v>0.4</v>
      </c>
      <c r="AC54" s="129" t="str">
        <f t="shared" si="84"/>
        <v>Moderado</v>
      </c>
      <c r="AD54" s="130"/>
      <c r="AE54" s="212" t="s">
        <v>397</v>
      </c>
      <c r="AF54" s="197" t="s">
        <v>212</v>
      </c>
      <c r="AG54" s="196" t="s">
        <v>400</v>
      </c>
      <c r="AH54" s="198">
        <v>45809</v>
      </c>
      <c r="AI54" s="137" t="s">
        <v>401</v>
      </c>
      <c r="AJ54" s="136"/>
      <c r="AK54" s="136"/>
      <c r="AL54" s="121"/>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row>
    <row r="55" spans="1:70" ht="151.5" customHeight="1" x14ac:dyDescent="0.3">
      <c r="A55" s="152">
        <v>29</v>
      </c>
      <c r="B55" s="199"/>
      <c r="C55" s="200" t="s">
        <v>278</v>
      </c>
      <c r="D55" s="200" t="s">
        <v>277</v>
      </c>
      <c r="E55" s="200" t="s">
        <v>276</v>
      </c>
      <c r="F55" s="200" t="s">
        <v>123</v>
      </c>
      <c r="G55" s="189">
        <v>100</v>
      </c>
      <c r="H55" s="209" t="str">
        <f t="shared" si="85"/>
        <v>Media</v>
      </c>
      <c r="I55" s="210">
        <f t="shared" si="77"/>
        <v>0.6</v>
      </c>
      <c r="J55" s="210" t="s">
        <v>152</v>
      </c>
      <c r="K55" s="217" t="s">
        <v>152</v>
      </c>
      <c r="L55" s="151" t="str">
        <f>IF(OR(K55='[4]Tabla Impacto'!$C$11,K55='[4]Tabla Impacto'!$D$11),"Leve",IF(OR(K55='[4]Tabla Impacto'!$C$12,K55='[4]Tabla Impacto'!$D$12),"Menor",IF(OR(K55='[4]Tabla Impacto'!$C$13,K55='[4]Tabla Impacto'!$D$13),"Moderado",IF(OR(K55='[4]Tabla Impacto'!$C$14,K55='[4]Tabla Impacto'!$D$14),"Mayor",IF(OR(K55='[4]Tabla Impacto'!$C$15,K55='[4]Tabla Impacto'!$D$15),"Catastrófico","")))))</f>
        <v>Moderado</v>
      </c>
      <c r="M55" s="154">
        <f t="shared" si="86"/>
        <v>0.6</v>
      </c>
      <c r="N55" s="153" t="str">
        <f t="shared" si="87"/>
        <v>Moderado</v>
      </c>
      <c r="O55" s="5">
        <v>1</v>
      </c>
      <c r="P55" s="218" t="s">
        <v>327</v>
      </c>
      <c r="Q55" s="122" t="str">
        <f t="shared" si="78"/>
        <v>Probabilidad</v>
      </c>
      <c r="R55" s="124" t="s">
        <v>14</v>
      </c>
      <c r="S55" s="124" t="s">
        <v>10</v>
      </c>
      <c r="T55" s="125" t="str">
        <f t="shared" si="79"/>
        <v>50%</v>
      </c>
      <c r="U55" s="124" t="s">
        <v>19</v>
      </c>
      <c r="V55" s="124" t="s">
        <v>22</v>
      </c>
      <c r="W55" s="124" t="s">
        <v>119</v>
      </c>
      <c r="X55" s="126">
        <f t="shared" si="76"/>
        <v>0.3</v>
      </c>
      <c r="Y55" s="127" t="str">
        <f t="shared" si="80"/>
        <v>Baja</v>
      </c>
      <c r="Z55" s="128">
        <f t="shared" si="81"/>
        <v>0.3</v>
      </c>
      <c r="AA55" s="127" t="str">
        <f t="shared" si="82"/>
        <v>Moderado</v>
      </c>
      <c r="AB55" s="128">
        <f t="shared" si="83"/>
        <v>0.6</v>
      </c>
      <c r="AC55" s="129" t="str">
        <f t="shared" si="84"/>
        <v>Moderado</v>
      </c>
      <c r="AD55" s="130" t="s">
        <v>135</v>
      </c>
      <c r="AE55" s="219" t="s">
        <v>398</v>
      </c>
      <c r="AF55" s="220" t="s">
        <v>212</v>
      </c>
      <c r="AG55" s="196" t="s">
        <v>400</v>
      </c>
      <c r="AH55" s="198">
        <v>45809</v>
      </c>
      <c r="AI55" s="137" t="s">
        <v>401</v>
      </c>
      <c r="AJ55" s="136"/>
      <c r="AK55" s="136"/>
      <c r="AL55" s="121"/>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row>
    <row r="56" spans="1:70" ht="151.5" customHeight="1" x14ac:dyDescent="0.3">
      <c r="A56" s="152">
        <v>30</v>
      </c>
      <c r="B56" s="199" t="s">
        <v>133</v>
      </c>
      <c r="C56" s="207" t="s">
        <v>281</v>
      </c>
      <c r="D56" s="207" t="s">
        <v>280</v>
      </c>
      <c r="E56" s="207" t="s">
        <v>279</v>
      </c>
      <c r="F56" s="218" t="s">
        <v>123</v>
      </c>
      <c r="G56" s="189">
        <v>100</v>
      </c>
      <c r="H56" s="209" t="str">
        <f t="shared" si="85"/>
        <v>Media</v>
      </c>
      <c r="I56" s="210">
        <f t="shared" si="77"/>
        <v>0.6</v>
      </c>
      <c r="J56" s="210" t="s">
        <v>153</v>
      </c>
      <c r="K56" s="210" t="s">
        <v>153</v>
      </c>
      <c r="L56" s="151" t="str">
        <f>IF(OR(K56='[4]Tabla Impacto'!$C$11,K56='[4]Tabla Impacto'!$D$11),"Leve",IF(OR(K56='[4]Tabla Impacto'!$C$12,K56='[4]Tabla Impacto'!$D$12),"Menor",IF(OR(K56='[4]Tabla Impacto'!$C$13,K56='[4]Tabla Impacto'!$D$13),"Moderado",IF(OR(K56='[4]Tabla Impacto'!$C$14,K56='[4]Tabla Impacto'!$D$14),"Mayor",IF(OR(K56='[4]Tabla Impacto'!$C$15,K56='[4]Tabla Impacto'!$D$15),"Catastrófico","")))))</f>
        <v>Mayor</v>
      </c>
      <c r="M56" s="154">
        <f t="shared" si="86"/>
        <v>0.8</v>
      </c>
      <c r="N56" s="153" t="str">
        <f t="shared" si="87"/>
        <v>Alto</v>
      </c>
      <c r="O56" s="5">
        <v>1</v>
      </c>
      <c r="P56" s="218" t="s">
        <v>328</v>
      </c>
      <c r="Q56" s="122" t="str">
        <f t="shared" si="78"/>
        <v>Probabilidad</v>
      </c>
      <c r="R56" s="124" t="s">
        <v>14</v>
      </c>
      <c r="S56" s="124" t="s">
        <v>9</v>
      </c>
      <c r="T56" s="125" t="str">
        <f t="shared" si="79"/>
        <v>40%</v>
      </c>
      <c r="U56" s="124" t="s">
        <v>19</v>
      </c>
      <c r="V56" s="124" t="s">
        <v>22</v>
      </c>
      <c r="W56" s="124" t="s">
        <v>119</v>
      </c>
      <c r="X56" s="126">
        <f t="shared" si="76"/>
        <v>0.36</v>
      </c>
      <c r="Y56" s="127" t="str">
        <f t="shared" si="80"/>
        <v>Baja</v>
      </c>
      <c r="Z56" s="128">
        <f t="shared" si="81"/>
        <v>0.36</v>
      </c>
      <c r="AA56" s="127" t="str">
        <f t="shared" si="82"/>
        <v>Mayor</v>
      </c>
      <c r="AB56" s="128">
        <f t="shared" si="83"/>
        <v>0.8</v>
      </c>
      <c r="AC56" s="129" t="str">
        <f t="shared" si="84"/>
        <v>Alto</v>
      </c>
      <c r="AD56" s="130" t="s">
        <v>136</v>
      </c>
      <c r="AE56" s="221" t="s">
        <v>329</v>
      </c>
      <c r="AF56" s="220" t="s">
        <v>212</v>
      </c>
      <c r="AG56" s="196" t="s">
        <v>400</v>
      </c>
      <c r="AH56" s="198">
        <v>45809</v>
      </c>
      <c r="AI56" s="137" t="s">
        <v>401</v>
      </c>
      <c r="AJ56" s="136"/>
      <c r="AK56" s="136"/>
      <c r="AL56" s="121"/>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row>
    <row r="57" spans="1:70" ht="151.5" customHeight="1" x14ac:dyDescent="0.3">
      <c r="A57" s="152">
        <v>31</v>
      </c>
      <c r="B57" s="199" t="s">
        <v>133</v>
      </c>
      <c r="C57" s="199" t="s">
        <v>282</v>
      </c>
      <c r="D57" s="199" t="s">
        <v>283</v>
      </c>
      <c r="E57" s="199" t="s">
        <v>284</v>
      </c>
      <c r="F57" s="218" t="s">
        <v>123</v>
      </c>
      <c r="G57" s="189">
        <v>100</v>
      </c>
      <c r="H57" s="209" t="str">
        <f t="shared" si="85"/>
        <v>Media</v>
      </c>
      <c r="I57" s="210">
        <f t="shared" si="77"/>
        <v>0.6</v>
      </c>
      <c r="J57" s="210" t="s">
        <v>153</v>
      </c>
      <c r="K57" s="217" t="s">
        <v>153</v>
      </c>
      <c r="L57" s="151" t="str">
        <f>IF(OR(K57='[4]Tabla Impacto'!$C$11,K57='[4]Tabla Impacto'!$D$11),"Leve",IF(OR(K57='[4]Tabla Impacto'!$C$12,K57='[4]Tabla Impacto'!$D$12),"Menor",IF(OR(K57='[4]Tabla Impacto'!$C$13,K57='[4]Tabla Impacto'!$D$13),"Moderado",IF(OR(K57='[4]Tabla Impacto'!$C$14,K57='[4]Tabla Impacto'!$D$14),"Mayor",IF(OR(K57='[4]Tabla Impacto'!$C$15,K57='[4]Tabla Impacto'!$D$15),"Catastrófico","")))))</f>
        <v>Mayor</v>
      </c>
      <c r="M57" s="154">
        <f t="shared" si="86"/>
        <v>0.8</v>
      </c>
      <c r="N57" s="153" t="str">
        <f t="shared" si="87"/>
        <v>Alto</v>
      </c>
      <c r="O57" s="5">
        <v>1</v>
      </c>
      <c r="P57" s="218" t="s">
        <v>330</v>
      </c>
      <c r="Q57" s="122" t="str">
        <f t="shared" si="78"/>
        <v>Probabilidad</v>
      </c>
      <c r="R57" s="124" t="s">
        <v>14</v>
      </c>
      <c r="S57" s="124" t="s">
        <v>9</v>
      </c>
      <c r="T57" s="125" t="str">
        <f t="shared" si="79"/>
        <v>40%</v>
      </c>
      <c r="U57" s="124" t="s">
        <v>19</v>
      </c>
      <c r="V57" s="124" t="s">
        <v>22</v>
      </c>
      <c r="W57" s="124" t="s">
        <v>119</v>
      </c>
      <c r="X57" s="126">
        <f t="shared" si="76"/>
        <v>0.36</v>
      </c>
      <c r="Y57" s="127" t="str">
        <f t="shared" si="80"/>
        <v>Baja</v>
      </c>
      <c r="Z57" s="128">
        <f t="shared" si="81"/>
        <v>0.36</v>
      </c>
      <c r="AA57" s="127" t="str">
        <f t="shared" si="82"/>
        <v>Mayor</v>
      </c>
      <c r="AB57" s="128">
        <f t="shared" si="83"/>
        <v>0.8</v>
      </c>
      <c r="AC57" s="129" t="str">
        <f t="shared" si="84"/>
        <v>Alto</v>
      </c>
      <c r="AD57" s="119" t="s">
        <v>135</v>
      </c>
      <c r="AE57" s="221" t="s">
        <v>399</v>
      </c>
      <c r="AF57" s="220" t="s">
        <v>212</v>
      </c>
      <c r="AG57" s="196" t="s">
        <v>400</v>
      </c>
      <c r="AH57" s="198">
        <v>45809</v>
      </c>
      <c r="AI57" s="137" t="s">
        <v>401</v>
      </c>
      <c r="AJ57" s="136"/>
      <c r="AK57" s="136"/>
      <c r="AL57" s="121"/>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row>
  </sheetData>
  <dataConsolidate/>
  <mergeCells count="372">
    <mergeCell ref="AB41:AB42"/>
    <mergeCell ref="AC41:AC42"/>
    <mergeCell ref="AD41:AD42"/>
    <mergeCell ref="AF41:AF42"/>
    <mergeCell ref="AH41:AH42"/>
    <mergeCell ref="S41:S42"/>
    <mergeCell ref="T41:T42"/>
    <mergeCell ref="U41:U42"/>
    <mergeCell ref="V41:V42"/>
    <mergeCell ref="W41:W42"/>
    <mergeCell ref="X41:X42"/>
    <mergeCell ref="Y41:Y42"/>
    <mergeCell ref="Z41:Z42"/>
    <mergeCell ref="AA41:AA42"/>
    <mergeCell ref="AA38:AA40"/>
    <mergeCell ref="AB38:AB40"/>
    <mergeCell ref="AC38:AC40"/>
    <mergeCell ref="AD38:AD40"/>
    <mergeCell ref="AF38:AF40"/>
    <mergeCell ref="AH38:AH40"/>
    <mergeCell ref="A41:A42"/>
    <mergeCell ref="B41:B42"/>
    <mergeCell ref="C41:C42"/>
    <mergeCell ref="D41:D42"/>
    <mergeCell ref="E41:E42"/>
    <mergeCell ref="F41:F42"/>
    <mergeCell ref="G41:G42"/>
    <mergeCell ref="H41:H42"/>
    <mergeCell ref="I41:I42"/>
    <mergeCell ref="J41:J42"/>
    <mergeCell ref="K41:K42"/>
    <mergeCell ref="L41:L42"/>
    <mergeCell ref="M41:M42"/>
    <mergeCell ref="N41:N42"/>
    <mergeCell ref="O41:O42"/>
    <mergeCell ref="P41:P42"/>
    <mergeCell ref="Q41:Q42"/>
    <mergeCell ref="R41:R42"/>
    <mergeCell ref="R38:R40"/>
    <mergeCell ref="S38:S40"/>
    <mergeCell ref="T38:T40"/>
    <mergeCell ref="U38:U40"/>
    <mergeCell ref="V38:V40"/>
    <mergeCell ref="W38:W40"/>
    <mergeCell ref="X38:X40"/>
    <mergeCell ref="Y38:Y40"/>
    <mergeCell ref="Z38:Z40"/>
    <mergeCell ref="AQ35:AQ37"/>
    <mergeCell ref="AR35:AR37"/>
    <mergeCell ref="AS35:AS37"/>
    <mergeCell ref="AT35:AT37"/>
    <mergeCell ref="AU35:AU37"/>
    <mergeCell ref="AV35:AV37"/>
    <mergeCell ref="AW35:AW37"/>
    <mergeCell ref="A38:A40"/>
    <mergeCell ref="B38:B40"/>
    <mergeCell ref="C38:C40"/>
    <mergeCell ref="D38:D40"/>
    <mergeCell ref="E38:E40"/>
    <mergeCell ref="F38:F40"/>
    <mergeCell ref="G38:G40"/>
    <mergeCell ref="H38:H40"/>
    <mergeCell ref="I38:I40"/>
    <mergeCell ref="J38:J40"/>
    <mergeCell ref="K38:K40"/>
    <mergeCell ref="L38:L40"/>
    <mergeCell ref="M38:M40"/>
    <mergeCell ref="N38:N40"/>
    <mergeCell ref="O38:O40"/>
    <mergeCell ref="P38:P40"/>
    <mergeCell ref="Q38:Q40"/>
    <mergeCell ref="AH35:AH37"/>
    <mergeCell ref="AJ35:AJ37"/>
    <mergeCell ref="AK35:AK37"/>
    <mergeCell ref="AL35:AL37"/>
    <mergeCell ref="AM35:AM37"/>
    <mergeCell ref="AN35:AN37"/>
    <mergeCell ref="AO35:AO37"/>
    <mergeCell ref="AP35:AP37"/>
    <mergeCell ref="W35:W37"/>
    <mergeCell ref="X35:X37"/>
    <mergeCell ref="Y35:Y37"/>
    <mergeCell ref="Z35:Z37"/>
    <mergeCell ref="AA35:AA37"/>
    <mergeCell ref="AB35:AB37"/>
    <mergeCell ref="AC35:AC37"/>
    <mergeCell ref="AD35:AD37"/>
    <mergeCell ref="AF35:AF37"/>
    <mergeCell ref="AF33:AF34"/>
    <mergeCell ref="AH33:AH34"/>
    <mergeCell ref="A35:A37"/>
    <mergeCell ref="B35:B37"/>
    <mergeCell ref="C35:C37"/>
    <mergeCell ref="D35:D37"/>
    <mergeCell ref="E35:E37"/>
    <mergeCell ref="F35:F37"/>
    <mergeCell ref="G35:G37"/>
    <mergeCell ref="H35:H37"/>
    <mergeCell ref="I35:I37"/>
    <mergeCell ref="J35:J37"/>
    <mergeCell ref="K35:K37"/>
    <mergeCell ref="L35:L37"/>
    <mergeCell ref="M35:M37"/>
    <mergeCell ref="N35:N37"/>
    <mergeCell ref="O35:O37"/>
    <mergeCell ref="P35:P37"/>
    <mergeCell ref="Q35:Q37"/>
    <mergeCell ref="R35:R37"/>
    <mergeCell ref="S35:S37"/>
    <mergeCell ref="T35:T37"/>
    <mergeCell ref="U35:U37"/>
    <mergeCell ref="V35:V37"/>
    <mergeCell ref="V33:V34"/>
    <mergeCell ref="W33:W34"/>
    <mergeCell ref="X33:X34"/>
    <mergeCell ref="Y33:Y34"/>
    <mergeCell ref="Z33:Z34"/>
    <mergeCell ref="AA33:AA34"/>
    <mergeCell ref="AB33:AB34"/>
    <mergeCell ref="AC33:AC34"/>
    <mergeCell ref="AD33:AD34"/>
    <mergeCell ref="AB31:AB32"/>
    <mergeCell ref="AC31:AC32"/>
    <mergeCell ref="AD31:AD32"/>
    <mergeCell ref="A33:A34"/>
    <mergeCell ref="B33:B34"/>
    <mergeCell ref="C33:C34"/>
    <mergeCell ref="D33:D34"/>
    <mergeCell ref="E33:E34"/>
    <mergeCell ref="F33:F34"/>
    <mergeCell ref="G33:G34"/>
    <mergeCell ref="H33:H34"/>
    <mergeCell ref="I33:I34"/>
    <mergeCell ref="J33:J34"/>
    <mergeCell ref="K33:K34"/>
    <mergeCell ref="L33:L34"/>
    <mergeCell ref="M33:M34"/>
    <mergeCell ref="N33:N34"/>
    <mergeCell ref="O33:O34"/>
    <mergeCell ref="P33:P34"/>
    <mergeCell ref="Q33:Q34"/>
    <mergeCell ref="R33:R34"/>
    <mergeCell ref="S33:S34"/>
    <mergeCell ref="T33:T34"/>
    <mergeCell ref="U33:U34"/>
    <mergeCell ref="S31:S32"/>
    <mergeCell ref="T31:T32"/>
    <mergeCell ref="U31:U32"/>
    <mergeCell ref="V31:V32"/>
    <mergeCell ref="W31:W32"/>
    <mergeCell ref="X31:X32"/>
    <mergeCell ref="Y31:Y32"/>
    <mergeCell ref="Z31:Z32"/>
    <mergeCell ref="AA31:AA32"/>
    <mergeCell ref="J31:J32"/>
    <mergeCell ref="K31:K32"/>
    <mergeCell ref="L31:L32"/>
    <mergeCell ref="M31:M32"/>
    <mergeCell ref="N31:N32"/>
    <mergeCell ref="O31:O32"/>
    <mergeCell ref="P31:P32"/>
    <mergeCell ref="Q31:Q32"/>
    <mergeCell ref="R31:R32"/>
    <mergeCell ref="A31:A32"/>
    <mergeCell ref="B31:B32"/>
    <mergeCell ref="C31:C32"/>
    <mergeCell ref="D31:D32"/>
    <mergeCell ref="E31:E32"/>
    <mergeCell ref="F31:F32"/>
    <mergeCell ref="G31:G32"/>
    <mergeCell ref="H31:H32"/>
    <mergeCell ref="I31:I32"/>
    <mergeCell ref="A1:AL2"/>
    <mergeCell ref="C4:N4"/>
    <mergeCell ref="O4:Q4"/>
    <mergeCell ref="A7:G7"/>
    <mergeCell ref="H7:N7"/>
    <mergeCell ref="O7:W7"/>
    <mergeCell ref="X7:AD7"/>
    <mergeCell ref="A4:B4"/>
    <mergeCell ref="A5:B5"/>
    <mergeCell ref="A6:B6"/>
    <mergeCell ref="C5:N5"/>
    <mergeCell ref="C6:N6"/>
    <mergeCell ref="O8:O9"/>
    <mergeCell ref="AC8:AC9"/>
    <mergeCell ref="AB8:AB9"/>
    <mergeCell ref="X8:X9"/>
    <mergeCell ref="P8:P9"/>
    <mergeCell ref="N8:N9"/>
    <mergeCell ref="J8:J9"/>
    <mergeCell ref="K8:K9"/>
    <mergeCell ref="Q8:Q9"/>
    <mergeCell ref="R8:W8"/>
    <mergeCell ref="G8:G9"/>
    <mergeCell ref="H8:H9"/>
    <mergeCell ref="I8:I9"/>
    <mergeCell ref="L8:L9"/>
    <mergeCell ref="M8:M9"/>
    <mergeCell ref="F8:F9"/>
    <mergeCell ref="AD8:AD9"/>
    <mergeCell ref="B8:B9"/>
    <mergeCell ref="AE8:AE9"/>
    <mergeCell ref="AL8:AL9"/>
    <mergeCell ref="AJ8:AJ9"/>
    <mergeCell ref="AI8:AI9"/>
    <mergeCell ref="AH8:AH9"/>
    <mergeCell ref="AG8:AG9"/>
    <mergeCell ref="AF8:AF9"/>
    <mergeCell ref="AA8:AA9"/>
    <mergeCell ref="Y8:Y9"/>
    <mergeCell ref="Z8:Z9"/>
    <mergeCell ref="AK8:AK9"/>
    <mergeCell ref="A10:A13"/>
    <mergeCell ref="B10:B13"/>
    <mergeCell ref="C10:C13"/>
    <mergeCell ref="D10:D13"/>
    <mergeCell ref="E10:E13"/>
    <mergeCell ref="F10:F13"/>
    <mergeCell ref="G10:G13"/>
    <mergeCell ref="H10:H13"/>
    <mergeCell ref="E8:E9"/>
    <mergeCell ref="D8:D9"/>
    <mergeCell ref="C8:C9"/>
    <mergeCell ref="A8:A9"/>
    <mergeCell ref="S10:S13"/>
    <mergeCell ref="T10:T13"/>
    <mergeCell ref="U10:U13"/>
    <mergeCell ref="V10:V13"/>
    <mergeCell ref="W10:W13"/>
    <mergeCell ref="X10:X13"/>
    <mergeCell ref="Y10:Y13"/>
    <mergeCell ref="Z10:Z13"/>
    <mergeCell ref="I10:I13"/>
    <mergeCell ref="J10:J13"/>
    <mergeCell ref="K10:K13"/>
    <mergeCell ref="L10:L13"/>
    <mergeCell ref="M10:M13"/>
    <mergeCell ref="N10:N13"/>
    <mergeCell ref="O10:O13"/>
    <mergeCell ref="P10:P13"/>
    <mergeCell ref="Q10:Q13"/>
    <mergeCell ref="AA10:AA13"/>
    <mergeCell ref="AB10:AB13"/>
    <mergeCell ref="AC10:AC13"/>
    <mergeCell ref="AD10:AD13"/>
    <mergeCell ref="AG10:AG13"/>
    <mergeCell ref="A14:A16"/>
    <mergeCell ref="B14:B16"/>
    <mergeCell ref="C14:C16"/>
    <mergeCell ref="D14:D16"/>
    <mergeCell ref="E14:E16"/>
    <mergeCell ref="F14:F16"/>
    <mergeCell ref="G14:G16"/>
    <mergeCell ref="H14:H16"/>
    <mergeCell ref="I14:I16"/>
    <mergeCell ref="J14:J16"/>
    <mergeCell ref="K14:K16"/>
    <mergeCell ref="L14:L16"/>
    <mergeCell ref="M14:M16"/>
    <mergeCell ref="N14:N16"/>
    <mergeCell ref="O14:O16"/>
    <mergeCell ref="P14:P16"/>
    <mergeCell ref="Q14:Q16"/>
    <mergeCell ref="R14:R16"/>
    <mergeCell ref="R10:R13"/>
    <mergeCell ref="S14:S16"/>
    <mergeCell ref="T14:T16"/>
    <mergeCell ref="U14:U16"/>
    <mergeCell ref="V14:V16"/>
    <mergeCell ref="W14:W16"/>
    <mergeCell ref="X14:X16"/>
    <mergeCell ref="Y14:Y16"/>
    <mergeCell ref="Z14:Z16"/>
    <mergeCell ref="AA14:AA16"/>
    <mergeCell ref="AB14:AB16"/>
    <mergeCell ref="AC14:AC16"/>
    <mergeCell ref="AD14:AD16"/>
    <mergeCell ref="AG14:AG16"/>
    <mergeCell ref="A17:A18"/>
    <mergeCell ref="B17:B18"/>
    <mergeCell ref="C17:C18"/>
    <mergeCell ref="D17:D18"/>
    <mergeCell ref="E17:E18"/>
    <mergeCell ref="F17:F18"/>
    <mergeCell ref="G17:G18"/>
    <mergeCell ref="H17:H18"/>
    <mergeCell ref="I17:I18"/>
    <mergeCell ref="J17:J18"/>
    <mergeCell ref="K17:K18"/>
    <mergeCell ref="L17:L18"/>
    <mergeCell ref="M17:M18"/>
    <mergeCell ref="N17:N18"/>
    <mergeCell ref="O17:O18"/>
    <mergeCell ref="P17:P18"/>
    <mergeCell ref="Q17:Q18"/>
    <mergeCell ref="R17:R18"/>
    <mergeCell ref="S17:S18"/>
    <mergeCell ref="T17:T18"/>
    <mergeCell ref="U17:U18"/>
    <mergeCell ref="V17:V18"/>
    <mergeCell ref="W17:W18"/>
    <mergeCell ref="X17:X18"/>
    <mergeCell ref="Y17:Y18"/>
    <mergeCell ref="Z17:Z18"/>
    <mergeCell ref="AA17:AA18"/>
    <mergeCell ref="AB17:AB18"/>
    <mergeCell ref="AC17:AC18"/>
    <mergeCell ref="K19:K21"/>
    <mergeCell ref="L19:L21"/>
    <mergeCell ref="M19:M21"/>
    <mergeCell ref="N19:N21"/>
    <mergeCell ref="O19:O21"/>
    <mergeCell ref="P19:P21"/>
    <mergeCell ref="Q19:Q21"/>
    <mergeCell ref="R19:R21"/>
    <mergeCell ref="S19:S21"/>
    <mergeCell ref="A19:A21"/>
    <mergeCell ref="B19:B21"/>
    <mergeCell ref="C19:C21"/>
    <mergeCell ref="D19:D21"/>
    <mergeCell ref="E19:E21"/>
    <mergeCell ref="F19:F21"/>
    <mergeCell ref="G19:G21"/>
    <mergeCell ref="H19:H21"/>
    <mergeCell ref="J19:J21"/>
    <mergeCell ref="Y19:Y21"/>
    <mergeCell ref="Z19:Z21"/>
    <mergeCell ref="AA19:AA21"/>
    <mergeCell ref="AB19:AB21"/>
    <mergeCell ref="AC19:AC21"/>
    <mergeCell ref="AD19:AD21"/>
    <mergeCell ref="AG19:AG21"/>
    <mergeCell ref="AD17:AD18"/>
    <mergeCell ref="AG17:AG18"/>
    <mergeCell ref="Q22:Q24"/>
    <mergeCell ref="R22:R24"/>
    <mergeCell ref="S22:S24"/>
    <mergeCell ref="T22:T24"/>
    <mergeCell ref="U22:U24"/>
    <mergeCell ref="V22:V24"/>
    <mergeCell ref="W22:W24"/>
    <mergeCell ref="W19:W21"/>
    <mergeCell ref="X19:X21"/>
    <mergeCell ref="T19:T21"/>
    <mergeCell ref="U19:U21"/>
    <mergeCell ref="V19:V21"/>
    <mergeCell ref="X22:X24"/>
    <mergeCell ref="I19:I21"/>
    <mergeCell ref="Y22:Y24"/>
    <mergeCell ref="Z22:Z24"/>
    <mergeCell ref="AA22:AA24"/>
    <mergeCell ref="AB22:AB24"/>
    <mergeCell ref="AC22:AC24"/>
    <mergeCell ref="AD22:AD24"/>
    <mergeCell ref="AG22:AG24"/>
    <mergeCell ref="A22:A24"/>
    <mergeCell ref="B22:B24"/>
    <mergeCell ref="C22:C24"/>
    <mergeCell ref="D22:D24"/>
    <mergeCell ref="E22:E24"/>
    <mergeCell ref="F22:F24"/>
    <mergeCell ref="G22:G24"/>
    <mergeCell ref="H22:H24"/>
    <mergeCell ref="J22:J24"/>
    <mergeCell ref="I22:I24"/>
    <mergeCell ref="K22:K24"/>
    <mergeCell ref="L22:L24"/>
    <mergeCell ref="M22:M24"/>
    <mergeCell ref="N22:N24"/>
    <mergeCell ref="O22:O24"/>
    <mergeCell ref="P22:P24"/>
  </mergeCells>
  <phoneticPr fontId="64" type="noConversion"/>
  <conditionalFormatting sqref="H10 Y10 H14 Y14 H17 Y17 H19 Y19 H22 Y22 Y43:Y57">
    <cfRule type="cellIs" dxfId="184" priority="1298" operator="equal">
      <formula>"Muy Alta"</formula>
    </cfRule>
    <cfRule type="cellIs" dxfId="183" priority="1299" operator="equal">
      <formula>"Alta"</formula>
    </cfRule>
    <cfRule type="cellIs" dxfId="182" priority="1300" operator="equal">
      <formula>"Media"</formula>
    </cfRule>
    <cfRule type="cellIs" dxfId="181" priority="1301" operator="equal">
      <formula>"Baja"</formula>
    </cfRule>
    <cfRule type="cellIs" dxfId="180" priority="1302" operator="equal">
      <formula>"Muy Baja"</formula>
    </cfRule>
  </conditionalFormatting>
  <conditionalFormatting sqref="H25:H31">
    <cfRule type="cellIs" dxfId="179" priority="221" operator="equal">
      <formula>"Muy Alta"</formula>
    </cfRule>
    <cfRule type="cellIs" dxfId="178" priority="222" operator="equal">
      <formula>"Alta"</formula>
    </cfRule>
    <cfRule type="cellIs" dxfId="177" priority="223" operator="equal">
      <formula>"Media"</formula>
    </cfRule>
    <cfRule type="cellIs" dxfId="176" priority="224" operator="equal">
      <formula>"Baja"</formula>
    </cfRule>
    <cfRule type="cellIs" dxfId="175" priority="225" operator="equal">
      <formula>"Muy Baja"</formula>
    </cfRule>
  </conditionalFormatting>
  <conditionalFormatting sqref="H41 H43:H52">
    <cfRule type="cellIs" dxfId="174" priority="149" operator="equal">
      <formula>"Muy Alta"</formula>
    </cfRule>
    <cfRule type="cellIs" dxfId="173" priority="150" operator="equal">
      <formula>"Alta"</formula>
    </cfRule>
    <cfRule type="cellIs" dxfId="172" priority="151" operator="equal">
      <formula>"Media"</formula>
    </cfRule>
    <cfRule type="cellIs" dxfId="171" priority="152" operator="equal">
      <formula>"Baja"</formula>
    </cfRule>
    <cfRule type="cellIs" dxfId="170" priority="153" operator="equal">
      <formula>"Muy Baja"</formula>
    </cfRule>
  </conditionalFormatting>
  <conditionalFormatting sqref="H53:H57">
    <cfRule type="cellIs" dxfId="169" priority="30" operator="equal">
      <formula>"Muy Alta"</formula>
    </cfRule>
    <cfRule type="cellIs" dxfId="168" priority="31" operator="equal">
      <formula>"Alta"</formula>
    </cfRule>
    <cfRule type="cellIs" dxfId="167" priority="32" operator="equal">
      <formula>"Media"</formula>
    </cfRule>
    <cfRule type="cellIs" dxfId="166" priority="33" operator="equal">
      <formula>"Baja"</formula>
    </cfRule>
    <cfRule type="cellIs" dxfId="165" priority="34" operator="equal">
      <formula>"Muy Baja"</formula>
    </cfRule>
  </conditionalFormatting>
  <conditionalFormatting sqref="K10 K14 K17 K19 K22">
    <cfRule type="containsText" dxfId="164" priority="980" operator="containsText" text="❌">
      <formula>NOT(ISERROR(SEARCH("❌",K10)))</formula>
    </cfRule>
  </conditionalFormatting>
  <conditionalFormatting sqref="K25:K29 K31">
    <cfRule type="containsText" dxfId="163" priority="196" operator="containsText" text="❌">
      <formula>NOT(ISERROR(SEARCH("❌",K25)))</formula>
    </cfRule>
  </conditionalFormatting>
  <conditionalFormatting sqref="K33 K35:K36 K38:K39 K41">
    <cfRule type="containsText" dxfId="162" priority="197" operator="containsText" text="❌">
      <formula>NOT(ISERROR(SEARCH("❌",K33)))</formula>
    </cfRule>
  </conditionalFormatting>
  <conditionalFormatting sqref="K43:K57">
    <cfRule type="containsText" dxfId="161" priority="35" operator="containsText" text="❌">
      <formula>NOT(ISERROR(SEARCH(("❌"),(K43))))</formula>
    </cfRule>
  </conditionalFormatting>
  <conditionalFormatting sqref="L10 AA10 L14 AA14 L17 AA17 L19 AA19 L22 AA22">
    <cfRule type="cellIs" dxfId="160" priority="1293" operator="equal">
      <formula>"Catastrófico"</formula>
    </cfRule>
    <cfRule type="cellIs" dxfId="159" priority="1294" operator="equal">
      <formula>"Mayor"</formula>
    </cfRule>
    <cfRule type="cellIs" dxfId="158" priority="1295" operator="equal">
      <formula>"Moderado"</formula>
    </cfRule>
    <cfRule type="cellIs" dxfId="157" priority="1296" operator="equal">
      <formula>"Menor"</formula>
    </cfRule>
    <cfRule type="cellIs" dxfId="156" priority="1297" operator="equal">
      <formula>"Leve"</formula>
    </cfRule>
  </conditionalFormatting>
  <conditionalFormatting sqref="L31 L25:L29">
    <cfRule type="cellIs" dxfId="155" priority="186" operator="equal">
      <formula>"Catastrófico"</formula>
    </cfRule>
    <cfRule type="cellIs" dxfId="154" priority="187" operator="equal">
      <formula>"Mayor"</formula>
    </cfRule>
    <cfRule type="cellIs" dxfId="153" priority="188" operator="equal">
      <formula>"Moderado"</formula>
    </cfRule>
    <cfRule type="cellIs" dxfId="152" priority="189" operator="equal">
      <formula>"Menor"</formula>
    </cfRule>
    <cfRule type="cellIs" dxfId="151" priority="190" operator="equal">
      <formula>"Leve"</formula>
    </cfRule>
  </conditionalFormatting>
  <conditionalFormatting sqref="L33">
    <cfRule type="cellIs" dxfId="150" priority="120" operator="equal">
      <formula>"Catastrófico"</formula>
    </cfRule>
    <cfRule type="cellIs" dxfId="149" priority="121" operator="equal">
      <formula>"Mayor"</formula>
    </cfRule>
    <cfRule type="cellIs" dxfId="148" priority="122" operator="equal">
      <formula>"Moderado"</formula>
    </cfRule>
    <cfRule type="cellIs" dxfId="147" priority="123" operator="equal">
      <formula>"Menor"</formula>
    </cfRule>
    <cfRule type="cellIs" dxfId="146" priority="124" operator="equal">
      <formula>"Leve"</formula>
    </cfRule>
  </conditionalFormatting>
  <conditionalFormatting sqref="L35:L36">
    <cfRule type="cellIs" dxfId="145" priority="73" operator="equal">
      <formula>"Catastrófico"</formula>
    </cfRule>
    <cfRule type="cellIs" dxfId="144" priority="74" operator="equal">
      <formula>"Mayor"</formula>
    </cfRule>
    <cfRule type="cellIs" dxfId="143" priority="75" operator="equal">
      <formula>"Moderado"</formula>
    </cfRule>
    <cfRule type="cellIs" dxfId="142" priority="76" operator="equal">
      <formula>"Menor"</formula>
    </cfRule>
    <cfRule type="cellIs" dxfId="141" priority="77" operator="equal">
      <formula>"Leve"</formula>
    </cfRule>
  </conditionalFormatting>
  <conditionalFormatting sqref="L38:L39">
    <cfRule type="cellIs" dxfId="140" priority="45" operator="equal">
      <formula>"Catastrófico"</formula>
    </cfRule>
    <cfRule type="cellIs" dxfId="139" priority="46" operator="equal">
      <formula>"Mayor"</formula>
    </cfRule>
    <cfRule type="cellIs" dxfId="138" priority="47" operator="equal">
      <formula>"Moderado"</formula>
    </cfRule>
    <cfRule type="cellIs" dxfId="137" priority="48" operator="equal">
      <formula>"Menor"</formula>
    </cfRule>
    <cfRule type="cellIs" dxfId="136" priority="49" operator="equal">
      <formula>"Leve"</formula>
    </cfRule>
  </conditionalFormatting>
  <conditionalFormatting sqref="L41">
    <cfRule type="cellIs" dxfId="135" priority="125" operator="equal">
      <formula>"Catastrófico"</formula>
    </cfRule>
    <cfRule type="cellIs" dxfId="134" priority="126" operator="equal">
      <formula>"Mayor"</formula>
    </cfRule>
    <cfRule type="cellIs" dxfId="133" priority="127" operator="equal">
      <formula>"Moderado"</formula>
    </cfRule>
    <cfRule type="cellIs" dxfId="132" priority="128" operator="equal">
      <formula>"Menor"</formula>
    </cfRule>
    <cfRule type="cellIs" dxfId="131" priority="129" operator="equal">
      <formula>"Leve"</formula>
    </cfRule>
  </conditionalFormatting>
  <conditionalFormatting sqref="L43:L57 AA43:AA57">
    <cfRule type="cellIs" dxfId="130" priority="592" operator="equal">
      <formula>"Catastrófico"</formula>
    </cfRule>
    <cfRule type="cellIs" dxfId="129" priority="593" operator="equal">
      <formula>"Mayor"</formula>
    </cfRule>
    <cfRule type="cellIs" dxfId="128" priority="594" operator="equal">
      <formula>"Moderado"</formula>
    </cfRule>
    <cfRule type="cellIs" dxfId="127" priority="595" operator="equal">
      <formula>"Menor"</formula>
    </cfRule>
    <cfRule type="cellIs" dxfId="126" priority="596" operator="equal">
      <formula>"Leve"</formula>
    </cfRule>
  </conditionalFormatting>
  <conditionalFormatting sqref="N10 AC10 N14 AC14 N17 AC17 N19 AC19 N22 AC22 N53:N57 AC43:AC57">
    <cfRule type="cellIs" dxfId="125" priority="1289" operator="equal">
      <formula>"Extremo"</formula>
    </cfRule>
    <cfRule type="cellIs" dxfId="124" priority="1290" operator="equal">
      <formula>"Alto"</formula>
    </cfRule>
    <cfRule type="cellIs" dxfId="123" priority="1291" operator="equal">
      <formula>"Moderado"</formula>
    </cfRule>
    <cfRule type="cellIs" dxfId="122" priority="1292" operator="equal">
      <formula>"Bajo"</formula>
    </cfRule>
  </conditionalFormatting>
  <conditionalFormatting sqref="N25:N31 N33 N35 N38 N41">
    <cfRule type="cellIs" dxfId="121" priority="182" operator="equal">
      <formula>"Extremo"</formula>
    </cfRule>
    <cfRule type="cellIs" dxfId="120" priority="183" operator="equal">
      <formula>"Alto"</formula>
    </cfRule>
    <cfRule type="cellIs" dxfId="119" priority="184" operator="equal">
      <formula>"Moderado"</formula>
    </cfRule>
    <cfRule type="cellIs" dxfId="118" priority="185" operator="equal">
      <formula>"Bajo"</formula>
    </cfRule>
  </conditionalFormatting>
  <conditionalFormatting sqref="N43:N52">
    <cfRule type="cellIs" dxfId="117" priority="316" operator="equal">
      <formula>"Extremo"</formula>
    </cfRule>
    <cfRule type="cellIs" dxfId="116" priority="317" operator="equal">
      <formula>"Alto"</formula>
    </cfRule>
    <cfRule type="cellIs" dxfId="115" priority="318" operator="equal">
      <formula>"Moderado"</formula>
    </cfRule>
    <cfRule type="cellIs" dxfId="114" priority="319" operator="equal">
      <formula>"Bajo"</formula>
    </cfRule>
  </conditionalFormatting>
  <conditionalFormatting sqref="Y25:Y31">
    <cfRule type="cellIs" dxfId="113" priority="168" operator="equal">
      <formula>"Muy Alta"</formula>
    </cfRule>
    <cfRule type="cellIs" dxfId="112" priority="169" operator="equal">
      <formula>"Alta"</formula>
    </cfRule>
    <cfRule type="cellIs" dxfId="111" priority="170" operator="equal">
      <formula>"Media"</formula>
    </cfRule>
    <cfRule type="cellIs" dxfId="110" priority="171" operator="equal">
      <formula>"Baja"</formula>
    </cfRule>
    <cfRule type="cellIs" dxfId="109" priority="172" operator="equal">
      <formula>"Muy Baja"</formula>
    </cfRule>
  </conditionalFormatting>
  <conditionalFormatting sqref="Y33">
    <cfRule type="cellIs" dxfId="108" priority="154" operator="equal">
      <formula>"Muy Alta"</formula>
    </cfRule>
    <cfRule type="cellIs" dxfId="107" priority="155" operator="equal">
      <formula>"Alta"</formula>
    </cfRule>
    <cfRule type="cellIs" dxfId="106" priority="156" operator="equal">
      <formula>"Media"</formula>
    </cfRule>
    <cfRule type="cellIs" dxfId="105" priority="157" operator="equal">
      <formula>"Baja"</formula>
    </cfRule>
    <cfRule type="cellIs" dxfId="104" priority="158" operator="equal">
      <formula>"Muy Baja"</formula>
    </cfRule>
  </conditionalFormatting>
  <conditionalFormatting sqref="Y35:Y36">
    <cfRule type="cellIs" dxfId="103" priority="78" operator="equal">
      <formula>"Muy Alta"</formula>
    </cfRule>
    <cfRule type="cellIs" dxfId="102" priority="79" operator="equal">
      <formula>"Alta"</formula>
    </cfRule>
    <cfRule type="cellIs" dxfId="101" priority="80" operator="equal">
      <formula>"Media"</formula>
    </cfRule>
    <cfRule type="cellIs" dxfId="100" priority="81" operator="equal">
      <formula>"Baja"</formula>
    </cfRule>
    <cfRule type="cellIs" dxfId="99" priority="82" operator="equal">
      <formula>"Muy Baja"</formula>
    </cfRule>
  </conditionalFormatting>
  <conditionalFormatting sqref="Y38:Y39">
    <cfRule type="cellIs" dxfId="98" priority="50" operator="equal">
      <formula>"Muy Alta"</formula>
    </cfRule>
    <cfRule type="cellIs" dxfId="97" priority="51" operator="equal">
      <formula>"Alta"</formula>
    </cfRule>
    <cfRule type="cellIs" dxfId="96" priority="52" operator="equal">
      <formula>"Media"</formula>
    </cfRule>
    <cfRule type="cellIs" dxfId="95" priority="53" operator="equal">
      <formula>"Baja"</formula>
    </cfRule>
    <cfRule type="cellIs" dxfId="94" priority="54" operator="equal">
      <formula>"Muy Baja"</formula>
    </cfRule>
  </conditionalFormatting>
  <conditionalFormatting sqref="Y41">
    <cfRule type="cellIs" dxfId="93" priority="135" operator="equal">
      <formula>"Muy Alta"</formula>
    </cfRule>
    <cfRule type="cellIs" dxfId="92" priority="136" operator="equal">
      <formula>"Alta"</formula>
    </cfRule>
    <cfRule type="cellIs" dxfId="91" priority="137" operator="equal">
      <formula>"Media"</formula>
    </cfRule>
    <cfRule type="cellIs" dxfId="90" priority="138" operator="equal">
      <formula>"Baja"</formula>
    </cfRule>
    <cfRule type="cellIs" dxfId="89" priority="139" operator="equal">
      <formula>"Muy Baja"</formula>
    </cfRule>
  </conditionalFormatting>
  <conditionalFormatting sqref="AA25:AA31">
    <cfRule type="cellIs" dxfId="88" priority="177" operator="equal">
      <formula>"Catastrófico"</formula>
    </cfRule>
    <cfRule type="cellIs" dxfId="87" priority="178" operator="equal">
      <formula>"Mayor"</formula>
    </cfRule>
    <cfRule type="cellIs" dxfId="86" priority="179" operator="equal">
      <formula>"Moderado"</formula>
    </cfRule>
    <cfRule type="cellIs" dxfId="85" priority="180" operator="equal">
      <formula>"Menor"</formula>
    </cfRule>
    <cfRule type="cellIs" dxfId="84" priority="181" operator="equal">
      <formula>"Leve"</formula>
    </cfRule>
  </conditionalFormatting>
  <conditionalFormatting sqref="AA33">
    <cfRule type="cellIs" dxfId="83" priority="163" operator="equal">
      <formula>"Catastrófico"</formula>
    </cfRule>
    <cfRule type="cellIs" dxfId="82" priority="164" operator="equal">
      <formula>"Mayor"</formula>
    </cfRule>
    <cfRule type="cellIs" dxfId="81" priority="165" operator="equal">
      <formula>"Moderado"</formula>
    </cfRule>
    <cfRule type="cellIs" dxfId="80" priority="166" operator="equal">
      <formula>"Menor"</formula>
    </cfRule>
    <cfRule type="cellIs" dxfId="79" priority="167" operator="equal">
      <formula>"Leve"</formula>
    </cfRule>
  </conditionalFormatting>
  <conditionalFormatting sqref="AA35:AA36">
    <cfRule type="cellIs" dxfId="78" priority="87" operator="equal">
      <formula>"Catastrófico"</formula>
    </cfRule>
    <cfRule type="cellIs" dxfId="77" priority="88" operator="equal">
      <formula>"Mayor"</formula>
    </cfRule>
    <cfRule type="cellIs" dxfId="76" priority="89" operator="equal">
      <formula>"Moderado"</formula>
    </cfRule>
    <cfRule type="cellIs" dxfId="75" priority="90" operator="equal">
      <formula>"Menor"</formula>
    </cfRule>
    <cfRule type="cellIs" dxfId="74" priority="91" operator="equal">
      <formula>"Leve"</formula>
    </cfRule>
  </conditionalFormatting>
  <conditionalFormatting sqref="AA38:AA39">
    <cfRule type="cellIs" dxfId="73" priority="59" operator="equal">
      <formula>"Catastrófico"</formula>
    </cfRule>
    <cfRule type="cellIs" dxfId="72" priority="60" operator="equal">
      <formula>"Mayor"</formula>
    </cfRule>
    <cfRule type="cellIs" dxfId="71" priority="61" operator="equal">
      <formula>"Moderado"</formula>
    </cfRule>
    <cfRule type="cellIs" dxfId="70" priority="62" operator="equal">
      <formula>"Menor"</formula>
    </cfRule>
    <cfRule type="cellIs" dxfId="69" priority="63" operator="equal">
      <formula>"Leve"</formula>
    </cfRule>
  </conditionalFormatting>
  <conditionalFormatting sqref="AA41">
    <cfRule type="cellIs" dxfId="68" priority="144" operator="equal">
      <formula>"Catastrófico"</formula>
    </cfRule>
    <cfRule type="cellIs" dxfId="67" priority="145" operator="equal">
      <formula>"Mayor"</formula>
    </cfRule>
    <cfRule type="cellIs" dxfId="66" priority="146" operator="equal">
      <formula>"Moderado"</formula>
    </cfRule>
    <cfRule type="cellIs" dxfId="65" priority="147" operator="equal">
      <formula>"Menor"</formula>
    </cfRule>
    <cfRule type="cellIs" dxfId="64" priority="148" operator="equal">
      <formula>"Leve"</formula>
    </cfRule>
  </conditionalFormatting>
  <conditionalFormatting sqref="AC25:AC31">
    <cfRule type="cellIs" dxfId="63" priority="173" operator="equal">
      <formula>"Extremo"</formula>
    </cfRule>
    <cfRule type="cellIs" dxfId="62" priority="174" operator="equal">
      <formula>"Alto"</formula>
    </cfRule>
    <cfRule type="cellIs" dxfId="61" priority="175" operator="equal">
      <formula>"Moderado"</formula>
    </cfRule>
    <cfRule type="cellIs" dxfId="60" priority="176" operator="equal">
      <formula>"Bajo"</formula>
    </cfRule>
  </conditionalFormatting>
  <conditionalFormatting sqref="AC33">
    <cfRule type="cellIs" dxfId="59" priority="159" operator="equal">
      <formula>"Extremo"</formula>
    </cfRule>
    <cfRule type="cellIs" dxfId="58" priority="160" operator="equal">
      <formula>"Alto"</formula>
    </cfRule>
    <cfRule type="cellIs" dxfId="57" priority="161" operator="equal">
      <formula>"Moderado"</formula>
    </cfRule>
    <cfRule type="cellIs" dxfId="56" priority="162" operator="equal">
      <formula>"Bajo"</formula>
    </cfRule>
  </conditionalFormatting>
  <conditionalFormatting sqref="AC35:AC36">
    <cfRule type="cellIs" dxfId="55" priority="83" operator="equal">
      <formula>"Extremo"</formula>
    </cfRule>
    <cfRule type="cellIs" dxfId="54" priority="84" operator="equal">
      <formula>"Alto"</formula>
    </cfRule>
    <cfRule type="cellIs" dxfId="53" priority="85" operator="equal">
      <formula>"Moderado"</formula>
    </cfRule>
    <cfRule type="cellIs" dxfId="52" priority="86" operator="equal">
      <formula>"Bajo"</formula>
    </cfRule>
  </conditionalFormatting>
  <conditionalFormatting sqref="AC38:AC39">
    <cfRule type="cellIs" dxfId="51" priority="55" operator="equal">
      <formula>"Extremo"</formula>
    </cfRule>
    <cfRule type="cellIs" dxfId="50" priority="56" operator="equal">
      <formula>"Alto"</formula>
    </cfRule>
    <cfRule type="cellIs" dxfId="49" priority="57" operator="equal">
      <formula>"Moderado"</formula>
    </cfRule>
    <cfRule type="cellIs" dxfId="48" priority="58" operator="equal">
      <formula>"Bajo"</formula>
    </cfRule>
  </conditionalFormatting>
  <conditionalFormatting sqref="AC41">
    <cfRule type="cellIs" dxfId="47" priority="140" operator="equal">
      <formula>"Extremo"</formula>
    </cfRule>
    <cfRule type="cellIs" dxfId="46" priority="141" operator="equal">
      <formula>"Alto"</formula>
    </cfRule>
    <cfRule type="cellIs" dxfId="45" priority="142" operator="equal">
      <formula>"Moderado"</formula>
    </cfRule>
    <cfRule type="cellIs" dxfId="44" priority="143" operator="equal">
      <formula>"Bajo"</formula>
    </cfRule>
  </conditionalFormatting>
  <conditionalFormatting sqref="AE35:AE36">
    <cfRule type="cellIs" dxfId="43" priority="92" operator="equal">
      <formula>"Catastrófico"</formula>
    </cfRule>
    <cfRule type="cellIs" dxfId="42" priority="93" operator="equal">
      <formula>"Mayor"</formula>
    </cfRule>
    <cfRule type="cellIs" dxfId="41" priority="94" operator="equal">
      <formula>"Moderado"</formula>
    </cfRule>
    <cfRule type="cellIs" dxfId="40" priority="95" operator="equal">
      <formula>"Menor"</formula>
    </cfRule>
    <cfRule type="cellIs" dxfId="39" priority="96" operator="equal">
      <formula>"Leve"</formula>
    </cfRule>
  </conditionalFormatting>
  <conditionalFormatting sqref="AR35:AR36">
    <cfRule type="cellIs" dxfId="38" priority="97" operator="equal">
      <formula>"Muy Alta"</formula>
    </cfRule>
    <cfRule type="cellIs" dxfId="37" priority="98" operator="equal">
      <formula>"Alta"</formula>
    </cfRule>
    <cfRule type="cellIs" dxfId="36" priority="99" operator="equal">
      <formula>"Media"</formula>
    </cfRule>
    <cfRule type="cellIs" dxfId="35" priority="100" operator="equal">
      <formula>"Baja"</formula>
    </cfRule>
    <cfRule type="cellIs" dxfId="34" priority="101" operator="equal">
      <formula>"Muy Baja"</formula>
    </cfRule>
  </conditionalFormatting>
  <conditionalFormatting sqref="AT35:AT36">
    <cfRule type="cellIs" dxfId="33" priority="106" operator="equal">
      <formula>"Catastrófico"</formula>
    </cfRule>
    <cfRule type="cellIs" dxfId="32" priority="107" operator="equal">
      <formula>"Mayor"</formula>
    </cfRule>
    <cfRule type="cellIs" dxfId="31" priority="108" operator="equal">
      <formula>"Moderado"</formula>
    </cfRule>
    <cfRule type="cellIs" dxfId="30" priority="109" operator="equal">
      <formula>"Menor"</formula>
    </cfRule>
    <cfRule type="cellIs" dxfId="29" priority="110" operator="equal">
      <formula>"Leve"</formula>
    </cfRule>
  </conditionalFormatting>
  <conditionalFormatting sqref="AV35:AV36">
    <cfRule type="cellIs" dxfId="28" priority="102" operator="equal">
      <formula>"Extremo"</formula>
    </cfRule>
    <cfRule type="cellIs" dxfId="27" priority="103" operator="equal">
      <formula>"Alto"</formula>
    </cfRule>
    <cfRule type="cellIs" dxfId="26" priority="104" operator="equal">
      <formula>"Moderado"</formula>
    </cfRule>
    <cfRule type="cellIs" dxfId="25" priority="105" operator="equal">
      <formula>"Bajo"</formula>
    </cfRule>
  </conditionalFormatting>
  <conditionalFormatting sqref="K30">
    <cfRule type="containsText" dxfId="24" priority="21" operator="containsText" text="❌">
      <formula>NOT(ISERROR(SEARCH("❌",K30)))</formula>
    </cfRule>
  </conditionalFormatting>
  <conditionalFormatting sqref="L30">
    <cfRule type="cellIs" dxfId="23" priority="16" operator="equal">
      <formula>"Catastrófico"</formula>
    </cfRule>
    <cfRule type="cellIs" dxfId="22" priority="17" operator="equal">
      <formula>"Mayor"</formula>
    </cfRule>
    <cfRule type="cellIs" dxfId="21" priority="18" operator="equal">
      <formula>"Moderado"</formula>
    </cfRule>
    <cfRule type="cellIs" dxfId="20" priority="19" operator="equal">
      <formula>"Menor"</formula>
    </cfRule>
    <cfRule type="cellIs" dxfId="19" priority="20" operator="equal">
      <formula>"Leve"</formula>
    </cfRule>
  </conditionalFormatting>
  <conditionalFormatting sqref="H33">
    <cfRule type="cellIs" dxfId="18" priority="11" operator="equal">
      <formula>"Muy Alta"</formula>
    </cfRule>
    <cfRule type="cellIs" dxfId="17" priority="12" operator="equal">
      <formula>"Alta"</formula>
    </cfRule>
    <cfRule type="cellIs" dxfId="16" priority="13" operator="equal">
      <formula>"Media"</formula>
    </cfRule>
    <cfRule type="cellIs" dxfId="15" priority="14" operator="equal">
      <formula>"Baja"</formula>
    </cfRule>
    <cfRule type="cellIs" dxfId="14" priority="15" operator="equal">
      <formula>"Muy Baja"</formula>
    </cfRule>
  </conditionalFormatting>
  <conditionalFormatting sqref="H35">
    <cfRule type="cellIs" dxfId="13" priority="6" operator="equal">
      <formula>"Muy Alta"</formula>
    </cfRule>
    <cfRule type="cellIs" dxfId="12" priority="7" operator="equal">
      <formula>"Alta"</formula>
    </cfRule>
    <cfRule type="cellIs" dxfId="11" priority="8" operator="equal">
      <formula>"Media"</formula>
    </cfRule>
    <cfRule type="cellIs" dxfId="10" priority="9" operator="equal">
      <formula>"Baja"</formula>
    </cfRule>
    <cfRule type="cellIs" dxfId="9" priority="10" operator="equal">
      <formula>"Muy Baja"</formula>
    </cfRule>
  </conditionalFormatting>
  <conditionalFormatting sqref="H38">
    <cfRule type="cellIs" dxfId="8" priority="1" operator="equal">
      <formula>"Muy Alta"</formula>
    </cfRule>
    <cfRule type="cellIs" dxfId="7" priority="2" operator="equal">
      <formula>"Alta"</formula>
    </cfRule>
    <cfRule type="cellIs" dxfId="6" priority="3" operator="equal">
      <formula>"Media"</formula>
    </cfRule>
    <cfRule type="cellIs" dxfId="5" priority="4" operator="equal">
      <formula>"Baja"</formula>
    </cfRule>
    <cfRule type="cellIs" dxfId="4" priority="5" operator="equal">
      <formula>"Muy Baja"</formula>
    </cfRule>
  </conditionalFormatting>
  <dataValidations count="2">
    <dataValidation allowBlank="1" showInputMessage="1" showErrorMessage="1" error="Recuerde que las acciones se generan bajo la medida de mitigar el riesgo" sqref="AH41:AI41 AH20:AH33 AJ16:AJ17 AE13:AE17 AH35:AH39 AH13:AI18 AI19:AI20 AI42:AI57 AI24:AI40 AE25:AE42"/>
    <dataValidation showInputMessage="1" showErrorMessage="1" error="Recuerde que las acciones se generan bajo la medida de mitigar el riesgo" sqref="AG10 AG14 AG17 AG19 AG22 AG25:AG42"/>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'Opciones Tratamiento'!$B$9:$B$10</xm:f>
          </x14:formula1>
          <xm:sqref>AL13:AL17 AL26:AL27 AL21:AL24 AL43:AL44 AL46:AL47 AL49:AL50 AL52:AL55 AL57 AL29</xm:sqref>
        </x14:dataValidation>
        <x14:dataValidation type="custom" allowBlank="1" showInputMessage="1" showErrorMessage="1" error="Recuerde que las acciones se generan bajo la medida de mitigar el riesgo">
          <x14:formula1>
            <xm:f>IF(OR(AD25='Opciones Tratamiento'!$B$2,AD25='Opciones Tratamiento'!$B$3,AD25='Opciones Tratamiento'!$B$4),ISBLANK(AD25),ISTEXT(AD25))</xm:f>
          </x14:formula1>
          <xm:sqref>AJ25:AK29 AJ43:AK57</xm:sqref>
        </x14:dataValidation>
        <x14:dataValidation type="list" allowBlank="1" showInputMessage="1" showErrorMessage="1">
          <x14:formula1>
            <xm:f>'Opciones Tratamiento'!$B$13:$B$19</xm:f>
          </x14:formula1>
          <xm:sqref>F25:F29</xm:sqref>
        </x14:dataValidation>
        <x14:dataValidation type="list" allowBlank="1" showInputMessage="1" showErrorMessage="1">
          <x14:formula1>
            <xm:f>'Tabla Impacto'!$F$210:$F$221</xm:f>
          </x14:formula1>
          <xm:sqref>J25 J27:J29</xm:sqref>
        </x14:dataValidation>
        <x14:dataValidation type="list" allowBlank="1" showInputMessage="1" showErrorMessage="1">
          <x14:formula1>
            <xm:f>'Opciones Tratamiento'!$E$2:$E$4</xm:f>
          </x14:formula1>
          <xm:sqref>B14 B17 B19 B22 B25:B29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zoomScale="50" zoomScaleNormal="50" workbookViewId="0">
      <selection activeCell="S60" sqref="S60"/>
    </sheetView>
  </sheetViews>
  <sheetFormatPr baseColWidth="10" defaultRowHeight="15" x14ac:dyDescent="0.25"/>
  <cols>
    <col min="2" max="39" width="5.5703125" customWidth="1"/>
    <col min="41" max="46" width="5.5703125" customWidth="1"/>
  </cols>
  <sheetData>
    <row r="1" spans="1:99" x14ac:dyDescent="0.25">
      <c r="A1" s="79"/>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c r="AQ1" s="79"/>
      <c r="AR1" s="79"/>
      <c r="AS1" s="79"/>
      <c r="AT1" s="79"/>
      <c r="AU1" s="79"/>
      <c r="AV1" s="79"/>
      <c r="AW1" s="79"/>
      <c r="AX1" s="79"/>
      <c r="AY1" s="79"/>
      <c r="AZ1" s="79"/>
      <c r="BA1" s="79"/>
      <c r="BB1" s="79"/>
      <c r="BC1" s="79"/>
      <c r="BD1" s="79"/>
      <c r="BE1" s="79"/>
      <c r="BF1" s="79"/>
      <c r="BG1" s="79"/>
      <c r="BH1" s="79"/>
      <c r="BI1" s="79"/>
      <c r="BJ1" s="79"/>
      <c r="BK1" s="79"/>
      <c r="BL1" s="79"/>
      <c r="BM1" s="79"/>
      <c r="BN1" s="79"/>
      <c r="BO1" s="79"/>
      <c r="BP1" s="79"/>
      <c r="BQ1" s="79"/>
      <c r="BR1" s="79"/>
      <c r="BS1" s="79"/>
      <c r="BT1" s="79"/>
      <c r="BU1" s="79"/>
      <c r="BV1" s="79"/>
      <c r="BW1" s="79"/>
      <c r="BX1" s="79"/>
      <c r="BY1" s="79"/>
      <c r="BZ1" s="79"/>
      <c r="CA1" s="79"/>
      <c r="CB1" s="79"/>
      <c r="CC1" s="79"/>
      <c r="CD1" s="79"/>
      <c r="CE1" s="79"/>
      <c r="CF1" s="79"/>
      <c r="CG1" s="79"/>
      <c r="CH1" s="79"/>
      <c r="CI1" s="79"/>
      <c r="CJ1" s="79"/>
      <c r="CK1" s="79"/>
      <c r="CL1" s="79"/>
      <c r="CM1" s="79"/>
      <c r="CN1" s="79"/>
      <c r="CO1" s="79"/>
      <c r="CP1" s="79"/>
      <c r="CQ1" s="79"/>
      <c r="CR1" s="79"/>
      <c r="CS1" s="79"/>
      <c r="CT1" s="79"/>
      <c r="CU1" s="79"/>
    </row>
    <row r="2" spans="1:99" ht="18" customHeight="1" x14ac:dyDescent="0.25">
      <c r="A2" s="79"/>
      <c r="B2" s="359" t="s">
        <v>158</v>
      </c>
      <c r="C2" s="359"/>
      <c r="D2" s="359"/>
      <c r="E2" s="359"/>
      <c r="F2" s="359"/>
      <c r="G2" s="359"/>
      <c r="H2" s="359"/>
      <c r="I2" s="359"/>
      <c r="J2" s="396" t="s">
        <v>2</v>
      </c>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6"/>
      <c r="AK2" s="396"/>
      <c r="AL2" s="396"/>
      <c r="AM2" s="396"/>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row>
    <row r="3" spans="1:99" ht="18.75" customHeight="1" x14ac:dyDescent="0.25">
      <c r="A3" s="79"/>
      <c r="B3" s="359"/>
      <c r="C3" s="359"/>
      <c r="D3" s="359"/>
      <c r="E3" s="359"/>
      <c r="F3" s="359"/>
      <c r="G3" s="359"/>
      <c r="H3" s="359"/>
      <c r="I3" s="359"/>
      <c r="J3" s="396"/>
      <c r="K3" s="396"/>
      <c r="L3" s="396"/>
      <c r="M3" s="396"/>
      <c r="N3" s="396"/>
      <c r="O3" s="396"/>
      <c r="P3" s="396"/>
      <c r="Q3" s="396"/>
      <c r="R3" s="396"/>
      <c r="S3" s="396"/>
      <c r="T3" s="396"/>
      <c r="U3" s="396"/>
      <c r="V3" s="396"/>
      <c r="W3" s="396"/>
      <c r="X3" s="396"/>
      <c r="Y3" s="396"/>
      <c r="Z3" s="396"/>
      <c r="AA3" s="396"/>
      <c r="AB3" s="396"/>
      <c r="AC3" s="396"/>
      <c r="AD3" s="396"/>
      <c r="AE3" s="396"/>
      <c r="AF3" s="396"/>
      <c r="AG3" s="396"/>
      <c r="AH3" s="396"/>
      <c r="AI3" s="396"/>
      <c r="AJ3" s="396"/>
      <c r="AK3" s="396"/>
      <c r="AL3" s="396"/>
      <c r="AM3" s="396"/>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row>
    <row r="4" spans="1:99" ht="15" customHeight="1" x14ac:dyDescent="0.25">
      <c r="A4" s="79"/>
      <c r="B4" s="359"/>
      <c r="C4" s="359"/>
      <c r="D4" s="359"/>
      <c r="E4" s="359"/>
      <c r="F4" s="359"/>
      <c r="G4" s="359"/>
      <c r="H4" s="359"/>
      <c r="I4" s="359"/>
      <c r="J4" s="396"/>
      <c r="K4" s="396"/>
      <c r="L4" s="396"/>
      <c r="M4" s="396"/>
      <c r="N4" s="396"/>
      <c r="O4" s="396"/>
      <c r="P4" s="396"/>
      <c r="Q4" s="396"/>
      <c r="R4" s="396"/>
      <c r="S4" s="396"/>
      <c r="T4" s="396"/>
      <c r="U4" s="396"/>
      <c r="V4" s="396"/>
      <c r="W4" s="396"/>
      <c r="X4" s="396"/>
      <c r="Y4" s="396"/>
      <c r="Z4" s="396"/>
      <c r="AA4" s="396"/>
      <c r="AB4" s="396"/>
      <c r="AC4" s="396"/>
      <c r="AD4" s="396"/>
      <c r="AE4" s="396"/>
      <c r="AF4" s="396"/>
      <c r="AG4" s="396"/>
      <c r="AH4" s="396"/>
      <c r="AI4" s="396"/>
      <c r="AJ4" s="396"/>
      <c r="AK4" s="396"/>
      <c r="AL4" s="396"/>
      <c r="AM4" s="396"/>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row>
    <row r="5" spans="1:99" ht="15.75" thickBot="1" x14ac:dyDescent="0.3">
      <c r="A5" s="79"/>
      <c r="B5" s="79"/>
      <c r="C5" s="79"/>
      <c r="D5" s="79"/>
      <c r="E5" s="79"/>
      <c r="F5" s="79"/>
      <c r="G5" s="79"/>
      <c r="H5" s="79"/>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79"/>
      <c r="AM5" s="79"/>
      <c r="AN5" s="79"/>
      <c r="AO5" s="79"/>
      <c r="AP5" s="79"/>
      <c r="AQ5" s="79"/>
      <c r="AR5" s="79"/>
      <c r="AS5" s="79"/>
      <c r="AT5" s="79"/>
      <c r="AU5" s="79"/>
      <c r="AV5" s="79"/>
      <c r="AW5" s="79"/>
      <c r="AX5" s="79"/>
      <c r="AY5" s="79"/>
      <c r="AZ5" s="79"/>
      <c r="BA5" s="79"/>
      <c r="BB5" s="79"/>
      <c r="BC5" s="79"/>
      <c r="BD5" s="79"/>
      <c r="BE5" s="79"/>
      <c r="BF5" s="79"/>
      <c r="BG5" s="79"/>
      <c r="BH5" s="79"/>
      <c r="BI5" s="79"/>
      <c r="BJ5" s="79"/>
      <c r="BK5" s="79"/>
      <c r="BL5" s="79"/>
      <c r="BM5" s="79"/>
      <c r="BN5" s="79"/>
      <c r="BO5" s="79"/>
      <c r="BP5" s="79"/>
      <c r="BQ5" s="79"/>
      <c r="BR5" s="79"/>
      <c r="BS5" s="79"/>
      <c r="BT5" s="79"/>
      <c r="BU5" s="79"/>
      <c r="BV5" s="79"/>
      <c r="BW5" s="79"/>
      <c r="BX5" s="79"/>
      <c r="BY5" s="79"/>
      <c r="BZ5" s="79"/>
      <c r="CA5" s="79"/>
      <c r="CB5" s="79"/>
      <c r="CC5" s="79"/>
      <c r="CD5" s="79"/>
      <c r="CE5" s="79"/>
      <c r="CF5" s="79"/>
      <c r="CG5" s="79"/>
      <c r="CH5" s="79"/>
      <c r="CI5" s="79"/>
      <c r="CJ5" s="79"/>
      <c r="CK5" s="79"/>
      <c r="CL5" s="79"/>
      <c r="CM5" s="79"/>
      <c r="CN5" s="79"/>
      <c r="CO5" s="79"/>
      <c r="CP5" s="79"/>
      <c r="CQ5" s="79"/>
      <c r="CR5" s="79"/>
      <c r="CS5" s="79"/>
      <c r="CT5" s="79"/>
      <c r="CU5" s="79"/>
    </row>
    <row r="6" spans="1:99" ht="15" customHeight="1" x14ac:dyDescent="0.25">
      <c r="A6" s="79"/>
      <c r="B6" s="407" t="s">
        <v>4</v>
      </c>
      <c r="C6" s="407"/>
      <c r="D6" s="408"/>
      <c r="E6" s="397" t="s">
        <v>116</v>
      </c>
      <c r="F6" s="398"/>
      <c r="G6" s="398"/>
      <c r="H6" s="398"/>
      <c r="I6" s="399"/>
      <c r="J6" s="393" t="e">
        <f>IF(AND('Mapa final'!#REF!="Muy Alta",'Mapa final'!#REF!="Leve"),CONCATENATE("R",'Mapa final'!#REF!),"")</f>
        <v>#REF!</v>
      </c>
      <c r="K6" s="394"/>
      <c r="L6" s="394" t="str">
        <f>IF(AND('Mapa final'!$H$19="Muy Alta",'Mapa final'!$L$19="Leve"),CONCATENATE("R",'Mapa final'!$A$19),"")</f>
        <v/>
      </c>
      <c r="M6" s="394"/>
      <c r="N6" s="394" t="str">
        <f>IF(AND('Mapa final'!$H$29="Muy Alta",'Mapa final'!$L$29="Leve"),CONCATENATE("R",'Mapa final'!$A$29),"")</f>
        <v/>
      </c>
      <c r="O6" s="395"/>
      <c r="P6" s="393" t="e">
        <f>IF(AND('Mapa final'!#REF!="Muy Alta",'Mapa final'!#REF!="Menor"),CONCATENATE("R",'Mapa final'!#REF!),"")</f>
        <v>#REF!</v>
      </c>
      <c r="Q6" s="394"/>
      <c r="R6" s="394" t="str">
        <f>IF(AND('Mapa final'!$H$19="Muy Alta",'Mapa final'!$L$19="Menor"),CONCATENATE("R",'Mapa final'!$A$19),"")</f>
        <v/>
      </c>
      <c r="S6" s="394"/>
      <c r="T6" s="394" t="str">
        <f>IF(AND('Mapa final'!$H$29="Muy Alta",'Mapa final'!$L$29="Menor"),CONCATENATE("R",'Mapa final'!$A$29),"")</f>
        <v/>
      </c>
      <c r="U6" s="395"/>
      <c r="V6" s="393" t="e">
        <f>IF(AND('Mapa final'!#REF!="Muy Alta",'Mapa final'!#REF!="Moderado"),CONCATENATE("R",'Mapa final'!#REF!),"")</f>
        <v>#REF!</v>
      </c>
      <c r="W6" s="394"/>
      <c r="X6" s="394" t="str">
        <f>IF(AND('Mapa final'!$H$19="Muy Alta",'Mapa final'!$L$19="Moderado"),CONCATENATE("R",'Mapa final'!$A$19),"")</f>
        <v/>
      </c>
      <c r="Y6" s="394"/>
      <c r="Z6" s="394" t="str">
        <f>IF(AND('Mapa final'!$H$29="Muy Alta",'Mapa final'!$L$29="Moderado"),CONCATENATE("R",'Mapa final'!$A$29),"")</f>
        <v/>
      </c>
      <c r="AA6" s="395"/>
      <c r="AB6" s="393" t="e">
        <f>IF(AND('Mapa final'!#REF!="Muy Alta",'Mapa final'!#REF!="Mayor"),CONCATENATE("R",'Mapa final'!#REF!),"")</f>
        <v>#REF!</v>
      </c>
      <c r="AC6" s="394"/>
      <c r="AD6" s="394" t="str">
        <f>IF(AND('Mapa final'!$H$19="Muy Alta",'Mapa final'!$L$19="Mayor"),CONCATENATE("R",'Mapa final'!$A$19),"")</f>
        <v/>
      </c>
      <c r="AE6" s="394"/>
      <c r="AF6" s="394" t="str">
        <f>IF(AND('Mapa final'!$H$29="Muy Alta",'Mapa final'!$L$29="Mayor"),CONCATENATE("R",'Mapa final'!$A$29),"")</f>
        <v/>
      </c>
      <c r="AG6" s="395"/>
      <c r="AH6" s="384" t="e">
        <f>IF(AND('Mapa final'!#REF!="Muy Alta",'Mapa final'!#REF!="Catastrófico"),CONCATENATE("R",'Mapa final'!#REF!),"")</f>
        <v>#REF!</v>
      </c>
      <c r="AI6" s="385"/>
      <c r="AJ6" s="385" t="str">
        <f>IF(AND('Mapa final'!$H$19="Muy Alta",'Mapa final'!$L$19="Catastrófico"),CONCATENATE("R",'Mapa final'!$A$19),"")</f>
        <v/>
      </c>
      <c r="AK6" s="385"/>
      <c r="AL6" s="385" t="str">
        <f>IF(AND('Mapa final'!$H$29="Muy Alta",'Mapa final'!$L$29="Catastrófico"),CONCATENATE("R",'Mapa final'!$A$29),"")</f>
        <v/>
      </c>
      <c r="AM6" s="386"/>
      <c r="AO6" s="409" t="s">
        <v>79</v>
      </c>
      <c r="AP6" s="410"/>
      <c r="AQ6" s="410"/>
      <c r="AR6" s="410"/>
      <c r="AS6" s="410"/>
      <c r="AT6" s="411"/>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row>
    <row r="7" spans="1:99" ht="15" customHeight="1" x14ac:dyDescent="0.25">
      <c r="A7" s="79"/>
      <c r="B7" s="407"/>
      <c r="C7" s="407"/>
      <c r="D7" s="408"/>
      <c r="E7" s="400"/>
      <c r="F7" s="401"/>
      <c r="G7" s="401"/>
      <c r="H7" s="401"/>
      <c r="I7" s="402"/>
      <c r="J7" s="387"/>
      <c r="K7" s="388"/>
      <c r="L7" s="388"/>
      <c r="M7" s="388"/>
      <c r="N7" s="388"/>
      <c r="O7" s="389"/>
      <c r="P7" s="387"/>
      <c r="Q7" s="388"/>
      <c r="R7" s="388"/>
      <c r="S7" s="388"/>
      <c r="T7" s="388"/>
      <c r="U7" s="389"/>
      <c r="V7" s="387"/>
      <c r="W7" s="388"/>
      <c r="X7" s="388"/>
      <c r="Y7" s="388"/>
      <c r="Z7" s="388"/>
      <c r="AA7" s="389"/>
      <c r="AB7" s="387"/>
      <c r="AC7" s="388"/>
      <c r="AD7" s="388"/>
      <c r="AE7" s="388"/>
      <c r="AF7" s="388"/>
      <c r="AG7" s="389"/>
      <c r="AH7" s="378"/>
      <c r="AI7" s="379"/>
      <c r="AJ7" s="379"/>
      <c r="AK7" s="379"/>
      <c r="AL7" s="379"/>
      <c r="AM7" s="380"/>
      <c r="AN7" s="79"/>
      <c r="AO7" s="412"/>
      <c r="AP7" s="413"/>
      <c r="AQ7" s="413"/>
      <c r="AR7" s="413"/>
      <c r="AS7" s="413"/>
      <c r="AT7" s="414"/>
      <c r="AU7" s="79"/>
      <c r="AV7" s="79"/>
      <c r="AW7" s="79"/>
      <c r="AX7" s="79"/>
      <c r="AY7" s="79"/>
      <c r="AZ7" s="79"/>
      <c r="BA7" s="79"/>
      <c r="BB7" s="79"/>
      <c r="BC7" s="79"/>
      <c r="BD7" s="79"/>
      <c r="BE7" s="79"/>
      <c r="BF7" s="79"/>
      <c r="BG7" s="79"/>
      <c r="BH7" s="79"/>
      <c r="BI7" s="79"/>
      <c r="BJ7" s="79"/>
      <c r="BK7" s="79"/>
      <c r="BL7" s="79"/>
      <c r="BM7" s="79"/>
      <c r="BN7" s="79"/>
      <c r="BO7" s="79"/>
      <c r="BP7" s="79"/>
      <c r="BQ7" s="79"/>
      <c r="BR7" s="79"/>
      <c r="BS7" s="79"/>
      <c r="BT7" s="79"/>
      <c r="BU7" s="79"/>
      <c r="BV7" s="79"/>
      <c r="BW7" s="79"/>
      <c r="BX7" s="79"/>
      <c r="BY7" s="79"/>
      <c r="BZ7" s="79"/>
      <c r="CA7" s="79"/>
      <c r="CB7" s="79"/>
    </row>
    <row r="8" spans="1:99" ht="15" customHeight="1" x14ac:dyDescent="0.25">
      <c r="A8" s="79"/>
      <c r="B8" s="407"/>
      <c r="C8" s="407"/>
      <c r="D8" s="408"/>
      <c r="E8" s="400"/>
      <c r="F8" s="401"/>
      <c r="G8" s="401"/>
      <c r="H8" s="401"/>
      <c r="I8" s="402"/>
      <c r="J8" s="387" t="str">
        <f>IF(AND('Mapa final'!$H$43="Muy Alta",'Mapa final'!$L$43="Leve"),CONCATENATE("R",'Mapa final'!$A$43),"")</f>
        <v/>
      </c>
      <c r="K8" s="388"/>
      <c r="L8" s="388" t="str">
        <f>IF(AND('Mapa final'!$H$49="Muy Alta",'Mapa final'!$L$49="Leve"),CONCATENATE("R",'Mapa final'!$A$49),"")</f>
        <v/>
      </c>
      <c r="M8" s="388"/>
      <c r="N8" s="388" t="str">
        <f>IF(AND('Mapa final'!$H$54="Muy Alta",'Mapa final'!$L$54="Leve"),CONCATENATE("R",'Mapa final'!$A$54),"")</f>
        <v/>
      </c>
      <c r="O8" s="389"/>
      <c r="P8" s="387" t="str">
        <f>IF(AND('Mapa final'!$H$43="Muy Alta",'Mapa final'!$L$43="Menor"),CONCATENATE("R",'Mapa final'!$A$43),"")</f>
        <v/>
      </c>
      <c r="Q8" s="388"/>
      <c r="R8" s="388" t="str">
        <f>IF(AND('Mapa final'!$H$49="Muy Alta",'Mapa final'!$L$49="Menor"),CONCATENATE("R",'Mapa final'!$A$49),"")</f>
        <v/>
      </c>
      <c r="S8" s="388"/>
      <c r="T8" s="388" t="str">
        <f>IF(AND('Mapa final'!$H$54="Muy Alta",'Mapa final'!$L$54="Menor"),CONCATENATE("R",'Mapa final'!$A$54),"")</f>
        <v/>
      </c>
      <c r="U8" s="389"/>
      <c r="V8" s="387" t="str">
        <f>IF(AND('Mapa final'!$H$43="Muy Alta",'Mapa final'!$L$43="Moderado"),CONCATENATE("R",'Mapa final'!$A$43),"")</f>
        <v/>
      </c>
      <c r="W8" s="388"/>
      <c r="X8" s="388" t="str">
        <f>IF(AND('Mapa final'!$H$49="Muy Alta",'Mapa final'!$L$49="Moderado"),CONCATENATE("R",'Mapa final'!$A$49),"")</f>
        <v/>
      </c>
      <c r="Y8" s="388"/>
      <c r="Z8" s="388" t="str">
        <f>IF(AND('Mapa final'!$H$54="Muy Alta",'Mapa final'!$L$54="Moderado"),CONCATENATE("R",'Mapa final'!$A$54),"")</f>
        <v/>
      </c>
      <c r="AA8" s="389"/>
      <c r="AB8" s="387" t="str">
        <f>IF(AND('Mapa final'!$H$43="Muy Alta",'Mapa final'!$L$43="Mayor"),CONCATENATE("R",'Mapa final'!$A$43),"")</f>
        <v/>
      </c>
      <c r="AC8" s="388"/>
      <c r="AD8" s="388" t="str">
        <f>IF(AND('Mapa final'!$H$49="Muy Alta",'Mapa final'!$L$49="Mayor"),CONCATENATE("R",'Mapa final'!$A$49),"")</f>
        <v/>
      </c>
      <c r="AE8" s="388"/>
      <c r="AF8" s="388" t="str">
        <f>IF(AND('Mapa final'!$H$54="Muy Alta",'Mapa final'!$L$54="Mayor"),CONCATENATE("R",'Mapa final'!$A$54),"")</f>
        <v/>
      </c>
      <c r="AG8" s="389"/>
      <c r="AH8" s="378" t="str">
        <f>IF(AND('Mapa final'!$H$43="Muy Alta",'Mapa final'!$L$43="Catastrófico"),CONCATENATE("R",'Mapa final'!$A$43),"")</f>
        <v/>
      </c>
      <c r="AI8" s="379"/>
      <c r="AJ8" s="379" t="str">
        <f>IF(AND('Mapa final'!$H$49="Muy Alta",'Mapa final'!$L$49="Catastrófico"),CONCATENATE("R",'Mapa final'!$A$49),"")</f>
        <v/>
      </c>
      <c r="AK8" s="379"/>
      <c r="AL8" s="379" t="str">
        <f>IF(AND('Mapa final'!$H$54="Muy Alta",'Mapa final'!$L$54="Catastrófico"),CONCATENATE("R",'Mapa final'!$A$54),"")</f>
        <v/>
      </c>
      <c r="AM8" s="380"/>
      <c r="AN8" s="79"/>
      <c r="AO8" s="412"/>
      <c r="AP8" s="413"/>
      <c r="AQ8" s="413"/>
      <c r="AR8" s="413"/>
      <c r="AS8" s="413"/>
      <c r="AT8" s="414"/>
      <c r="AU8" s="79"/>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row>
    <row r="9" spans="1:99" ht="15" customHeight="1" x14ac:dyDescent="0.25">
      <c r="A9" s="79"/>
      <c r="B9" s="407"/>
      <c r="C9" s="407"/>
      <c r="D9" s="408"/>
      <c r="E9" s="400"/>
      <c r="F9" s="401"/>
      <c r="G9" s="401"/>
      <c r="H9" s="401"/>
      <c r="I9" s="402"/>
      <c r="J9" s="387"/>
      <c r="K9" s="388"/>
      <c r="L9" s="388"/>
      <c r="M9" s="388"/>
      <c r="N9" s="388"/>
      <c r="O9" s="389"/>
      <c r="P9" s="387"/>
      <c r="Q9" s="388"/>
      <c r="R9" s="388"/>
      <c r="S9" s="388"/>
      <c r="T9" s="388"/>
      <c r="U9" s="389"/>
      <c r="V9" s="387"/>
      <c r="W9" s="388"/>
      <c r="X9" s="388"/>
      <c r="Y9" s="388"/>
      <c r="Z9" s="388"/>
      <c r="AA9" s="389"/>
      <c r="AB9" s="387"/>
      <c r="AC9" s="388"/>
      <c r="AD9" s="388"/>
      <c r="AE9" s="388"/>
      <c r="AF9" s="388"/>
      <c r="AG9" s="389"/>
      <c r="AH9" s="378"/>
      <c r="AI9" s="379"/>
      <c r="AJ9" s="379"/>
      <c r="AK9" s="379"/>
      <c r="AL9" s="379"/>
      <c r="AM9" s="380"/>
      <c r="AN9" s="79"/>
      <c r="AO9" s="412"/>
      <c r="AP9" s="413"/>
      <c r="AQ9" s="413"/>
      <c r="AR9" s="413"/>
      <c r="AS9" s="413"/>
      <c r="AT9" s="414"/>
      <c r="AU9" s="79"/>
      <c r="AV9" s="79"/>
      <c r="AW9" s="79"/>
      <c r="AX9" s="79"/>
      <c r="AY9" s="79"/>
      <c r="AZ9" s="79"/>
      <c r="BA9" s="79"/>
      <c r="BB9" s="79"/>
      <c r="BC9" s="79"/>
      <c r="BD9" s="79"/>
      <c r="BE9" s="79"/>
      <c r="BF9" s="79"/>
      <c r="BG9" s="79"/>
      <c r="BH9" s="79"/>
      <c r="BI9" s="79"/>
      <c r="BJ9" s="79"/>
      <c r="BK9" s="79"/>
      <c r="BL9" s="79"/>
      <c r="BM9" s="79"/>
      <c r="BN9" s="79"/>
      <c r="BO9" s="79"/>
      <c r="BP9" s="79"/>
      <c r="BQ9" s="79"/>
      <c r="BR9" s="79"/>
      <c r="BS9" s="79"/>
      <c r="BT9" s="79"/>
      <c r="BU9" s="79"/>
      <c r="BV9" s="79"/>
      <c r="BW9" s="79"/>
      <c r="BX9" s="79"/>
      <c r="BY9" s="79"/>
      <c r="BZ9" s="79"/>
      <c r="CA9" s="79"/>
      <c r="CB9" s="79"/>
    </row>
    <row r="10" spans="1:99" ht="15" customHeight="1" x14ac:dyDescent="0.25">
      <c r="A10" s="79"/>
      <c r="B10" s="407"/>
      <c r="C10" s="407"/>
      <c r="D10" s="408"/>
      <c r="E10" s="400"/>
      <c r="F10" s="401"/>
      <c r="G10" s="401"/>
      <c r="H10" s="401"/>
      <c r="I10" s="402"/>
      <c r="J10" s="387" t="e">
        <f>IF(AND('Mapa final'!#REF!="Muy Alta",'Mapa final'!#REF!="Leve"),CONCATENATE("R",'Mapa final'!#REF!),"")</f>
        <v>#REF!</v>
      </c>
      <c r="K10" s="388"/>
      <c r="L10" s="388" t="e">
        <f>IF(AND('Mapa final'!#REF!="Muy Alta",'Mapa final'!#REF!="Leve"),CONCATENATE("R",'Mapa final'!#REF!),"")</f>
        <v>#REF!</v>
      </c>
      <c r="M10" s="388"/>
      <c r="N10" s="388" t="e">
        <f>IF(AND('Mapa final'!#REF!="Muy Alta",'Mapa final'!#REF!="Leve"),CONCATENATE("R",'Mapa final'!#REF!),"")</f>
        <v>#REF!</v>
      </c>
      <c r="O10" s="389"/>
      <c r="P10" s="387" t="e">
        <f>IF(AND('Mapa final'!#REF!="Muy Alta",'Mapa final'!#REF!="Menor"),CONCATENATE("R",'Mapa final'!#REF!),"")</f>
        <v>#REF!</v>
      </c>
      <c r="Q10" s="388"/>
      <c r="R10" s="388" t="e">
        <f>IF(AND('Mapa final'!#REF!="Muy Alta",'Mapa final'!#REF!="Menor"),CONCATENATE("R",'Mapa final'!#REF!),"")</f>
        <v>#REF!</v>
      </c>
      <c r="S10" s="388"/>
      <c r="T10" s="388" t="e">
        <f>IF(AND('Mapa final'!#REF!="Muy Alta",'Mapa final'!#REF!="Menor"),CONCATENATE("R",'Mapa final'!#REF!),"")</f>
        <v>#REF!</v>
      </c>
      <c r="U10" s="389"/>
      <c r="V10" s="387" t="e">
        <f>IF(AND('Mapa final'!#REF!="Muy Alta",'Mapa final'!#REF!="Moderado"),CONCATENATE("R",'Mapa final'!#REF!),"")</f>
        <v>#REF!</v>
      </c>
      <c r="W10" s="388"/>
      <c r="X10" s="388" t="e">
        <f>IF(AND('Mapa final'!#REF!="Muy Alta",'Mapa final'!#REF!="Moderado"),CONCATENATE("R",'Mapa final'!#REF!),"")</f>
        <v>#REF!</v>
      </c>
      <c r="Y10" s="388"/>
      <c r="Z10" s="388" t="e">
        <f>IF(AND('Mapa final'!#REF!="Muy Alta",'Mapa final'!#REF!="Moderado"),CONCATENATE("R",'Mapa final'!#REF!),"")</f>
        <v>#REF!</v>
      </c>
      <c r="AA10" s="389"/>
      <c r="AB10" s="387" t="e">
        <f>IF(AND('Mapa final'!#REF!="Muy Alta",'Mapa final'!#REF!="Mayor"),CONCATENATE("R",'Mapa final'!#REF!),"")</f>
        <v>#REF!</v>
      </c>
      <c r="AC10" s="388"/>
      <c r="AD10" s="388" t="e">
        <f>IF(AND('Mapa final'!#REF!="Muy Alta",'Mapa final'!#REF!="Mayor"),CONCATENATE("R",'Mapa final'!#REF!),"")</f>
        <v>#REF!</v>
      </c>
      <c r="AE10" s="388"/>
      <c r="AF10" s="388" t="e">
        <f>IF(AND('Mapa final'!#REF!="Muy Alta",'Mapa final'!#REF!="Mayor"),CONCATENATE("R",'Mapa final'!#REF!),"")</f>
        <v>#REF!</v>
      </c>
      <c r="AG10" s="389"/>
      <c r="AH10" s="378" t="e">
        <f>IF(AND('Mapa final'!#REF!="Muy Alta",'Mapa final'!#REF!="Catastrófico"),CONCATENATE("R",'Mapa final'!#REF!),"")</f>
        <v>#REF!</v>
      </c>
      <c r="AI10" s="379"/>
      <c r="AJ10" s="379" t="e">
        <f>IF(AND('Mapa final'!#REF!="Muy Alta",'Mapa final'!#REF!="Catastrófico"),CONCATENATE("R",'Mapa final'!#REF!),"")</f>
        <v>#REF!</v>
      </c>
      <c r="AK10" s="379"/>
      <c r="AL10" s="379" t="e">
        <f>IF(AND('Mapa final'!#REF!="Muy Alta",'Mapa final'!#REF!="Catastrófico"),CONCATENATE("R",'Mapa final'!#REF!),"")</f>
        <v>#REF!</v>
      </c>
      <c r="AM10" s="380"/>
      <c r="AN10" s="79"/>
      <c r="AO10" s="412"/>
      <c r="AP10" s="413"/>
      <c r="AQ10" s="413"/>
      <c r="AR10" s="413"/>
      <c r="AS10" s="413"/>
      <c r="AT10" s="414"/>
      <c r="AU10" s="79"/>
      <c r="AV10" s="79"/>
      <c r="AW10" s="79"/>
      <c r="AX10" s="79"/>
      <c r="AY10" s="79"/>
      <c r="AZ10" s="79"/>
      <c r="BA10" s="79"/>
      <c r="BB10" s="79"/>
      <c r="BC10" s="79"/>
      <c r="BD10" s="79"/>
      <c r="BE10" s="79"/>
      <c r="BF10" s="79"/>
      <c r="BG10" s="79"/>
      <c r="BH10" s="79"/>
      <c r="BI10" s="79"/>
      <c r="BJ10" s="79"/>
      <c r="BK10" s="79"/>
      <c r="BL10" s="79"/>
      <c r="BM10" s="79"/>
      <c r="BN10" s="79"/>
      <c r="BO10" s="79"/>
      <c r="BP10" s="79"/>
      <c r="BQ10" s="79"/>
      <c r="BR10" s="79"/>
      <c r="BS10" s="79"/>
      <c r="BT10" s="79"/>
      <c r="BU10" s="79"/>
      <c r="BV10" s="79"/>
      <c r="BW10" s="79"/>
      <c r="BX10" s="79"/>
      <c r="BY10" s="79"/>
      <c r="BZ10" s="79"/>
      <c r="CA10" s="79"/>
      <c r="CB10" s="79"/>
    </row>
    <row r="11" spans="1:99" ht="15" customHeight="1" x14ac:dyDescent="0.25">
      <c r="A11" s="79"/>
      <c r="B11" s="407"/>
      <c r="C11" s="407"/>
      <c r="D11" s="408"/>
      <c r="E11" s="400"/>
      <c r="F11" s="401"/>
      <c r="G11" s="401"/>
      <c r="H11" s="401"/>
      <c r="I11" s="402"/>
      <c r="J11" s="387"/>
      <c r="K11" s="388"/>
      <c r="L11" s="388"/>
      <c r="M11" s="388"/>
      <c r="N11" s="388"/>
      <c r="O11" s="389"/>
      <c r="P11" s="387"/>
      <c r="Q11" s="388"/>
      <c r="R11" s="388"/>
      <c r="S11" s="388"/>
      <c r="T11" s="388"/>
      <c r="U11" s="389"/>
      <c r="V11" s="387"/>
      <c r="W11" s="388"/>
      <c r="X11" s="388"/>
      <c r="Y11" s="388"/>
      <c r="Z11" s="388"/>
      <c r="AA11" s="389"/>
      <c r="AB11" s="387"/>
      <c r="AC11" s="388"/>
      <c r="AD11" s="388"/>
      <c r="AE11" s="388"/>
      <c r="AF11" s="388"/>
      <c r="AG11" s="389"/>
      <c r="AH11" s="378"/>
      <c r="AI11" s="379"/>
      <c r="AJ11" s="379"/>
      <c r="AK11" s="379"/>
      <c r="AL11" s="379"/>
      <c r="AM11" s="380"/>
      <c r="AN11" s="79"/>
      <c r="AO11" s="412"/>
      <c r="AP11" s="413"/>
      <c r="AQ11" s="413"/>
      <c r="AR11" s="413"/>
      <c r="AS11" s="413"/>
      <c r="AT11" s="414"/>
      <c r="AU11" s="79"/>
      <c r="AV11" s="79"/>
      <c r="AW11" s="79"/>
      <c r="AX11" s="79"/>
      <c r="AY11" s="79"/>
      <c r="AZ11" s="79"/>
      <c r="BA11" s="79"/>
      <c r="BB11" s="79"/>
      <c r="BC11" s="79"/>
      <c r="BD11" s="79"/>
      <c r="BE11" s="79"/>
      <c r="BF11" s="79"/>
      <c r="BG11" s="79"/>
      <c r="BH11" s="79"/>
      <c r="BI11" s="79"/>
      <c r="BJ11" s="79"/>
      <c r="BK11" s="79"/>
      <c r="BL11" s="79"/>
      <c r="BM11" s="79"/>
      <c r="BN11" s="79"/>
      <c r="BO11" s="79"/>
      <c r="BP11" s="79"/>
      <c r="BQ11" s="79"/>
      <c r="BR11" s="79"/>
      <c r="BS11" s="79"/>
      <c r="BT11" s="79"/>
      <c r="BU11" s="79"/>
      <c r="BV11" s="79"/>
      <c r="BW11" s="79"/>
      <c r="BX11" s="79"/>
      <c r="BY11" s="79"/>
      <c r="BZ11" s="79"/>
      <c r="CA11" s="79"/>
      <c r="CB11" s="79"/>
    </row>
    <row r="12" spans="1:99" ht="15" customHeight="1" x14ac:dyDescent="0.25">
      <c r="A12" s="79"/>
      <c r="B12" s="407"/>
      <c r="C12" s="407"/>
      <c r="D12" s="408"/>
      <c r="E12" s="400"/>
      <c r="F12" s="401"/>
      <c r="G12" s="401"/>
      <c r="H12" s="401"/>
      <c r="I12" s="402"/>
      <c r="J12" s="387" t="e">
        <f>IF(AND('Mapa final'!#REF!="Muy Alta",'Mapa final'!#REF!="Leve"),CONCATENATE("R",'Mapa final'!#REF!),"")</f>
        <v>#REF!</v>
      </c>
      <c r="K12" s="388"/>
      <c r="L12" s="388" t="e">
        <f>IF(AND('Mapa final'!#REF!="Muy Alta",'Mapa final'!#REF!="Leve"),CONCATENATE("R",'Mapa final'!#REF!),"")</f>
        <v>#REF!</v>
      </c>
      <c r="M12" s="388"/>
      <c r="N12" s="388" t="str">
        <f>IF(AND('Mapa final'!$H$61="Muy Alta",'Mapa final'!$L$61="Leve"),CONCATENATE("R",'Mapa final'!$A$61),"")</f>
        <v/>
      </c>
      <c r="O12" s="389"/>
      <c r="P12" s="387" t="e">
        <f>IF(AND('Mapa final'!#REF!="Muy Alta",'Mapa final'!#REF!="Menor"),CONCATENATE("R",'Mapa final'!#REF!),"")</f>
        <v>#REF!</v>
      </c>
      <c r="Q12" s="388"/>
      <c r="R12" s="388" t="e">
        <f>IF(AND('Mapa final'!#REF!="Muy Alta",'Mapa final'!#REF!="Menor"),CONCATENATE("R",'Mapa final'!#REF!),"")</f>
        <v>#REF!</v>
      </c>
      <c r="S12" s="388"/>
      <c r="T12" s="388" t="str">
        <f>IF(AND('Mapa final'!$H$61="Muy Alta",'Mapa final'!$L$61="Menor"),CONCATENATE("R",'Mapa final'!$A$61),"")</f>
        <v/>
      </c>
      <c r="U12" s="389"/>
      <c r="V12" s="387" t="e">
        <f>IF(AND('Mapa final'!#REF!="Muy Alta",'Mapa final'!#REF!="Moderado"),CONCATENATE("R",'Mapa final'!#REF!),"")</f>
        <v>#REF!</v>
      </c>
      <c r="W12" s="388"/>
      <c r="X12" s="388" t="e">
        <f>IF(AND('Mapa final'!#REF!="Muy Alta",'Mapa final'!#REF!="Moderado"),CONCATENATE("R",'Mapa final'!#REF!),"")</f>
        <v>#REF!</v>
      </c>
      <c r="Y12" s="388"/>
      <c r="Z12" s="388" t="str">
        <f>IF(AND('Mapa final'!$H$61="Muy Alta",'Mapa final'!$L$61="Moderado"),CONCATENATE("R",'Mapa final'!$A$61),"")</f>
        <v/>
      </c>
      <c r="AA12" s="389"/>
      <c r="AB12" s="387" t="e">
        <f>IF(AND('Mapa final'!#REF!="Muy Alta",'Mapa final'!#REF!="Mayor"),CONCATENATE("R",'Mapa final'!#REF!),"")</f>
        <v>#REF!</v>
      </c>
      <c r="AC12" s="388"/>
      <c r="AD12" s="388" t="e">
        <f>IF(AND('Mapa final'!#REF!="Muy Alta",'Mapa final'!#REF!="Mayor"),CONCATENATE("R",'Mapa final'!#REF!),"")</f>
        <v>#REF!</v>
      </c>
      <c r="AE12" s="388"/>
      <c r="AF12" s="388" t="str">
        <f>IF(AND('Mapa final'!$H$61="Muy Alta",'Mapa final'!$L$61="Mayor"),CONCATENATE("R",'Mapa final'!$A$61),"")</f>
        <v/>
      </c>
      <c r="AG12" s="389"/>
      <c r="AH12" s="378" t="e">
        <f>IF(AND('Mapa final'!#REF!="Muy Alta",'Mapa final'!#REF!="Catastrófico"),CONCATENATE("R",'Mapa final'!#REF!),"")</f>
        <v>#REF!</v>
      </c>
      <c r="AI12" s="379"/>
      <c r="AJ12" s="379" t="e">
        <f>IF(AND('Mapa final'!#REF!="Muy Alta",'Mapa final'!#REF!="Catastrófico"),CONCATENATE("R",'Mapa final'!#REF!),"")</f>
        <v>#REF!</v>
      </c>
      <c r="AK12" s="379"/>
      <c r="AL12" s="379" t="str">
        <f>IF(AND('Mapa final'!$H$61="Muy Alta",'Mapa final'!$L$61="Catastrófico"),CONCATENATE("R",'Mapa final'!$A$61),"")</f>
        <v/>
      </c>
      <c r="AM12" s="380"/>
      <c r="AN12" s="79"/>
      <c r="AO12" s="412"/>
      <c r="AP12" s="413"/>
      <c r="AQ12" s="413"/>
      <c r="AR12" s="413"/>
      <c r="AS12" s="413"/>
      <c r="AT12" s="414"/>
      <c r="AU12" s="79"/>
      <c r="AV12" s="79"/>
      <c r="AW12" s="79"/>
      <c r="AX12" s="79"/>
      <c r="AY12" s="79"/>
      <c r="AZ12" s="79"/>
      <c r="BA12" s="79"/>
      <c r="BB12" s="79"/>
      <c r="BC12" s="79"/>
      <c r="BD12" s="79"/>
      <c r="BE12" s="79"/>
      <c r="BF12" s="79"/>
      <c r="BG12" s="79"/>
      <c r="BH12" s="79"/>
      <c r="BI12" s="79"/>
      <c r="BJ12" s="79"/>
      <c r="BK12" s="79"/>
      <c r="BL12" s="79"/>
      <c r="BM12" s="79"/>
      <c r="BN12" s="79"/>
      <c r="BO12" s="79"/>
      <c r="BP12" s="79"/>
      <c r="BQ12" s="79"/>
      <c r="BR12" s="79"/>
      <c r="BS12" s="79"/>
      <c r="BT12" s="79"/>
      <c r="BU12" s="79"/>
      <c r="BV12" s="79"/>
      <c r="BW12" s="79"/>
      <c r="BX12" s="79"/>
      <c r="BY12" s="79"/>
      <c r="BZ12" s="79"/>
      <c r="CA12" s="79"/>
      <c r="CB12" s="79"/>
    </row>
    <row r="13" spans="1:99" ht="15.75" customHeight="1" thickBot="1" x14ac:dyDescent="0.3">
      <c r="A13" s="79"/>
      <c r="B13" s="407"/>
      <c r="C13" s="407"/>
      <c r="D13" s="408"/>
      <c r="E13" s="403"/>
      <c r="F13" s="404"/>
      <c r="G13" s="404"/>
      <c r="H13" s="404"/>
      <c r="I13" s="405"/>
      <c r="J13" s="387"/>
      <c r="K13" s="388"/>
      <c r="L13" s="388"/>
      <c r="M13" s="388"/>
      <c r="N13" s="388"/>
      <c r="O13" s="389"/>
      <c r="P13" s="387"/>
      <c r="Q13" s="388"/>
      <c r="R13" s="388"/>
      <c r="S13" s="388"/>
      <c r="T13" s="388"/>
      <c r="U13" s="389"/>
      <c r="V13" s="387"/>
      <c r="W13" s="388"/>
      <c r="X13" s="388"/>
      <c r="Y13" s="388"/>
      <c r="Z13" s="388"/>
      <c r="AA13" s="389"/>
      <c r="AB13" s="387"/>
      <c r="AC13" s="388"/>
      <c r="AD13" s="388"/>
      <c r="AE13" s="388"/>
      <c r="AF13" s="388"/>
      <c r="AG13" s="389"/>
      <c r="AH13" s="381"/>
      <c r="AI13" s="382"/>
      <c r="AJ13" s="382"/>
      <c r="AK13" s="382"/>
      <c r="AL13" s="382"/>
      <c r="AM13" s="383"/>
      <c r="AN13" s="79"/>
      <c r="AO13" s="415"/>
      <c r="AP13" s="416"/>
      <c r="AQ13" s="416"/>
      <c r="AR13" s="416"/>
      <c r="AS13" s="416"/>
      <c r="AT13" s="417"/>
      <c r="AU13" s="79"/>
      <c r="AV13" s="79"/>
      <c r="AW13" s="79"/>
      <c r="AX13" s="79"/>
      <c r="AY13" s="79"/>
      <c r="AZ13" s="79"/>
      <c r="BA13" s="79"/>
      <c r="BB13" s="79"/>
      <c r="BC13" s="79"/>
      <c r="BD13" s="79"/>
      <c r="BE13" s="79"/>
      <c r="BF13" s="79"/>
      <c r="BG13" s="79"/>
      <c r="BH13" s="79"/>
      <c r="BI13" s="79"/>
      <c r="BJ13" s="79"/>
      <c r="BK13" s="79"/>
      <c r="BL13" s="79"/>
      <c r="BM13" s="79"/>
      <c r="BN13" s="79"/>
      <c r="BO13" s="79"/>
      <c r="BP13" s="79"/>
      <c r="BQ13" s="79"/>
      <c r="BR13" s="79"/>
      <c r="BS13" s="79"/>
      <c r="BT13" s="79"/>
      <c r="BU13" s="79"/>
      <c r="BV13" s="79"/>
      <c r="BW13" s="79"/>
      <c r="BX13" s="79"/>
      <c r="BY13" s="79"/>
      <c r="BZ13" s="79"/>
      <c r="CA13" s="79"/>
      <c r="CB13" s="79"/>
    </row>
    <row r="14" spans="1:99" ht="15" customHeight="1" x14ac:dyDescent="0.25">
      <c r="A14" s="79"/>
      <c r="B14" s="407"/>
      <c r="C14" s="407"/>
      <c r="D14" s="408"/>
      <c r="E14" s="397" t="s">
        <v>115</v>
      </c>
      <c r="F14" s="398"/>
      <c r="G14" s="398"/>
      <c r="H14" s="398"/>
      <c r="I14" s="398"/>
      <c r="J14" s="375" t="e">
        <f>IF(AND('Mapa final'!#REF!="Alta",'Mapa final'!#REF!="Leve"),CONCATENATE("R",'Mapa final'!#REF!),"")</f>
        <v>#REF!</v>
      </c>
      <c r="K14" s="376"/>
      <c r="L14" s="376" t="str">
        <f>IF(AND('Mapa final'!$H$19="Alta",'Mapa final'!$L$19="Leve"),CONCATENATE("R",'Mapa final'!$A$19),"")</f>
        <v/>
      </c>
      <c r="M14" s="376"/>
      <c r="N14" s="376" t="str">
        <f>IF(AND('Mapa final'!$H$29="Alta",'Mapa final'!$L$29="Leve"),CONCATENATE("R",'Mapa final'!$A$29),"")</f>
        <v/>
      </c>
      <c r="O14" s="377"/>
      <c r="P14" s="375" t="e">
        <f>IF(AND('Mapa final'!#REF!="Alta",'Mapa final'!#REF!="Menor"),CONCATENATE("R",'Mapa final'!#REF!),"")</f>
        <v>#REF!</v>
      </c>
      <c r="Q14" s="376"/>
      <c r="R14" s="376" t="str">
        <f>IF(AND('Mapa final'!$H$19="Alta",'Mapa final'!$L$19="Menor"),CONCATENATE("R",'Mapa final'!$A$19),"")</f>
        <v/>
      </c>
      <c r="S14" s="376"/>
      <c r="T14" s="376" t="str">
        <f>IF(AND('Mapa final'!$H$29="Alta",'Mapa final'!$L$29="Menor"),CONCATENATE("R",'Mapa final'!$A$29),"")</f>
        <v/>
      </c>
      <c r="U14" s="377"/>
      <c r="V14" s="393" t="e">
        <f>IF(AND('Mapa final'!#REF!="Alta",'Mapa final'!#REF!="Moderado"),CONCATENATE("R",'Mapa final'!#REF!),"")</f>
        <v>#REF!</v>
      </c>
      <c r="W14" s="394"/>
      <c r="X14" s="394" t="str">
        <f>IF(AND('Mapa final'!$H$19="Alta",'Mapa final'!$L$19="Moderado"),CONCATENATE("R",'Mapa final'!$A$19),"")</f>
        <v/>
      </c>
      <c r="Y14" s="394"/>
      <c r="Z14" s="394" t="str">
        <f>IF(AND('Mapa final'!$H$29="Alta",'Mapa final'!$L$29="Moderado"),CONCATENATE("R",'Mapa final'!$A$29),"")</f>
        <v/>
      </c>
      <c r="AA14" s="395"/>
      <c r="AB14" s="393" t="e">
        <f>IF(AND('Mapa final'!#REF!="Alta",'Mapa final'!#REF!="Mayor"),CONCATENATE("R",'Mapa final'!#REF!),"")</f>
        <v>#REF!</v>
      </c>
      <c r="AC14" s="394"/>
      <c r="AD14" s="394" t="str">
        <f>IF(AND('Mapa final'!$H$19="Alta",'Mapa final'!$L$19="Mayor"),CONCATENATE("R",'Mapa final'!$A$19),"")</f>
        <v/>
      </c>
      <c r="AE14" s="394"/>
      <c r="AF14" s="394" t="str">
        <f>IF(AND('Mapa final'!$H$29="Alta",'Mapa final'!$L$29="Mayor"),CONCATENATE("R",'Mapa final'!$A$29),"")</f>
        <v/>
      </c>
      <c r="AG14" s="395"/>
      <c r="AH14" s="384" t="e">
        <f>IF(AND('Mapa final'!#REF!="Alta",'Mapa final'!#REF!="Catastrófico"),CONCATENATE("R",'Mapa final'!#REF!),"")</f>
        <v>#REF!</v>
      </c>
      <c r="AI14" s="385"/>
      <c r="AJ14" s="385" t="str">
        <f>IF(AND('Mapa final'!$H$19="Alta",'Mapa final'!$L$19="Catastrófico"),CONCATENATE("R",'Mapa final'!$A$19),"")</f>
        <v/>
      </c>
      <c r="AK14" s="385"/>
      <c r="AL14" s="385" t="str">
        <f>IF(AND('Mapa final'!$H$29="Alta",'Mapa final'!$L$29="Catastrófico"),CONCATENATE("R",'Mapa final'!$A$29),"")</f>
        <v/>
      </c>
      <c r="AM14" s="386"/>
      <c r="AN14" s="79"/>
      <c r="AO14" s="418" t="s">
        <v>80</v>
      </c>
      <c r="AP14" s="419"/>
      <c r="AQ14" s="419"/>
      <c r="AR14" s="419"/>
      <c r="AS14" s="419"/>
      <c r="AT14" s="420"/>
      <c r="AU14" s="79"/>
      <c r="AV14" s="79"/>
      <c r="AW14" s="79"/>
      <c r="AX14" s="79"/>
      <c r="AY14" s="79"/>
      <c r="AZ14" s="79"/>
      <c r="BA14" s="79"/>
      <c r="BB14" s="79"/>
      <c r="BC14" s="79"/>
      <c r="BD14" s="79"/>
      <c r="BE14" s="79"/>
      <c r="BF14" s="79"/>
      <c r="BG14" s="79"/>
      <c r="BH14" s="79"/>
      <c r="BI14" s="79"/>
      <c r="BJ14" s="79"/>
      <c r="BK14" s="79"/>
      <c r="BL14" s="79"/>
      <c r="BM14" s="79"/>
      <c r="BN14" s="79"/>
      <c r="BO14" s="79"/>
      <c r="BP14" s="79"/>
      <c r="BQ14" s="79"/>
      <c r="BR14" s="79"/>
      <c r="BS14" s="79"/>
      <c r="BT14" s="79"/>
      <c r="BU14" s="79"/>
      <c r="BV14" s="79"/>
      <c r="BW14" s="79"/>
      <c r="BX14" s="79"/>
      <c r="BY14" s="79"/>
      <c r="BZ14" s="79"/>
      <c r="CA14" s="79"/>
      <c r="CB14" s="79"/>
    </row>
    <row r="15" spans="1:99" ht="15" customHeight="1" x14ac:dyDescent="0.25">
      <c r="A15" s="79"/>
      <c r="B15" s="407"/>
      <c r="C15" s="407"/>
      <c r="D15" s="408"/>
      <c r="E15" s="400"/>
      <c r="F15" s="401"/>
      <c r="G15" s="401"/>
      <c r="H15" s="401"/>
      <c r="I15" s="401"/>
      <c r="J15" s="369"/>
      <c r="K15" s="370"/>
      <c r="L15" s="370"/>
      <c r="M15" s="370"/>
      <c r="N15" s="370"/>
      <c r="O15" s="371"/>
      <c r="P15" s="369"/>
      <c r="Q15" s="370"/>
      <c r="R15" s="370"/>
      <c r="S15" s="370"/>
      <c r="T15" s="370"/>
      <c r="U15" s="371"/>
      <c r="V15" s="387"/>
      <c r="W15" s="388"/>
      <c r="X15" s="388"/>
      <c r="Y15" s="388"/>
      <c r="Z15" s="388"/>
      <c r="AA15" s="389"/>
      <c r="AB15" s="387"/>
      <c r="AC15" s="388"/>
      <c r="AD15" s="388"/>
      <c r="AE15" s="388"/>
      <c r="AF15" s="388"/>
      <c r="AG15" s="389"/>
      <c r="AH15" s="378"/>
      <c r="AI15" s="379"/>
      <c r="AJ15" s="379"/>
      <c r="AK15" s="379"/>
      <c r="AL15" s="379"/>
      <c r="AM15" s="380"/>
      <c r="AN15" s="79"/>
      <c r="AO15" s="421"/>
      <c r="AP15" s="422"/>
      <c r="AQ15" s="422"/>
      <c r="AR15" s="422"/>
      <c r="AS15" s="422"/>
      <c r="AT15" s="423"/>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c r="CB15" s="79"/>
    </row>
    <row r="16" spans="1:99" ht="15" customHeight="1" x14ac:dyDescent="0.25">
      <c r="A16" s="79"/>
      <c r="B16" s="407"/>
      <c r="C16" s="407"/>
      <c r="D16" s="408"/>
      <c r="E16" s="400"/>
      <c r="F16" s="401"/>
      <c r="G16" s="401"/>
      <c r="H16" s="401"/>
      <c r="I16" s="401"/>
      <c r="J16" s="369" t="str">
        <f>IF(AND('Mapa final'!$H$43="Alta",'Mapa final'!$L$43="Leve"),CONCATENATE("R",'Mapa final'!$A$43),"")</f>
        <v/>
      </c>
      <c r="K16" s="370"/>
      <c r="L16" s="370" t="str">
        <f>IF(AND('Mapa final'!$H$49="Alta",'Mapa final'!$L$49="Leve"),CONCATENATE("R",'Mapa final'!$A$49),"")</f>
        <v/>
      </c>
      <c r="M16" s="370"/>
      <c r="N16" s="370" t="str">
        <f>IF(AND('Mapa final'!$H$54="Alta",'Mapa final'!$L$54="Leve"),CONCATENATE("R",'Mapa final'!$A$54),"")</f>
        <v/>
      </c>
      <c r="O16" s="371"/>
      <c r="P16" s="369" t="str">
        <f>IF(AND('Mapa final'!$H$43="Alta",'Mapa final'!$L$43="Menor"),CONCATENATE("R",'Mapa final'!$A$43),"")</f>
        <v/>
      </c>
      <c r="Q16" s="370"/>
      <c r="R16" s="370" t="str">
        <f>IF(AND('Mapa final'!$H$49="Alta",'Mapa final'!$L$49="Menor"),CONCATENATE("R",'Mapa final'!$A$49),"")</f>
        <v/>
      </c>
      <c r="S16" s="370"/>
      <c r="T16" s="370" t="str">
        <f>IF(AND('Mapa final'!$H$54="Alta",'Mapa final'!$L$54="Menor"),CONCATENATE("R",'Mapa final'!$A$54),"")</f>
        <v/>
      </c>
      <c r="U16" s="371"/>
      <c r="V16" s="387" t="str">
        <f>IF(AND('Mapa final'!$H$43="Alta",'Mapa final'!$L$43="Moderado"),CONCATENATE("R",'Mapa final'!$A$43),"")</f>
        <v/>
      </c>
      <c r="W16" s="388"/>
      <c r="X16" s="388" t="str">
        <f>IF(AND('Mapa final'!$H$49="Alta",'Mapa final'!$L$49="Moderado"),CONCATENATE("R",'Mapa final'!$A$49),"")</f>
        <v/>
      </c>
      <c r="Y16" s="388"/>
      <c r="Z16" s="388" t="str">
        <f>IF(AND('Mapa final'!$H$54="Alta",'Mapa final'!$L$54="Moderado"),CONCATENATE("R",'Mapa final'!$A$54),"")</f>
        <v/>
      </c>
      <c r="AA16" s="389"/>
      <c r="AB16" s="387" t="str">
        <f>IF(AND('Mapa final'!$H$43="Alta",'Mapa final'!$L$43="Mayor"),CONCATENATE("R",'Mapa final'!$A$43),"")</f>
        <v/>
      </c>
      <c r="AC16" s="388"/>
      <c r="AD16" s="388" t="str">
        <f>IF(AND('Mapa final'!$H$49="Alta",'Mapa final'!$L$49="Mayor"),CONCATENATE("R",'Mapa final'!$A$49),"")</f>
        <v/>
      </c>
      <c r="AE16" s="388"/>
      <c r="AF16" s="388" t="str">
        <f>IF(AND('Mapa final'!$H$54="Alta",'Mapa final'!$L$54="Mayor"),CONCATENATE("R",'Mapa final'!$A$54),"")</f>
        <v/>
      </c>
      <c r="AG16" s="389"/>
      <c r="AH16" s="378" t="str">
        <f>IF(AND('Mapa final'!$H$43="Alta",'Mapa final'!$L$43="Catastrófico"),CONCATENATE("R",'Mapa final'!$A$43),"")</f>
        <v/>
      </c>
      <c r="AI16" s="379"/>
      <c r="AJ16" s="379" t="str">
        <f>IF(AND('Mapa final'!$H$49="Alta",'Mapa final'!$L$49="Catastrófico"),CONCATENATE("R",'Mapa final'!$A$49),"")</f>
        <v/>
      </c>
      <c r="AK16" s="379"/>
      <c r="AL16" s="379" t="str">
        <f>IF(AND('Mapa final'!$H$54="Alta",'Mapa final'!$L$54="Catastrófico"),CONCATENATE("R",'Mapa final'!$A$54),"")</f>
        <v/>
      </c>
      <c r="AM16" s="380"/>
      <c r="AN16" s="79"/>
      <c r="AO16" s="421"/>
      <c r="AP16" s="422"/>
      <c r="AQ16" s="422"/>
      <c r="AR16" s="422"/>
      <c r="AS16" s="422"/>
      <c r="AT16" s="423"/>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79"/>
      <c r="BV16" s="79"/>
      <c r="BW16" s="79"/>
      <c r="BX16" s="79"/>
      <c r="BY16" s="79"/>
      <c r="BZ16" s="79"/>
      <c r="CA16" s="79"/>
      <c r="CB16" s="79"/>
    </row>
    <row r="17" spans="1:80" ht="15" customHeight="1" x14ac:dyDescent="0.25">
      <c r="A17" s="79"/>
      <c r="B17" s="407"/>
      <c r="C17" s="407"/>
      <c r="D17" s="408"/>
      <c r="E17" s="400"/>
      <c r="F17" s="401"/>
      <c r="G17" s="401"/>
      <c r="H17" s="401"/>
      <c r="I17" s="401"/>
      <c r="J17" s="369"/>
      <c r="K17" s="370"/>
      <c r="L17" s="370"/>
      <c r="M17" s="370"/>
      <c r="N17" s="370"/>
      <c r="O17" s="371"/>
      <c r="P17" s="369"/>
      <c r="Q17" s="370"/>
      <c r="R17" s="370"/>
      <c r="S17" s="370"/>
      <c r="T17" s="370"/>
      <c r="U17" s="371"/>
      <c r="V17" s="387"/>
      <c r="W17" s="388"/>
      <c r="X17" s="388"/>
      <c r="Y17" s="388"/>
      <c r="Z17" s="388"/>
      <c r="AA17" s="389"/>
      <c r="AB17" s="387"/>
      <c r="AC17" s="388"/>
      <c r="AD17" s="388"/>
      <c r="AE17" s="388"/>
      <c r="AF17" s="388"/>
      <c r="AG17" s="389"/>
      <c r="AH17" s="378"/>
      <c r="AI17" s="379"/>
      <c r="AJ17" s="379"/>
      <c r="AK17" s="379"/>
      <c r="AL17" s="379"/>
      <c r="AM17" s="380"/>
      <c r="AN17" s="79"/>
      <c r="AO17" s="421"/>
      <c r="AP17" s="422"/>
      <c r="AQ17" s="422"/>
      <c r="AR17" s="422"/>
      <c r="AS17" s="422"/>
      <c r="AT17" s="423"/>
      <c r="AU17" s="79"/>
      <c r="AV17" s="79"/>
      <c r="AW17" s="79"/>
      <c r="AX17" s="79"/>
      <c r="AY17" s="79"/>
      <c r="AZ17" s="79"/>
      <c r="BA17" s="79"/>
      <c r="BB17" s="79"/>
      <c r="BC17" s="79"/>
      <c r="BD17" s="79"/>
      <c r="BE17" s="79"/>
      <c r="BF17" s="79"/>
      <c r="BG17" s="79"/>
      <c r="BH17" s="79"/>
      <c r="BI17" s="79"/>
      <c r="BJ17" s="79"/>
      <c r="BK17" s="79"/>
      <c r="BL17" s="79"/>
      <c r="BM17" s="79"/>
      <c r="BN17" s="79"/>
      <c r="BO17" s="79"/>
      <c r="BP17" s="79"/>
      <c r="BQ17" s="79"/>
      <c r="BR17" s="79"/>
      <c r="BS17" s="79"/>
      <c r="BT17" s="79"/>
      <c r="BU17" s="79"/>
      <c r="BV17" s="79"/>
      <c r="BW17" s="79"/>
      <c r="BX17" s="79"/>
      <c r="BY17" s="79"/>
      <c r="BZ17" s="79"/>
      <c r="CA17" s="79"/>
      <c r="CB17" s="79"/>
    </row>
    <row r="18" spans="1:80" ht="15" customHeight="1" x14ac:dyDescent="0.25">
      <c r="A18" s="79"/>
      <c r="B18" s="407"/>
      <c r="C18" s="407"/>
      <c r="D18" s="408"/>
      <c r="E18" s="400"/>
      <c r="F18" s="401"/>
      <c r="G18" s="401"/>
      <c r="H18" s="401"/>
      <c r="I18" s="401"/>
      <c r="J18" s="369" t="e">
        <f>IF(AND('Mapa final'!#REF!="Alta",'Mapa final'!#REF!="Leve"),CONCATENATE("R",'Mapa final'!#REF!),"")</f>
        <v>#REF!</v>
      </c>
      <c r="K18" s="370"/>
      <c r="L18" s="370" t="e">
        <f>IF(AND('Mapa final'!#REF!="Alta",'Mapa final'!#REF!="Leve"),CONCATENATE("R",'Mapa final'!#REF!),"")</f>
        <v>#REF!</v>
      </c>
      <c r="M18" s="370"/>
      <c r="N18" s="370" t="e">
        <f>IF(AND('Mapa final'!#REF!="Alta",'Mapa final'!#REF!="Leve"),CONCATENATE("R",'Mapa final'!#REF!),"")</f>
        <v>#REF!</v>
      </c>
      <c r="O18" s="371"/>
      <c r="P18" s="369" t="e">
        <f>IF(AND('Mapa final'!#REF!="Alta",'Mapa final'!#REF!="Menor"),CONCATENATE("R",'Mapa final'!#REF!),"")</f>
        <v>#REF!</v>
      </c>
      <c r="Q18" s="370"/>
      <c r="R18" s="370" t="e">
        <f>IF(AND('Mapa final'!#REF!="Alta",'Mapa final'!#REF!="Menor"),CONCATENATE("R",'Mapa final'!#REF!),"")</f>
        <v>#REF!</v>
      </c>
      <c r="S18" s="370"/>
      <c r="T18" s="370" t="e">
        <f>IF(AND('Mapa final'!#REF!="Alta",'Mapa final'!#REF!="Menor"),CONCATENATE("R",'Mapa final'!#REF!),"")</f>
        <v>#REF!</v>
      </c>
      <c r="U18" s="371"/>
      <c r="V18" s="387" t="e">
        <f>IF(AND('Mapa final'!#REF!="Alta",'Mapa final'!#REF!="Moderado"),CONCATENATE("R",'Mapa final'!#REF!),"")</f>
        <v>#REF!</v>
      </c>
      <c r="W18" s="388"/>
      <c r="X18" s="388" t="e">
        <f>IF(AND('Mapa final'!#REF!="Alta",'Mapa final'!#REF!="Moderado"),CONCATENATE("R",'Mapa final'!#REF!),"")</f>
        <v>#REF!</v>
      </c>
      <c r="Y18" s="388"/>
      <c r="Z18" s="388" t="e">
        <f>IF(AND('Mapa final'!#REF!="Alta",'Mapa final'!#REF!="Moderado"),CONCATENATE("R",'Mapa final'!#REF!),"")</f>
        <v>#REF!</v>
      </c>
      <c r="AA18" s="389"/>
      <c r="AB18" s="387" t="e">
        <f>IF(AND('Mapa final'!#REF!="Alta",'Mapa final'!#REF!="Mayor"),CONCATENATE("R",'Mapa final'!#REF!),"")</f>
        <v>#REF!</v>
      </c>
      <c r="AC18" s="388"/>
      <c r="AD18" s="388" t="e">
        <f>IF(AND('Mapa final'!#REF!="Alta",'Mapa final'!#REF!="Mayor"),CONCATENATE("R",'Mapa final'!#REF!),"")</f>
        <v>#REF!</v>
      </c>
      <c r="AE18" s="388"/>
      <c r="AF18" s="388" t="e">
        <f>IF(AND('Mapa final'!#REF!="Alta",'Mapa final'!#REF!="Mayor"),CONCATENATE("R",'Mapa final'!#REF!),"")</f>
        <v>#REF!</v>
      </c>
      <c r="AG18" s="389"/>
      <c r="AH18" s="378" t="e">
        <f>IF(AND('Mapa final'!#REF!="Alta",'Mapa final'!#REF!="Catastrófico"),CONCATENATE("R",'Mapa final'!#REF!),"")</f>
        <v>#REF!</v>
      </c>
      <c r="AI18" s="379"/>
      <c r="AJ18" s="379" t="e">
        <f>IF(AND('Mapa final'!#REF!="Alta",'Mapa final'!#REF!="Catastrófico"),CONCATENATE("R",'Mapa final'!#REF!),"")</f>
        <v>#REF!</v>
      </c>
      <c r="AK18" s="379"/>
      <c r="AL18" s="379" t="e">
        <f>IF(AND('Mapa final'!#REF!="Alta",'Mapa final'!#REF!="Catastrófico"),CONCATENATE("R",'Mapa final'!#REF!),"")</f>
        <v>#REF!</v>
      </c>
      <c r="AM18" s="380"/>
      <c r="AN18" s="79"/>
      <c r="AO18" s="421"/>
      <c r="AP18" s="422"/>
      <c r="AQ18" s="422"/>
      <c r="AR18" s="422"/>
      <c r="AS18" s="422"/>
      <c r="AT18" s="423"/>
      <c r="AU18" s="79"/>
      <c r="AV18" s="79"/>
      <c r="AW18" s="79"/>
      <c r="AX18" s="79"/>
      <c r="AY18" s="79"/>
      <c r="AZ18" s="79"/>
      <c r="BA18" s="79"/>
      <c r="BB18" s="79"/>
      <c r="BC18" s="79"/>
      <c r="BD18" s="79"/>
      <c r="BE18" s="79"/>
      <c r="BF18" s="79"/>
      <c r="BG18" s="79"/>
      <c r="BH18" s="79"/>
      <c r="BI18" s="79"/>
      <c r="BJ18" s="79"/>
      <c r="BK18" s="79"/>
      <c r="BL18" s="79"/>
      <c r="BM18" s="79"/>
      <c r="BN18" s="79"/>
      <c r="BO18" s="79"/>
      <c r="BP18" s="79"/>
      <c r="BQ18" s="79"/>
      <c r="BR18" s="79"/>
      <c r="BS18" s="79"/>
      <c r="BT18" s="79"/>
      <c r="BU18" s="79"/>
      <c r="BV18" s="79"/>
      <c r="BW18" s="79"/>
      <c r="BX18" s="79"/>
      <c r="BY18" s="79"/>
      <c r="BZ18" s="79"/>
      <c r="CA18" s="79"/>
      <c r="CB18" s="79"/>
    </row>
    <row r="19" spans="1:80" ht="15" customHeight="1" x14ac:dyDescent="0.25">
      <c r="A19" s="79"/>
      <c r="B19" s="407"/>
      <c r="C19" s="407"/>
      <c r="D19" s="408"/>
      <c r="E19" s="400"/>
      <c r="F19" s="401"/>
      <c r="G19" s="401"/>
      <c r="H19" s="401"/>
      <c r="I19" s="401"/>
      <c r="J19" s="369"/>
      <c r="K19" s="370"/>
      <c r="L19" s="370"/>
      <c r="M19" s="370"/>
      <c r="N19" s="370"/>
      <c r="O19" s="371"/>
      <c r="P19" s="369"/>
      <c r="Q19" s="370"/>
      <c r="R19" s="370"/>
      <c r="S19" s="370"/>
      <c r="T19" s="370"/>
      <c r="U19" s="371"/>
      <c r="V19" s="387"/>
      <c r="W19" s="388"/>
      <c r="X19" s="388"/>
      <c r="Y19" s="388"/>
      <c r="Z19" s="388"/>
      <c r="AA19" s="389"/>
      <c r="AB19" s="387"/>
      <c r="AC19" s="388"/>
      <c r="AD19" s="388"/>
      <c r="AE19" s="388"/>
      <c r="AF19" s="388"/>
      <c r="AG19" s="389"/>
      <c r="AH19" s="378"/>
      <c r="AI19" s="379"/>
      <c r="AJ19" s="379"/>
      <c r="AK19" s="379"/>
      <c r="AL19" s="379"/>
      <c r="AM19" s="380"/>
      <c r="AN19" s="79"/>
      <c r="AO19" s="421"/>
      <c r="AP19" s="422"/>
      <c r="AQ19" s="422"/>
      <c r="AR19" s="422"/>
      <c r="AS19" s="422"/>
      <c r="AT19" s="423"/>
      <c r="AU19" s="79"/>
      <c r="AV19" s="79"/>
      <c r="AW19" s="79"/>
      <c r="AX19" s="79"/>
      <c r="AY19" s="79"/>
      <c r="AZ19" s="79"/>
      <c r="BA19" s="79"/>
      <c r="BB19" s="79"/>
      <c r="BC19" s="79"/>
      <c r="BD19" s="79"/>
      <c r="BE19" s="79"/>
      <c r="BF19" s="79"/>
      <c r="BG19" s="79"/>
      <c r="BH19" s="79"/>
      <c r="BI19" s="79"/>
      <c r="BJ19" s="79"/>
      <c r="BK19" s="79"/>
      <c r="BL19" s="79"/>
      <c r="BM19" s="79"/>
      <c r="BN19" s="79"/>
      <c r="BO19" s="79"/>
      <c r="BP19" s="79"/>
      <c r="BQ19" s="79"/>
      <c r="BR19" s="79"/>
      <c r="BS19" s="79"/>
      <c r="BT19" s="79"/>
      <c r="BU19" s="79"/>
      <c r="BV19" s="79"/>
      <c r="BW19" s="79"/>
      <c r="BX19" s="79"/>
      <c r="BY19" s="79"/>
      <c r="BZ19" s="79"/>
      <c r="CA19" s="79"/>
      <c r="CB19" s="79"/>
    </row>
    <row r="20" spans="1:80" ht="15" customHeight="1" x14ac:dyDescent="0.25">
      <c r="A20" s="79"/>
      <c r="B20" s="407"/>
      <c r="C20" s="407"/>
      <c r="D20" s="408"/>
      <c r="E20" s="400"/>
      <c r="F20" s="401"/>
      <c r="G20" s="401"/>
      <c r="H20" s="401"/>
      <c r="I20" s="401"/>
      <c r="J20" s="369" t="e">
        <f>IF(AND('Mapa final'!#REF!="Alta",'Mapa final'!#REF!="Leve"),CONCATENATE("R",'Mapa final'!#REF!),"")</f>
        <v>#REF!</v>
      </c>
      <c r="K20" s="370"/>
      <c r="L20" s="370" t="e">
        <f>IF(AND('Mapa final'!#REF!="Alta",'Mapa final'!#REF!="Leve"),CONCATENATE("R",'Mapa final'!#REF!),"")</f>
        <v>#REF!</v>
      </c>
      <c r="M20" s="370"/>
      <c r="N20" s="370" t="str">
        <f>IF(AND('Mapa final'!$H$61="Alta",'Mapa final'!$L$61="Leve"),CONCATENATE("R",'Mapa final'!$A$61),"")</f>
        <v/>
      </c>
      <c r="O20" s="371"/>
      <c r="P20" s="369" t="e">
        <f>IF(AND('Mapa final'!#REF!="Alta",'Mapa final'!#REF!="Menor"),CONCATENATE("R",'Mapa final'!#REF!),"")</f>
        <v>#REF!</v>
      </c>
      <c r="Q20" s="370"/>
      <c r="R20" s="370" t="e">
        <f>IF(AND('Mapa final'!#REF!="Alta",'Mapa final'!#REF!="Menor"),CONCATENATE("R",'Mapa final'!#REF!),"")</f>
        <v>#REF!</v>
      </c>
      <c r="S20" s="370"/>
      <c r="T20" s="370" t="str">
        <f>IF(AND('Mapa final'!$H$61="Alta",'Mapa final'!$L$61="Menor"),CONCATENATE("R",'Mapa final'!$A$61),"")</f>
        <v/>
      </c>
      <c r="U20" s="371"/>
      <c r="V20" s="387" t="e">
        <f>IF(AND('Mapa final'!#REF!="Alta",'Mapa final'!#REF!="Moderado"),CONCATENATE("R",'Mapa final'!#REF!),"")</f>
        <v>#REF!</v>
      </c>
      <c r="W20" s="388"/>
      <c r="X20" s="388" t="e">
        <f>IF(AND('Mapa final'!#REF!="Alta",'Mapa final'!#REF!="Moderado"),CONCATENATE("R",'Mapa final'!#REF!),"")</f>
        <v>#REF!</v>
      </c>
      <c r="Y20" s="388"/>
      <c r="Z20" s="388" t="str">
        <f>IF(AND('Mapa final'!$H$61="Alta",'Mapa final'!$L$61="Moderado"),CONCATENATE("R",'Mapa final'!$A$61),"")</f>
        <v/>
      </c>
      <c r="AA20" s="389"/>
      <c r="AB20" s="387" t="e">
        <f>IF(AND('Mapa final'!#REF!="Alta",'Mapa final'!#REF!="Mayor"),CONCATENATE("R",'Mapa final'!#REF!),"")</f>
        <v>#REF!</v>
      </c>
      <c r="AC20" s="388"/>
      <c r="AD20" s="388" t="e">
        <f>IF(AND('Mapa final'!#REF!="Alta",'Mapa final'!#REF!="Mayor"),CONCATENATE("R",'Mapa final'!#REF!),"")</f>
        <v>#REF!</v>
      </c>
      <c r="AE20" s="388"/>
      <c r="AF20" s="388" t="str">
        <f>IF(AND('Mapa final'!$H$61="Alta",'Mapa final'!$L$61="Mayor"),CONCATENATE("R",'Mapa final'!$A$61),"")</f>
        <v/>
      </c>
      <c r="AG20" s="389"/>
      <c r="AH20" s="378" t="e">
        <f>IF(AND('Mapa final'!#REF!="Alta",'Mapa final'!#REF!="Catastrófico"),CONCATENATE("R",'Mapa final'!#REF!),"")</f>
        <v>#REF!</v>
      </c>
      <c r="AI20" s="379"/>
      <c r="AJ20" s="379" t="e">
        <f>IF(AND('Mapa final'!#REF!="Alta",'Mapa final'!#REF!="Catastrófico"),CONCATENATE("R",'Mapa final'!#REF!),"")</f>
        <v>#REF!</v>
      </c>
      <c r="AK20" s="379"/>
      <c r="AL20" s="379" t="str">
        <f>IF(AND('Mapa final'!$H$61="Alta",'Mapa final'!$L$61="Catastrófico"),CONCATENATE("R",'Mapa final'!$A$61),"")</f>
        <v/>
      </c>
      <c r="AM20" s="380"/>
      <c r="AN20" s="79"/>
      <c r="AO20" s="421"/>
      <c r="AP20" s="422"/>
      <c r="AQ20" s="422"/>
      <c r="AR20" s="422"/>
      <c r="AS20" s="422"/>
      <c r="AT20" s="423"/>
      <c r="AU20" s="79"/>
      <c r="AV20" s="79"/>
      <c r="AW20" s="79"/>
      <c r="AX20" s="79"/>
      <c r="AY20" s="79"/>
      <c r="AZ20" s="79"/>
      <c r="BA20" s="79"/>
      <c r="BB20" s="79"/>
      <c r="BC20" s="79"/>
      <c r="BD20" s="79"/>
      <c r="BE20" s="79"/>
      <c r="BF20" s="79"/>
      <c r="BG20" s="79"/>
      <c r="BH20" s="79"/>
      <c r="BI20" s="79"/>
      <c r="BJ20" s="79"/>
      <c r="BK20" s="79"/>
      <c r="BL20" s="79"/>
      <c r="BM20" s="79"/>
      <c r="BN20" s="79"/>
      <c r="BO20" s="79"/>
      <c r="BP20" s="79"/>
      <c r="BQ20" s="79"/>
      <c r="BR20" s="79"/>
      <c r="BS20" s="79"/>
      <c r="BT20" s="79"/>
      <c r="BU20" s="79"/>
      <c r="BV20" s="79"/>
      <c r="BW20" s="79"/>
      <c r="BX20" s="79"/>
      <c r="BY20" s="79"/>
      <c r="BZ20" s="79"/>
      <c r="CA20" s="79"/>
      <c r="CB20" s="79"/>
    </row>
    <row r="21" spans="1:80" ht="15.75" customHeight="1" thickBot="1" x14ac:dyDescent="0.3">
      <c r="A21" s="79"/>
      <c r="B21" s="407"/>
      <c r="C21" s="407"/>
      <c r="D21" s="408"/>
      <c r="E21" s="403"/>
      <c r="F21" s="404"/>
      <c r="G21" s="404"/>
      <c r="H21" s="404"/>
      <c r="I21" s="404"/>
      <c r="J21" s="372"/>
      <c r="K21" s="373"/>
      <c r="L21" s="373"/>
      <c r="M21" s="373"/>
      <c r="N21" s="373"/>
      <c r="O21" s="374"/>
      <c r="P21" s="372"/>
      <c r="Q21" s="373"/>
      <c r="R21" s="373"/>
      <c r="S21" s="373"/>
      <c r="T21" s="373"/>
      <c r="U21" s="374"/>
      <c r="V21" s="390"/>
      <c r="W21" s="391"/>
      <c r="X21" s="391"/>
      <c r="Y21" s="391"/>
      <c r="Z21" s="391"/>
      <c r="AA21" s="392"/>
      <c r="AB21" s="390"/>
      <c r="AC21" s="391"/>
      <c r="AD21" s="391"/>
      <c r="AE21" s="391"/>
      <c r="AF21" s="391"/>
      <c r="AG21" s="392"/>
      <c r="AH21" s="381"/>
      <c r="AI21" s="382"/>
      <c r="AJ21" s="382"/>
      <c r="AK21" s="382"/>
      <c r="AL21" s="382"/>
      <c r="AM21" s="383"/>
      <c r="AN21" s="79"/>
      <c r="AO21" s="424"/>
      <c r="AP21" s="425"/>
      <c r="AQ21" s="425"/>
      <c r="AR21" s="425"/>
      <c r="AS21" s="425"/>
      <c r="AT21" s="426"/>
      <c r="AU21" s="79"/>
      <c r="AV21" s="79"/>
      <c r="AW21" s="79"/>
      <c r="AX21" s="79"/>
      <c r="AY21" s="79"/>
      <c r="AZ21" s="79"/>
      <c r="BA21" s="79"/>
      <c r="BB21" s="79"/>
      <c r="BC21" s="79"/>
      <c r="BD21" s="79"/>
      <c r="BE21" s="79"/>
      <c r="BF21" s="79"/>
      <c r="BG21" s="79"/>
      <c r="BH21" s="79"/>
      <c r="BI21" s="79"/>
      <c r="BJ21" s="79"/>
      <c r="BK21" s="79"/>
      <c r="BL21" s="79"/>
      <c r="BM21" s="79"/>
      <c r="BN21" s="79"/>
      <c r="BO21" s="79"/>
      <c r="BP21" s="79"/>
      <c r="BQ21" s="79"/>
      <c r="BR21" s="79"/>
      <c r="BS21" s="79"/>
      <c r="BT21" s="79"/>
      <c r="BU21" s="79"/>
      <c r="BV21" s="79"/>
      <c r="BW21" s="79"/>
      <c r="BX21" s="79"/>
      <c r="BY21" s="79"/>
      <c r="BZ21" s="79"/>
      <c r="CA21" s="79"/>
      <c r="CB21" s="79"/>
    </row>
    <row r="22" spans="1:80" x14ac:dyDescent="0.25">
      <c r="A22" s="79"/>
      <c r="B22" s="407"/>
      <c r="C22" s="407"/>
      <c r="D22" s="408"/>
      <c r="E22" s="397" t="s">
        <v>117</v>
      </c>
      <c r="F22" s="398"/>
      <c r="G22" s="398"/>
      <c r="H22" s="398"/>
      <c r="I22" s="399"/>
      <c r="J22" s="375" t="e">
        <f>IF(AND('Mapa final'!#REF!="Media",'Mapa final'!#REF!="Leve"),CONCATENATE("R",'Mapa final'!#REF!),"")</f>
        <v>#REF!</v>
      </c>
      <c r="K22" s="376"/>
      <c r="L22" s="376" t="str">
        <f>IF(AND('Mapa final'!$H$19="Media",'Mapa final'!$L$19="Leve"),CONCATENATE("R",'Mapa final'!$A$19),"")</f>
        <v/>
      </c>
      <c r="M22" s="376"/>
      <c r="N22" s="376" t="str">
        <f>IF(AND('Mapa final'!$H$29="Media",'Mapa final'!$L$29="Leve"),CONCATENATE("R",'Mapa final'!$A$29),"")</f>
        <v/>
      </c>
      <c r="O22" s="377"/>
      <c r="P22" s="375" t="e">
        <f>IF(AND('Mapa final'!#REF!="Media",'Mapa final'!#REF!="Menor"),CONCATENATE("R",'Mapa final'!#REF!),"")</f>
        <v>#REF!</v>
      </c>
      <c r="Q22" s="376"/>
      <c r="R22" s="376" t="str">
        <f>IF(AND('Mapa final'!$H$19="Media",'Mapa final'!$L$19="Menor"),CONCATENATE("R",'Mapa final'!$A$19),"")</f>
        <v/>
      </c>
      <c r="S22" s="376"/>
      <c r="T22" s="376" t="str">
        <f>IF(AND('Mapa final'!$H$29="Media",'Mapa final'!$L$29="Menor"),CONCATENATE("R",'Mapa final'!$A$29),"")</f>
        <v/>
      </c>
      <c r="U22" s="377"/>
      <c r="V22" s="375" t="e">
        <f>IF(AND('Mapa final'!#REF!="Media",'Mapa final'!#REF!="Moderado"),CONCATENATE("R",'Mapa final'!#REF!),"")</f>
        <v>#REF!</v>
      </c>
      <c r="W22" s="376"/>
      <c r="X22" s="376" t="str">
        <f>IF(AND('Mapa final'!$H$19="Media",'Mapa final'!$L$19="Moderado"),CONCATENATE("R",'Mapa final'!$A$19),"")</f>
        <v/>
      </c>
      <c r="Y22" s="376"/>
      <c r="Z22" s="376" t="str">
        <f>IF(AND('Mapa final'!$H$29="Media",'Mapa final'!$L$29="Moderado"),CONCATENATE("R",'Mapa final'!$A$29),"")</f>
        <v>R10</v>
      </c>
      <c r="AA22" s="377"/>
      <c r="AB22" s="393" t="e">
        <f>IF(AND('Mapa final'!#REF!="Media",'Mapa final'!#REF!="Mayor"),CONCATENATE("R",'Mapa final'!#REF!),"")</f>
        <v>#REF!</v>
      </c>
      <c r="AC22" s="394"/>
      <c r="AD22" s="394" t="str">
        <f>IF(AND('Mapa final'!$H$19="Media",'Mapa final'!$L$19="Mayor"),CONCATENATE("R",'Mapa final'!$A$19),"")</f>
        <v>R4</v>
      </c>
      <c r="AE22" s="394"/>
      <c r="AF22" s="394" t="str">
        <f>IF(AND('Mapa final'!$H$29="Media",'Mapa final'!$L$29="Mayor"),CONCATENATE("R",'Mapa final'!$A$29),"")</f>
        <v/>
      </c>
      <c r="AG22" s="395"/>
      <c r="AH22" s="384" t="e">
        <f>IF(AND('Mapa final'!#REF!="Media",'Mapa final'!#REF!="Catastrófico"),CONCATENATE("R",'Mapa final'!#REF!),"")</f>
        <v>#REF!</v>
      </c>
      <c r="AI22" s="385"/>
      <c r="AJ22" s="385" t="str">
        <f>IF(AND('Mapa final'!$H$19="Media",'Mapa final'!$L$19="Catastrófico"),CONCATENATE("R",'Mapa final'!$A$19),"")</f>
        <v/>
      </c>
      <c r="AK22" s="385"/>
      <c r="AL22" s="385" t="str">
        <f>IF(AND('Mapa final'!$H$29="Media",'Mapa final'!$L$29="Catastrófico"),CONCATENATE("R",'Mapa final'!$A$29),"")</f>
        <v/>
      </c>
      <c r="AM22" s="386"/>
      <c r="AN22" s="79"/>
      <c r="AO22" s="427" t="s">
        <v>81</v>
      </c>
      <c r="AP22" s="428"/>
      <c r="AQ22" s="428"/>
      <c r="AR22" s="428"/>
      <c r="AS22" s="428"/>
      <c r="AT22" s="429"/>
      <c r="AU22" s="79"/>
      <c r="AV22" s="79"/>
      <c r="AW22" s="79"/>
      <c r="AX22" s="79"/>
      <c r="AY22" s="79"/>
      <c r="AZ22" s="79"/>
      <c r="BA22" s="79"/>
      <c r="BB22" s="79"/>
      <c r="BC22" s="79"/>
      <c r="BD22" s="79"/>
      <c r="BE22" s="79"/>
      <c r="BF22" s="79"/>
      <c r="BG22" s="79"/>
      <c r="BH22" s="79"/>
      <c r="BI22" s="79"/>
      <c r="BJ22" s="79"/>
      <c r="BK22" s="79"/>
      <c r="BL22" s="79"/>
      <c r="BM22" s="79"/>
      <c r="BN22" s="79"/>
      <c r="BO22" s="79"/>
      <c r="BP22" s="79"/>
      <c r="BQ22" s="79"/>
      <c r="BR22" s="79"/>
      <c r="BS22" s="79"/>
      <c r="BT22" s="79"/>
      <c r="BU22" s="79"/>
      <c r="BV22" s="79"/>
      <c r="BW22" s="79"/>
      <c r="BX22" s="79"/>
      <c r="BY22" s="79"/>
      <c r="BZ22" s="79"/>
      <c r="CA22" s="79"/>
      <c r="CB22" s="79"/>
    </row>
    <row r="23" spans="1:80" x14ac:dyDescent="0.25">
      <c r="A23" s="79"/>
      <c r="B23" s="407"/>
      <c r="C23" s="407"/>
      <c r="D23" s="408"/>
      <c r="E23" s="400"/>
      <c r="F23" s="401"/>
      <c r="G23" s="401"/>
      <c r="H23" s="401"/>
      <c r="I23" s="402"/>
      <c r="J23" s="369"/>
      <c r="K23" s="370"/>
      <c r="L23" s="370"/>
      <c r="M23" s="370"/>
      <c r="N23" s="370"/>
      <c r="O23" s="371"/>
      <c r="P23" s="369"/>
      <c r="Q23" s="370"/>
      <c r="R23" s="370"/>
      <c r="S23" s="370"/>
      <c r="T23" s="370"/>
      <c r="U23" s="371"/>
      <c r="V23" s="369"/>
      <c r="W23" s="370"/>
      <c r="X23" s="370"/>
      <c r="Y23" s="370"/>
      <c r="Z23" s="370"/>
      <c r="AA23" s="371"/>
      <c r="AB23" s="387"/>
      <c r="AC23" s="388"/>
      <c r="AD23" s="388"/>
      <c r="AE23" s="388"/>
      <c r="AF23" s="388"/>
      <c r="AG23" s="389"/>
      <c r="AH23" s="378"/>
      <c r="AI23" s="379"/>
      <c r="AJ23" s="379"/>
      <c r="AK23" s="379"/>
      <c r="AL23" s="379"/>
      <c r="AM23" s="380"/>
      <c r="AN23" s="79"/>
      <c r="AO23" s="430"/>
      <c r="AP23" s="431"/>
      <c r="AQ23" s="431"/>
      <c r="AR23" s="431"/>
      <c r="AS23" s="431"/>
      <c r="AT23" s="432"/>
      <c r="AU23" s="79"/>
      <c r="AV23" s="79"/>
      <c r="AW23" s="79"/>
      <c r="AX23" s="79"/>
      <c r="AY23" s="79"/>
      <c r="AZ23" s="79"/>
      <c r="BA23" s="79"/>
      <c r="BB23" s="79"/>
      <c r="BC23" s="79"/>
      <c r="BD23" s="79"/>
      <c r="BE23" s="79"/>
      <c r="BF23" s="79"/>
      <c r="BG23" s="79"/>
      <c r="BH23" s="79"/>
      <c r="BI23" s="79"/>
      <c r="BJ23" s="79"/>
      <c r="BK23" s="79"/>
      <c r="BL23" s="79"/>
      <c r="BM23" s="79"/>
      <c r="BN23" s="79"/>
      <c r="BO23" s="79"/>
      <c r="BP23" s="79"/>
      <c r="BQ23" s="79"/>
      <c r="BR23" s="79"/>
      <c r="BS23" s="79"/>
      <c r="BT23" s="79"/>
      <c r="BU23" s="79"/>
      <c r="BV23" s="79"/>
      <c r="BW23" s="79"/>
      <c r="BX23" s="79"/>
      <c r="BY23" s="79"/>
      <c r="BZ23" s="79"/>
      <c r="CA23" s="79"/>
      <c r="CB23" s="79"/>
    </row>
    <row r="24" spans="1:80" x14ac:dyDescent="0.25">
      <c r="A24" s="79"/>
      <c r="B24" s="407"/>
      <c r="C24" s="407"/>
      <c r="D24" s="408"/>
      <c r="E24" s="400"/>
      <c r="F24" s="401"/>
      <c r="G24" s="401"/>
      <c r="H24" s="401"/>
      <c r="I24" s="402"/>
      <c r="J24" s="369" t="str">
        <f>IF(AND('Mapa final'!$H$43="Media",'Mapa final'!$L$43="Leve"),CONCATENATE("R",'Mapa final'!$A$43),"")</f>
        <v/>
      </c>
      <c r="K24" s="370"/>
      <c r="L24" s="370" t="str">
        <f>IF(AND('Mapa final'!$H$49="Media",'Mapa final'!$L$49="Leve"),CONCATENATE("R",'Mapa final'!$A$49),"")</f>
        <v/>
      </c>
      <c r="M24" s="370"/>
      <c r="N24" s="370" t="str">
        <f>IF(AND('Mapa final'!$H$54="Media",'Mapa final'!$L$54="Leve"),CONCATENATE("R",'Mapa final'!$A$54),"")</f>
        <v/>
      </c>
      <c r="O24" s="371"/>
      <c r="P24" s="369" t="str">
        <f>IF(AND('Mapa final'!$H$43="Media",'Mapa final'!$L$43="Menor"),CONCATENATE("R",'Mapa final'!$A$43),"")</f>
        <v/>
      </c>
      <c r="Q24" s="370"/>
      <c r="R24" s="370" t="str">
        <f>IF(AND('Mapa final'!$H$49="Media",'Mapa final'!$L$49="Menor"),CONCATENATE("R",'Mapa final'!$A$49),"")</f>
        <v/>
      </c>
      <c r="S24" s="370"/>
      <c r="T24" s="370" t="str">
        <f>IF(AND('Mapa final'!$H$54="Media",'Mapa final'!$L$54="Menor"),CONCATENATE("R",'Mapa final'!$A$54),"")</f>
        <v>R28</v>
      </c>
      <c r="U24" s="371"/>
      <c r="V24" s="369" t="str">
        <f>IF(AND('Mapa final'!$H$43="Media",'Mapa final'!$L$43="Moderado"),CONCATENATE("R",'Mapa final'!$A$43),"")</f>
        <v>R17</v>
      </c>
      <c r="W24" s="370"/>
      <c r="X24" s="370" t="str">
        <f>IF(AND('Mapa final'!$H$49="Media",'Mapa final'!$L$49="Moderado"),CONCATENATE("R",'Mapa final'!$A$49),"")</f>
        <v>R23</v>
      </c>
      <c r="Y24" s="370"/>
      <c r="Z24" s="370" t="str">
        <f>IF(AND('Mapa final'!$H$54="Media",'Mapa final'!$L$54="Moderado"),CONCATENATE("R",'Mapa final'!$A$54),"")</f>
        <v/>
      </c>
      <c r="AA24" s="371"/>
      <c r="AB24" s="387" t="str">
        <f>IF(AND('Mapa final'!$H$43="Media",'Mapa final'!$L$43="Mayor"),CONCATENATE("R",'Mapa final'!$A$43),"")</f>
        <v/>
      </c>
      <c r="AC24" s="388"/>
      <c r="AD24" s="388" t="str">
        <f>IF(AND('Mapa final'!$H$49="Media",'Mapa final'!$L$49="Mayor"),CONCATENATE("R",'Mapa final'!$A$49),"")</f>
        <v/>
      </c>
      <c r="AE24" s="388"/>
      <c r="AF24" s="388" t="str">
        <f>IF(AND('Mapa final'!$H$54="Media",'Mapa final'!$L$54="Mayor"),CONCATENATE("R",'Mapa final'!$A$54),"")</f>
        <v/>
      </c>
      <c r="AG24" s="389"/>
      <c r="AH24" s="378" t="str">
        <f>IF(AND('Mapa final'!$H$43="Media",'Mapa final'!$L$43="Catastrófico"),CONCATENATE("R",'Mapa final'!$A$43),"")</f>
        <v/>
      </c>
      <c r="AI24" s="379"/>
      <c r="AJ24" s="379" t="str">
        <f>IF(AND('Mapa final'!$H$49="Media",'Mapa final'!$L$49="Catastrófico"),CONCATENATE("R",'Mapa final'!$A$49),"")</f>
        <v/>
      </c>
      <c r="AK24" s="379"/>
      <c r="AL24" s="379" t="str">
        <f>IF(AND('Mapa final'!$H$54="Media",'Mapa final'!$L$54="Catastrófico"),CONCATENATE("R",'Mapa final'!$A$54),"")</f>
        <v/>
      </c>
      <c r="AM24" s="380"/>
      <c r="AN24" s="79"/>
      <c r="AO24" s="430"/>
      <c r="AP24" s="431"/>
      <c r="AQ24" s="431"/>
      <c r="AR24" s="431"/>
      <c r="AS24" s="431"/>
      <c r="AT24" s="432"/>
      <c r="AU24" s="79"/>
      <c r="AV24" s="79"/>
      <c r="AW24" s="79"/>
      <c r="AX24" s="79"/>
      <c r="AY24" s="79"/>
      <c r="AZ24" s="79"/>
      <c r="BA24" s="79"/>
      <c r="BB24" s="79"/>
      <c r="BC24" s="79"/>
      <c r="BD24" s="79"/>
      <c r="BE24" s="79"/>
      <c r="BF24" s="79"/>
      <c r="BG24" s="79"/>
      <c r="BH24" s="79"/>
      <c r="BI24" s="79"/>
      <c r="BJ24" s="79"/>
      <c r="BK24" s="79"/>
      <c r="BL24" s="79"/>
      <c r="BM24" s="79"/>
      <c r="BN24" s="79"/>
      <c r="BO24" s="79"/>
      <c r="BP24" s="79"/>
      <c r="BQ24" s="79"/>
      <c r="BR24" s="79"/>
      <c r="BS24" s="79"/>
      <c r="BT24" s="79"/>
      <c r="BU24" s="79"/>
      <c r="BV24" s="79"/>
      <c r="BW24" s="79"/>
      <c r="BX24" s="79"/>
      <c r="BY24" s="79"/>
      <c r="BZ24" s="79"/>
      <c r="CA24" s="79"/>
      <c r="CB24" s="79"/>
    </row>
    <row r="25" spans="1:80" x14ac:dyDescent="0.25">
      <c r="A25" s="79"/>
      <c r="B25" s="407"/>
      <c r="C25" s="407"/>
      <c r="D25" s="408"/>
      <c r="E25" s="400"/>
      <c r="F25" s="401"/>
      <c r="G25" s="401"/>
      <c r="H25" s="401"/>
      <c r="I25" s="402"/>
      <c r="J25" s="369"/>
      <c r="K25" s="370"/>
      <c r="L25" s="370"/>
      <c r="M25" s="370"/>
      <c r="N25" s="370"/>
      <c r="O25" s="371"/>
      <c r="P25" s="369"/>
      <c r="Q25" s="370"/>
      <c r="R25" s="370"/>
      <c r="S25" s="370"/>
      <c r="T25" s="370"/>
      <c r="U25" s="371"/>
      <c r="V25" s="369"/>
      <c r="W25" s="370"/>
      <c r="X25" s="370"/>
      <c r="Y25" s="370"/>
      <c r="Z25" s="370"/>
      <c r="AA25" s="371"/>
      <c r="AB25" s="387"/>
      <c r="AC25" s="388"/>
      <c r="AD25" s="388"/>
      <c r="AE25" s="388"/>
      <c r="AF25" s="388"/>
      <c r="AG25" s="389"/>
      <c r="AH25" s="378"/>
      <c r="AI25" s="379"/>
      <c r="AJ25" s="379"/>
      <c r="AK25" s="379"/>
      <c r="AL25" s="379"/>
      <c r="AM25" s="380"/>
      <c r="AN25" s="79"/>
      <c r="AO25" s="430"/>
      <c r="AP25" s="431"/>
      <c r="AQ25" s="431"/>
      <c r="AR25" s="431"/>
      <c r="AS25" s="431"/>
      <c r="AT25" s="432"/>
      <c r="AU25" s="79"/>
      <c r="AV25" s="79"/>
      <c r="AW25" s="79"/>
      <c r="AX25" s="79"/>
      <c r="AY25" s="79"/>
      <c r="AZ25" s="79"/>
      <c r="BA25" s="79"/>
      <c r="BB25" s="79"/>
      <c r="BC25" s="79"/>
      <c r="BD25" s="79"/>
      <c r="BE25" s="79"/>
      <c r="BF25" s="79"/>
      <c r="BG25" s="79"/>
      <c r="BH25" s="79"/>
      <c r="BI25" s="79"/>
      <c r="BJ25" s="79"/>
      <c r="BK25" s="79"/>
      <c r="BL25" s="79"/>
      <c r="BM25" s="79"/>
      <c r="BN25" s="79"/>
      <c r="BO25" s="79"/>
      <c r="BP25" s="79"/>
      <c r="BQ25" s="79"/>
      <c r="BR25" s="79"/>
      <c r="BS25" s="79"/>
      <c r="BT25" s="79"/>
      <c r="BU25" s="79"/>
      <c r="BV25" s="79"/>
      <c r="BW25" s="79"/>
      <c r="BX25" s="79"/>
      <c r="BY25" s="79"/>
      <c r="BZ25" s="79"/>
      <c r="CA25" s="79"/>
      <c r="CB25" s="79"/>
    </row>
    <row r="26" spans="1:80" x14ac:dyDescent="0.25">
      <c r="A26" s="79"/>
      <c r="B26" s="407"/>
      <c r="C26" s="407"/>
      <c r="D26" s="408"/>
      <c r="E26" s="400"/>
      <c r="F26" s="401"/>
      <c r="G26" s="401"/>
      <c r="H26" s="401"/>
      <c r="I26" s="402"/>
      <c r="J26" s="369" t="e">
        <f>IF(AND('Mapa final'!#REF!="Media",'Mapa final'!#REF!="Leve"),CONCATENATE("R",'Mapa final'!#REF!),"")</f>
        <v>#REF!</v>
      </c>
      <c r="K26" s="370"/>
      <c r="L26" s="370" t="e">
        <f>IF(AND('Mapa final'!#REF!="Media",'Mapa final'!#REF!="Leve"),CONCATENATE("R",'Mapa final'!#REF!),"")</f>
        <v>#REF!</v>
      </c>
      <c r="M26" s="370"/>
      <c r="N26" s="370" t="e">
        <f>IF(AND('Mapa final'!#REF!="Media",'Mapa final'!#REF!="Leve"),CONCATENATE("R",'Mapa final'!#REF!),"")</f>
        <v>#REF!</v>
      </c>
      <c r="O26" s="371"/>
      <c r="P26" s="369" t="e">
        <f>IF(AND('Mapa final'!#REF!="Media",'Mapa final'!#REF!="Menor"),CONCATENATE("R",'Mapa final'!#REF!),"")</f>
        <v>#REF!</v>
      </c>
      <c r="Q26" s="370"/>
      <c r="R26" s="370" t="e">
        <f>IF(AND('Mapa final'!#REF!="Media",'Mapa final'!#REF!="Menor"),CONCATENATE("R",'Mapa final'!#REF!),"")</f>
        <v>#REF!</v>
      </c>
      <c r="S26" s="370"/>
      <c r="T26" s="370" t="e">
        <f>IF(AND('Mapa final'!#REF!="Media",'Mapa final'!#REF!="Menor"),CONCATENATE("R",'Mapa final'!#REF!),"")</f>
        <v>#REF!</v>
      </c>
      <c r="U26" s="371"/>
      <c r="V26" s="369" t="e">
        <f>IF(AND('Mapa final'!#REF!="Media",'Mapa final'!#REF!="Moderado"),CONCATENATE("R",'Mapa final'!#REF!),"")</f>
        <v>#REF!</v>
      </c>
      <c r="W26" s="370"/>
      <c r="X26" s="370" t="e">
        <f>IF(AND('Mapa final'!#REF!="Media",'Mapa final'!#REF!="Moderado"),CONCATENATE("R",'Mapa final'!#REF!),"")</f>
        <v>#REF!</v>
      </c>
      <c r="Y26" s="370"/>
      <c r="Z26" s="370" t="e">
        <f>IF(AND('Mapa final'!#REF!="Media",'Mapa final'!#REF!="Moderado"),CONCATENATE("R",'Mapa final'!#REF!),"")</f>
        <v>#REF!</v>
      </c>
      <c r="AA26" s="371"/>
      <c r="AB26" s="387" t="e">
        <f>IF(AND('Mapa final'!#REF!="Media",'Mapa final'!#REF!="Mayor"),CONCATENATE("R",'Mapa final'!#REF!),"")</f>
        <v>#REF!</v>
      </c>
      <c r="AC26" s="388"/>
      <c r="AD26" s="388" t="e">
        <f>IF(AND('Mapa final'!#REF!="Media",'Mapa final'!#REF!="Mayor"),CONCATENATE("R",'Mapa final'!#REF!),"")</f>
        <v>#REF!</v>
      </c>
      <c r="AE26" s="388"/>
      <c r="AF26" s="388" t="e">
        <f>IF(AND('Mapa final'!#REF!="Media",'Mapa final'!#REF!="Mayor"),CONCATENATE("R",'Mapa final'!#REF!),"")</f>
        <v>#REF!</v>
      </c>
      <c r="AG26" s="389"/>
      <c r="AH26" s="378" t="e">
        <f>IF(AND('Mapa final'!#REF!="Media",'Mapa final'!#REF!="Catastrófico"),CONCATENATE("R",'Mapa final'!#REF!),"")</f>
        <v>#REF!</v>
      </c>
      <c r="AI26" s="379"/>
      <c r="AJ26" s="379" t="e">
        <f>IF(AND('Mapa final'!#REF!="Media",'Mapa final'!#REF!="Catastrófico"),CONCATENATE("R",'Mapa final'!#REF!),"")</f>
        <v>#REF!</v>
      </c>
      <c r="AK26" s="379"/>
      <c r="AL26" s="379" t="e">
        <f>IF(AND('Mapa final'!#REF!="Media",'Mapa final'!#REF!="Catastrófico"),CONCATENATE("R",'Mapa final'!#REF!),"")</f>
        <v>#REF!</v>
      </c>
      <c r="AM26" s="380"/>
      <c r="AN26" s="79"/>
      <c r="AO26" s="430"/>
      <c r="AP26" s="431"/>
      <c r="AQ26" s="431"/>
      <c r="AR26" s="431"/>
      <c r="AS26" s="431"/>
      <c r="AT26" s="432"/>
      <c r="AU26" s="79"/>
      <c r="AV26" s="79"/>
      <c r="AW26" s="79"/>
      <c r="AX26" s="79"/>
      <c r="AY26" s="79"/>
      <c r="AZ26" s="79"/>
      <c r="BA26" s="79"/>
      <c r="BB26" s="79"/>
      <c r="BC26" s="79"/>
      <c r="BD26" s="79"/>
      <c r="BE26" s="79"/>
      <c r="BF26" s="79"/>
      <c r="BG26" s="79"/>
      <c r="BH26" s="79"/>
      <c r="BI26" s="79"/>
      <c r="BJ26" s="79"/>
      <c r="BK26" s="79"/>
      <c r="BL26" s="79"/>
      <c r="BM26" s="79"/>
      <c r="BN26" s="79"/>
      <c r="BO26" s="79"/>
      <c r="BP26" s="79"/>
      <c r="BQ26" s="79"/>
      <c r="BR26" s="79"/>
      <c r="BS26" s="79"/>
      <c r="BT26" s="79"/>
      <c r="BU26" s="79"/>
      <c r="BV26" s="79"/>
      <c r="BW26" s="79"/>
      <c r="BX26" s="79"/>
      <c r="BY26" s="79"/>
      <c r="BZ26" s="79"/>
      <c r="CA26" s="79"/>
      <c r="CB26" s="79"/>
    </row>
    <row r="27" spans="1:80" x14ac:dyDescent="0.25">
      <c r="A27" s="79"/>
      <c r="B27" s="407"/>
      <c r="C27" s="407"/>
      <c r="D27" s="408"/>
      <c r="E27" s="400"/>
      <c r="F27" s="401"/>
      <c r="G27" s="401"/>
      <c r="H27" s="401"/>
      <c r="I27" s="402"/>
      <c r="J27" s="369"/>
      <c r="K27" s="370"/>
      <c r="L27" s="370"/>
      <c r="M27" s="370"/>
      <c r="N27" s="370"/>
      <c r="O27" s="371"/>
      <c r="P27" s="369"/>
      <c r="Q27" s="370"/>
      <c r="R27" s="370"/>
      <c r="S27" s="370"/>
      <c r="T27" s="370"/>
      <c r="U27" s="371"/>
      <c r="V27" s="369"/>
      <c r="W27" s="370"/>
      <c r="X27" s="370"/>
      <c r="Y27" s="370"/>
      <c r="Z27" s="370"/>
      <c r="AA27" s="371"/>
      <c r="AB27" s="387"/>
      <c r="AC27" s="388"/>
      <c r="AD27" s="388"/>
      <c r="AE27" s="388"/>
      <c r="AF27" s="388"/>
      <c r="AG27" s="389"/>
      <c r="AH27" s="378"/>
      <c r="AI27" s="379"/>
      <c r="AJ27" s="379"/>
      <c r="AK27" s="379"/>
      <c r="AL27" s="379"/>
      <c r="AM27" s="380"/>
      <c r="AN27" s="79"/>
      <c r="AO27" s="430"/>
      <c r="AP27" s="431"/>
      <c r="AQ27" s="431"/>
      <c r="AR27" s="431"/>
      <c r="AS27" s="431"/>
      <c r="AT27" s="432"/>
      <c r="AU27" s="79"/>
      <c r="AV27" s="79"/>
      <c r="AW27" s="79"/>
      <c r="AX27" s="79"/>
      <c r="AY27" s="79"/>
      <c r="AZ27" s="79"/>
      <c r="BA27" s="79"/>
      <c r="BB27" s="79"/>
      <c r="BC27" s="79"/>
      <c r="BD27" s="79"/>
      <c r="BE27" s="79"/>
      <c r="BF27" s="79"/>
      <c r="BG27" s="79"/>
      <c r="BH27" s="79"/>
      <c r="BI27" s="79"/>
      <c r="BJ27" s="79"/>
      <c r="BK27" s="79"/>
      <c r="BL27" s="79"/>
      <c r="BM27" s="79"/>
      <c r="BN27" s="79"/>
      <c r="BO27" s="79"/>
      <c r="BP27" s="79"/>
      <c r="BQ27" s="79"/>
      <c r="BR27" s="79"/>
      <c r="BS27" s="79"/>
      <c r="BT27" s="79"/>
      <c r="BU27" s="79"/>
      <c r="BV27" s="79"/>
      <c r="BW27" s="79"/>
      <c r="BX27" s="79"/>
      <c r="BY27" s="79"/>
      <c r="BZ27" s="79"/>
      <c r="CA27" s="79"/>
      <c r="CB27" s="79"/>
    </row>
    <row r="28" spans="1:80" x14ac:dyDescent="0.25">
      <c r="A28" s="79"/>
      <c r="B28" s="407"/>
      <c r="C28" s="407"/>
      <c r="D28" s="408"/>
      <c r="E28" s="400"/>
      <c r="F28" s="401"/>
      <c r="G28" s="401"/>
      <c r="H28" s="401"/>
      <c r="I28" s="402"/>
      <c r="J28" s="369" t="e">
        <f>IF(AND('Mapa final'!#REF!="Media",'Mapa final'!#REF!="Leve"),CONCATENATE("R",'Mapa final'!#REF!),"")</f>
        <v>#REF!</v>
      </c>
      <c r="K28" s="370"/>
      <c r="L28" s="370" t="e">
        <f>IF(AND('Mapa final'!#REF!="Media",'Mapa final'!#REF!="Leve"),CONCATENATE("R",'Mapa final'!#REF!),"")</f>
        <v>#REF!</v>
      </c>
      <c r="M28" s="370"/>
      <c r="N28" s="370" t="str">
        <f>IF(AND('Mapa final'!$H$61="Media",'Mapa final'!$L$61="Leve"),CONCATENATE("R",'Mapa final'!$A$61),"")</f>
        <v/>
      </c>
      <c r="O28" s="371"/>
      <c r="P28" s="369" t="e">
        <f>IF(AND('Mapa final'!#REF!="Media",'Mapa final'!#REF!="Menor"),CONCATENATE("R",'Mapa final'!#REF!),"")</f>
        <v>#REF!</v>
      </c>
      <c r="Q28" s="370"/>
      <c r="R28" s="370" t="e">
        <f>IF(AND('Mapa final'!#REF!="Media",'Mapa final'!#REF!="Menor"),CONCATENATE("R",'Mapa final'!#REF!),"")</f>
        <v>#REF!</v>
      </c>
      <c r="S28" s="370"/>
      <c r="T28" s="370" t="str">
        <f>IF(AND('Mapa final'!$H$61="Media",'Mapa final'!$L$61="Menor"),CONCATENATE("R",'Mapa final'!$A$61),"")</f>
        <v/>
      </c>
      <c r="U28" s="371"/>
      <c r="V28" s="369" t="e">
        <f>IF(AND('Mapa final'!#REF!="Media",'Mapa final'!#REF!="Moderado"),CONCATENATE("R",'Mapa final'!#REF!),"")</f>
        <v>#REF!</v>
      </c>
      <c r="W28" s="370"/>
      <c r="X28" s="370" t="e">
        <f>IF(AND('Mapa final'!#REF!="Media",'Mapa final'!#REF!="Moderado"),CONCATENATE("R",'Mapa final'!#REF!),"")</f>
        <v>#REF!</v>
      </c>
      <c r="Y28" s="370"/>
      <c r="Z28" s="370" t="str">
        <f>IF(AND('Mapa final'!$H$61="Media",'Mapa final'!$L$61="Moderado"),CONCATENATE("R",'Mapa final'!$A$61),"")</f>
        <v/>
      </c>
      <c r="AA28" s="371"/>
      <c r="AB28" s="387" t="e">
        <f>IF(AND('Mapa final'!#REF!="Media",'Mapa final'!#REF!="Mayor"),CONCATENATE("R",'Mapa final'!#REF!),"")</f>
        <v>#REF!</v>
      </c>
      <c r="AC28" s="388"/>
      <c r="AD28" s="388" t="e">
        <f>IF(AND('Mapa final'!#REF!="Media",'Mapa final'!#REF!="Mayor"),CONCATENATE("R",'Mapa final'!#REF!),"")</f>
        <v>#REF!</v>
      </c>
      <c r="AE28" s="388"/>
      <c r="AF28" s="388" t="str">
        <f>IF(AND('Mapa final'!$H$61="Media",'Mapa final'!$L$61="Mayor"),CONCATENATE("R",'Mapa final'!$A$61),"")</f>
        <v/>
      </c>
      <c r="AG28" s="389"/>
      <c r="AH28" s="378" t="e">
        <f>IF(AND('Mapa final'!#REF!="Media",'Mapa final'!#REF!="Catastrófico"),CONCATENATE("R",'Mapa final'!#REF!),"")</f>
        <v>#REF!</v>
      </c>
      <c r="AI28" s="379"/>
      <c r="AJ28" s="379" t="e">
        <f>IF(AND('Mapa final'!#REF!="Media",'Mapa final'!#REF!="Catastrófico"),CONCATENATE("R",'Mapa final'!#REF!),"")</f>
        <v>#REF!</v>
      </c>
      <c r="AK28" s="379"/>
      <c r="AL28" s="379" t="str">
        <f>IF(AND('Mapa final'!$H$61="Media",'Mapa final'!$L$61="Catastrófico"),CONCATENATE("R",'Mapa final'!$A$61),"")</f>
        <v/>
      </c>
      <c r="AM28" s="380"/>
      <c r="AN28" s="79"/>
      <c r="AO28" s="430"/>
      <c r="AP28" s="431"/>
      <c r="AQ28" s="431"/>
      <c r="AR28" s="431"/>
      <c r="AS28" s="431"/>
      <c r="AT28" s="432"/>
      <c r="AU28" s="79"/>
      <c r="AV28" s="79"/>
      <c r="AW28" s="79"/>
      <c r="AX28" s="79"/>
      <c r="AY28" s="79"/>
      <c r="AZ28" s="79"/>
      <c r="BA28" s="79"/>
      <c r="BB28" s="79"/>
      <c r="BC28" s="79"/>
      <c r="BD28" s="79"/>
      <c r="BE28" s="79"/>
      <c r="BF28" s="79"/>
      <c r="BG28" s="79"/>
      <c r="BH28" s="79"/>
      <c r="BI28" s="79"/>
      <c r="BJ28" s="79"/>
      <c r="BK28" s="79"/>
      <c r="BL28" s="79"/>
      <c r="BM28" s="79"/>
      <c r="BN28" s="79"/>
      <c r="BO28" s="79"/>
      <c r="BP28" s="79"/>
      <c r="BQ28" s="79"/>
      <c r="BR28" s="79"/>
      <c r="BS28" s="79"/>
      <c r="BT28" s="79"/>
      <c r="BU28" s="79"/>
      <c r="BV28" s="79"/>
      <c r="BW28" s="79"/>
      <c r="BX28" s="79"/>
      <c r="BY28" s="79"/>
      <c r="BZ28" s="79"/>
      <c r="CA28" s="79"/>
      <c r="CB28" s="79"/>
    </row>
    <row r="29" spans="1:80" ht="15.75" thickBot="1" x14ac:dyDescent="0.3">
      <c r="A29" s="79"/>
      <c r="B29" s="407"/>
      <c r="C29" s="407"/>
      <c r="D29" s="408"/>
      <c r="E29" s="403"/>
      <c r="F29" s="404"/>
      <c r="G29" s="404"/>
      <c r="H29" s="404"/>
      <c r="I29" s="405"/>
      <c r="J29" s="369"/>
      <c r="K29" s="370"/>
      <c r="L29" s="370"/>
      <c r="M29" s="370"/>
      <c r="N29" s="370"/>
      <c r="O29" s="371"/>
      <c r="P29" s="372"/>
      <c r="Q29" s="373"/>
      <c r="R29" s="373"/>
      <c r="S29" s="373"/>
      <c r="T29" s="373"/>
      <c r="U29" s="374"/>
      <c r="V29" s="372"/>
      <c r="W29" s="373"/>
      <c r="X29" s="373"/>
      <c r="Y29" s="373"/>
      <c r="Z29" s="373"/>
      <c r="AA29" s="374"/>
      <c r="AB29" s="390"/>
      <c r="AC29" s="391"/>
      <c r="AD29" s="391"/>
      <c r="AE29" s="391"/>
      <c r="AF29" s="391"/>
      <c r="AG29" s="392"/>
      <c r="AH29" s="381"/>
      <c r="AI29" s="382"/>
      <c r="AJ29" s="382"/>
      <c r="AK29" s="382"/>
      <c r="AL29" s="382"/>
      <c r="AM29" s="383"/>
      <c r="AN29" s="79"/>
      <c r="AO29" s="433"/>
      <c r="AP29" s="434"/>
      <c r="AQ29" s="434"/>
      <c r="AR29" s="434"/>
      <c r="AS29" s="434"/>
      <c r="AT29" s="435"/>
      <c r="AU29" s="79"/>
      <c r="AV29" s="79"/>
      <c r="AW29" s="79"/>
      <c r="AX29" s="79"/>
      <c r="AY29" s="79"/>
      <c r="AZ29" s="79"/>
      <c r="BA29" s="79"/>
      <c r="BB29" s="79"/>
      <c r="BC29" s="79"/>
      <c r="BD29" s="79"/>
      <c r="BE29" s="79"/>
      <c r="BF29" s="79"/>
      <c r="BG29" s="79"/>
      <c r="BH29" s="79"/>
      <c r="BI29" s="79"/>
      <c r="BJ29" s="79"/>
      <c r="BK29" s="79"/>
      <c r="BL29" s="79"/>
      <c r="BM29" s="79"/>
      <c r="BN29" s="79"/>
      <c r="BO29" s="79"/>
      <c r="BP29" s="79"/>
      <c r="BQ29" s="79"/>
      <c r="BR29" s="79"/>
      <c r="BS29" s="79"/>
      <c r="BT29" s="79"/>
      <c r="BU29" s="79"/>
      <c r="BV29" s="79"/>
      <c r="BW29" s="79"/>
      <c r="BX29" s="79"/>
      <c r="BY29" s="79"/>
      <c r="BZ29" s="79"/>
      <c r="CA29" s="79"/>
      <c r="CB29" s="79"/>
    </row>
    <row r="30" spans="1:80" x14ac:dyDescent="0.25">
      <c r="A30" s="79"/>
      <c r="B30" s="407"/>
      <c r="C30" s="407"/>
      <c r="D30" s="408"/>
      <c r="E30" s="397" t="s">
        <v>114</v>
      </c>
      <c r="F30" s="398"/>
      <c r="G30" s="398"/>
      <c r="H30" s="398"/>
      <c r="I30" s="398"/>
      <c r="J30" s="366" t="e">
        <f>IF(AND('Mapa final'!#REF!="Baja",'Mapa final'!#REF!="Leve"),CONCATENATE("R",'Mapa final'!#REF!),"")</f>
        <v>#REF!</v>
      </c>
      <c r="K30" s="367"/>
      <c r="L30" s="367" t="str">
        <f>IF(AND('Mapa final'!$H$19="Baja",'Mapa final'!$L$19="Leve"),CONCATENATE("R",'Mapa final'!$A$19),"")</f>
        <v/>
      </c>
      <c r="M30" s="367"/>
      <c r="N30" s="367" t="str">
        <f>IF(AND('Mapa final'!$H$29="Baja",'Mapa final'!$L$29="Leve"),CONCATENATE("R",'Mapa final'!$A$29),"")</f>
        <v/>
      </c>
      <c r="O30" s="368"/>
      <c r="P30" s="376" t="e">
        <f>IF(AND('Mapa final'!#REF!="Baja",'Mapa final'!#REF!="Menor"),CONCATENATE("R",'Mapa final'!#REF!),"")</f>
        <v>#REF!</v>
      </c>
      <c r="Q30" s="376"/>
      <c r="R30" s="376" t="str">
        <f>IF(AND('Mapa final'!$H$19="Baja",'Mapa final'!$L$19="Menor"),CONCATENATE("R",'Mapa final'!$A$19),"")</f>
        <v/>
      </c>
      <c r="S30" s="376"/>
      <c r="T30" s="376" t="str">
        <f>IF(AND('Mapa final'!$H$29="Baja",'Mapa final'!$L$29="Menor"),CONCATENATE("R",'Mapa final'!$A$29),"")</f>
        <v/>
      </c>
      <c r="U30" s="377"/>
      <c r="V30" s="375" t="e">
        <f>IF(AND('Mapa final'!#REF!="Baja",'Mapa final'!#REF!="Moderado"),CONCATENATE("R",'Mapa final'!#REF!),"")</f>
        <v>#REF!</v>
      </c>
      <c r="W30" s="376"/>
      <c r="X30" s="376" t="str">
        <f>IF(AND('Mapa final'!$H$19="Baja",'Mapa final'!$L$19="Moderado"),CONCATENATE("R",'Mapa final'!$A$19),"")</f>
        <v/>
      </c>
      <c r="Y30" s="376"/>
      <c r="Z30" s="376" t="str">
        <f>IF(AND('Mapa final'!$H$29="Baja",'Mapa final'!$L$29="Moderado"),CONCATENATE("R",'Mapa final'!$A$29),"")</f>
        <v/>
      </c>
      <c r="AA30" s="377"/>
      <c r="AB30" s="393" t="e">
        <f>IF(AND('Mapa final'!#REF!="Baja",'Mapa final'!#REF!="Mayor"),CONCATENATE("R",'Mapa final'!#REF!),"")</f>
        <v>#REF!</v>
      </c>
      <c r="AC30" s="394"/>
      <c r="AD30" s="394" t="str">
        <f>IF(AND('Mapa final'!$H$19="Baja",'Mapa final'!$L$19="Mayor"),CONCATENATE("R",'Mapa final'!$A$19),"")</f>
        <v/>
      </c>
      <c r="AE30" s="394"/>
      <c r="AF30" s="394" t="str">
        <f>IF(AND('Mapa final'!$H$29="Baja",'Mapa final'!$L$29="Mayor"),CONCATENATE("R",'Mapa final'!$A$29),"")</f>
        <v/>
      </c>
      <c r="AG30" s="395"/>
      <c r="AH30" s="384" t="e">
        <f>IF(AND('Mapa final'!#REF!="Baja",'Mapa final'!#REF!="Catastrófico"),CONCATENATE("R",'Mapa final'!#REF!),"")</f>
        <v>#REF!</v>
      </c>
      <c r="AI30" s="385"/>
      <c r="AJ30" s="385" t="str">
        <f>IF(AND('Mapa final'!$H$19="Baja",'Mapa final'!$L$19="Catastrófico"),CONCATENATE("R",'Mapa final'!$A$19),"")</f>
        <v/>
      </c>
      <c r="AK30" s="385"/>
      <c r="AL30" s="385" t="str">
        <f>IF(AND('Mapa final'!$H$29="Baja",'Mapa final'!$L$29="Catastrófico"),CONCATENATE("R",'Mapa final'!$A$29),"")</f>
        <v/>
      </c>
      <c r="AM30" s="386"/>
      <c r="AN30" s="79"/>
      <c r="AO30" s="436" t="s">
        <v>82</v>
      </c>
      <c r="AP30" s="437"/>
      <c r="AQ30" s="437"/>
      <c r="AR30" s="437"/>
      <c r="AS30" s="437"/>
      <c r="AT30" s="438"/>
      <c r="AU30" s="79"/>
      <c r="AV30" s="79"/>
      <c r="AW30" s="79"/>
      <c r="AX30" s="79"/>
      <c r="AY30" s="79"/>
      <c r="AZ30" s="79"/>
      <c r="BA30" s="79"/>
      <c r="BB30" s="79"/>
      <c r="BC30" s="79"/>
      <c r="BD30" s="79"/>
      <c r="BE30" s="79"/>
      <c r="BF30" s="79"/>
      <c r="BG30" s="79"/>
      <c r="BH30" s="79"/>
      <c r="BI30" s="79"/>
      <c r="BJ30" s="79"/>
      <c r="BK30" s="79"/>
      <c r="BL30" s="79"/>
      <c r="BM30" s="79"/>
      <c r="BN30" s="79"/>
      <c r="BO30" s="79"/>
      <c r="BP30" s="79"/>
      <c r="BQ30" s="79"/>
      <c r="BR30" s="79"/>
      <c r="BS30" s="79"/>
      <c r="BT30" s="79"/>
      <c r="BU30" s="79"/>
      <c r="BV30" s="79"/>
      <c r="BW30" s="79"/>
      <c r="BX30" s="79"/>
      <c r="BY30" s="79"/>
      <c r="BZ30" s="79"/>
      <c r="CA30" s="79"/>
      <c r="CB30" s="79"/>
    </row>
    <row r="31" spans="1:80" x14ac:dyDescent="0.25">
      <c r="A31" s="79"/>
      <c r="B31" s="407"/>
      <c r="C31" s="407"/>
      <c r="D31" s="408"/>
      <c r="E31" s="400"/>
      <c r="F31" s="401"/>
      <c r="G31" s="401"/>
      <c r="H31" s="401"/>
      <c r="I31" s="401"/>
      <c r="J31" s="360"/>
      <c r="K31" s="361"/>
      <c r="L31" s="361"/>
      <c r="M31" s="361"/>
      <c r="N31" s="361"/>
      <c r="O31" s="362"/>
      <c r="P31" s="370"/>
      <c r="Q31" s="370"/>
      <c r="R31" s="370"/>
      <c r="S31" s="370"/>
      <c r="T31" s="370"/>
      <c r="U31" s="371"/>
      <c r="V31" s="369"/>
      <c r="W31" s="370"/>
      <c r="X31" s="370"/>
      <c r="Y31" s="370"/>
      <c r="Z31" s="370"/>
      <c r="AA31" s="371"/>
      <c r="AB31" s="387"/>
      <c r="AC31" s="388"/>
      <c r="AD31" s="388"/>
      <c r="AE31" s="388"/>
      <c r="AF31" s="388"/>
      <c r="AG31" s="389"/>
      <c r="AH31" s="378"/>
      <c r="AI31" s="379"/>
      <c r="AJ31" s="379"/>
      <c r="AK31" s="379"/>
      <c r="AL31" s="379"/>
      <c r="AM31" s="380"/>
      <c r="AN31" s="79"/>
      <c r="AO31" s="439"/>
      <c r="AP31" s="440"/>
      <c r="AQ31" s="440"/>
      <c r="AR31" s="440"/>
      <c r="AS31" s="440"/>
      <c r="AT31" s="441"/>
      <c r="AU31" s="79"/>
      <c r="AV31" s="79"/>
      <c r="AW31" s="79"/>
      <c r="AX31" s="79"/>
      <c r="AY31" s="79"/>
      <c r="AZ31" s="79"/>
      <c r="BA31" s="79"/>
      <c r="BB31" s="79"/>
      <c r="BC31" s="79"/>
      <c r="BD31" s="79"/>
      <c r="BE31" s="79"/>
      <c r="BF31" s="79"/>
      <c r="BG31" s="79"/>
      <c r="BH31" s="79"/>
      <c r="BI31" s="79"/>
      <c r="BJ31" s="79"/>
      <c r="BK31" s="79"/>
      <c r="BL31" s="79"/>
      <c r="BM31" s="79"/>
      <c r="BN31" s="79"/>
      <c r="BO31" s="79"/>
      <c r="BP31" s="79"/>
      <c r="BQ31" s="79"/>
      <c r="BR31" s="79"/>
      <c r="BS31" s="79"/>
      <c r="BT31" s="79"/>
      <c r="BU31" s="79"/>
      <c r="BV31" s="79"/>
      <c r="BW31" s="79"/>
      <c r="BX31" s="79"/>
      <c r="BY31" s="79"/>
      <c r="BZ31" s="79"/>
      <c r="CA31" s="79"/>
      <c r="CB31" s="79"/>
    </row>
    <row r="32" spans="1:80" x14ac:dyDescent="0.25">
      <c r="A32" s="79"/>
      <c r="B32" s="407"/>
      <c r="C32" s="407"/>
      <c r="D32" s="408"/>
      <c r="E32" s="400"/>
      <c r="F32" s="401"/>
      <c r="G32" s="401"/>
      <c r="H32" s="401"/>
      <c r="I32" s="401"/>
      <c r="J32" s="360" t="str">
        <f>IF(AND('Mapa final'!$H$43="Baja",'Mapa final'!$L$43="Leve"),CONCATENATE("R",'Mapa final'!$A$43),"")</f>
        <v/>
      </c>
      <c r="K32" s="361"/>
      <c r="L32" s="361" t="str">
        <f>IF(AND('Mapa final'!$H$49="Baja",'Mapa final'!$L$49="Leve"),CONCATENATE("R",'Mapa final'!$A$49),"")</f>
        <v/>
      </c>
      <c r="M32" s="361"/>
      <c r="N32" s="361" t="str">
        <f>IF(AND('Mapa final'!$H$54="Baja",'Mapa final'!$L$54="Leve"),CONCATENATE("R",'Mapa final'!$A$54),"")</f>
        <v/>
      </c>
      <c r="O32" s="362"/>
      <c r="P32" s="370" t="str">
        <f>IF(AND('Mapa final'!$H$43="Baja",'Mapa final'!$L$43="Menor"),CONCATENATE("R",'Mapa final'!$A$43),"")</f>
        <v/>
      </c>
      <c r="Q32" s="370"/>
      <c r="R32" s="370" t="str">
        <f>IF(AND('Mapa final'!$H$49="Baja",'Mapa final'!$L$49="Menor"),CONCATENATE("R",'Mapa final'!$A$49),"")</f>
        <v/>
      </c>
      <c r="S32" s="370"/>
      <c r="T32" s="370" t="str">
        <f>IF(AND('Mapa final'!$H$54="Baja",'Mapa final'!$L$54="Menor"),CONCATENATE("R",'Mapa final'!$A$54),"")</f>
        <v/>
      </c>
      <c r="U32" s="371"/>
      <c r="V32" s="369" t="str">
        <f>IF(AND('Mapa final'!$H$43="Baja",'Mapa final'!$L$43="Moderado"),CONCATENATE("R",'Mapa final'!$A$43),"")</f>
        <v/>
      </c>
      <c r="W32" s="370"/>
      <c r="X32" s="370" t="str">
        <f>IF(AND('Mapa final'!$H$49="Baja",'Mapa final'!$L$49="Moderado"),CONCATENATE("R",'Mapa final'!$A$49),"")</f>
        <v/>
      </c>
      <c r="Y32" s="370"/>
      <c r="Z32" s="370" t="str">
        <f>IF(AND('Mapa final'!$H$54="Baja",'Mapa final'!$L$54="Moderado"),CONCATENATE("R",'Mapa final'!$A$54),"")</f>
        <v/>
      </c>
      <c r="AA32" s="371"/>
      <c r="AB32" s="387" t="str">
        <f>IF(AND('Mapa final'!$H$43="Baja",'Mapa final'!$L$43="Mayor"),CONCATENATE("R",'Mapa final'!$A$43),"")</f>
        <v/>
      </c>
      <c r="AC32" s="388"/>
      <c r="AD32" s="388" t="str">
        <f>IF(AND('Mapa final'!$H$49="Baja",'Mapa final'!$L$49="Mayor"),CONCATENATE("R",'Mapa final'!$A$49),"")</f>
        <v/>
      </c>
      <c r="AE32" s="388"/>
      <c r="AF32" s="388" t="str">
        <f>IF(AND('Mapa final'!$H$54="Baja",'Mapa final'!$L$54="Mayor"),CONCATENATE("R",'Mapa final'!$A$54),"")</f>
        <v/>
      </c>
      <c r="AG32" s="389"/>
      <c r="AH32" s="378" t="str">
        <f>IF(AND('Mapa final'!$H$43="Baja",'Mapa final'!$L$43="Catastrófico"),CONCATENATE("R",'Mapa final'!$A$43),"")</f>
        <v/>
      </c>
      <c r="AI32" s="379"/>
      <c r="AJ32" s="379" t="str">
        <f>IF(AND('Mapa final'!$H$49="Baja",'Mapa final'!$L$49="Catastrófico"),CONCATENATE("R",'Mapa final'!$A$49),"")</f>
        <v/>
      </c>
      <c r="AK32" s="379"/>
      <c r="AL32" s="379" t="str">
        <f>IF(AND('Mapa final'!$H$54="Baja",'Mapa final'!$L$54="Catastrófico"),CONCATENATE("R",'Mapa final'!$A$54),"")</f>
        <v/>
      </c>
      <c r="AM32" s="380"/>
      <c r="AN32" s="79"/>
      <c r="AO32" s="439"/>
      <c r="AP32" s="440"/>
      <c r="AQ32" s="440"/>
      <c r="AR32" s="440"/>
      <c r="AS32" s="440"/>
      <c r="AT32" s="441"/>
      <c r="AU32" s="79"/>
      <c r="AV32" s="79"/>
      <c r="AW32" s="79"/>
      <c r="AX32" s="79"/>
      <c r="AY32" s="79"/>
      <c r="AZ32" s="79"/>
      <c r="BA32" s="79"/>
      <c r="BB32" s="79"/>
      <c r="BC32" s="79"/>
      <c r="BD32" s="79"/>
      <c r="BE32" s="79"/>
      <c r="BF32" s="79"/>
      <c r="BG32" s="79"/>
      <c r="BH32" s="79"/>
      <c r="BI32" s="79"/>
      <c r="BJ32" s="79"/>
      <c r="BK32" s="79"/>
      <c r="BL32" s="79"/>
      <c r="BM32" s="79"/>
      <c r="BN32" s="79"/>
      <c r="BO32" s="79"/>
      <c r="BP32" s="79"/>
      <c r="BQ32" s="79"/>
      <c r="BR32" s="79"/>
      <c r="BS32" s="79"/>
      <c r="BT32" s="79"/>
      <c r="BU32" s="79"/>
      <c r="BV32" s="79"/>
      <c r="BW32" s="79"/>
      <c r="BX32" s="79"/>
      <c r="BY32" s="79"/>
      <c r="BZ32" s="79"/>
      <c r="CA32" s="79"/>
      <c r="CB32" s="79"/>
    </row>
    <row r="33" spans="1:80" x14ac:dyDescent="0.25">
      <c r="A33" s="79"/>
      <c r="B33" s="407"/>
      <c r="C33" s="407"/>
      <c r="D33" s="408"/>
      <c r="E33" s="400"/>
      <c r="F33" s="401"/>
      <c r="G33" s="401"/>
      <c r="H33" s="401"/>
      <c r="I33" s="401"/>
      <c r="J33" s="360"/>
      <c r="K33" s="361"/>
      <c r="L33" s="361"/>
      <c r="M33" s="361"/>
      <c r="N33" s="361"/>
      <c r="O33" s="362"/>
      <c r="P33" s="370"/>
      <c r="Q33" s="370"/>
      <c r="R33" s="370"/>
      <c r="S33" s="370"/>
      <c r="T33" s="370"/>
      <c r="U33" s="371"/>
      <c r="V33" s="369"/>
      <c r="W33" s="370"/>
      <c r="X33" s="370"/>
      <c r="Y33" s="370"/>
      <c r="Z33" s="370"/>
      <c r="AA33" s="371"/>
      <c r="AB33" s="387"/>
      <c r="AC33" s="388"/>
      <c r="AD33" s="388"/>
      <c r="AE33" s="388"/>
      <c r="AF33" s="388"/>
      <c r="AG33" s="389"/>
      <c r="AH33" s="378"/>
      <c r="AI33" s="379"/>
      <c r="AJ33" s="379"/>
      <c r="AK33" s="379"/>
      <c r="AL33" s="379"/>
      <c r="AM33" s="380"/>
      <c r="AN33" s="79"/>
      <c r="AO33" s="439"/>
      <c r="AP33" s="440"/>
      <c r="AQ33" s="440"/>
      <c r="AR33" s="440"/>
      <c r="AS33" s="440"/>
      <c r="AT33" s="441"/>
      <c r="AU33" s="79"/>
      <c r="AV33" s="79"/>
      <c r="AW33" s="79"/>
      <c r="AX33" s="79"/>
      <c r="AY33" s="79"/>
      <c r="AZ33" s="79"/>
      <c r="BA33" s="79"/>
      <c r="BB33" s="79"/>
      <c r="BC33" s="79"/>
      <c r="BD33" s="79"/>
      <c r="BE33" s="79"/>
      <c r="BF33" s="79"/>
      <c r="BG33" s="79"/>
      <c r="BH33" s="79"/>
      <c r="BI33" s="79"/>
      <c r="BJ33" s="79"/>
      <c r="BK33" s="79"/>
      <c r="BL33" s="79"/>
      <c r="BM33" s="79"/>
      <c r="BN33" s="79"/>
      <c r="BO33" s="79"/>
      <c r="BP33" s="79"/>
      <c r="BQ33" s="79"/>
      <c r="BR33" s="79"/>
      <c r="BS33" s="79"/>
      <c r="BT33" s="79"/>
      <c r="BU33" s="79"/>
      <c r="BV33" s="79"/>
      <c r="BW33" s="79"/>
      <c r="BX33" s="79"/>
      <c r="BY33" s="79"/>
      <c r="BZ33" s="79"/>
      <c r="CA33" s="79"/>
      <c r="CB33" s="79"/>
    </row>
    <row r="34" spans="1:80" x14ac:dyDescent="0.25">
      <c r="A34" s="79"/>
      <c r="B34" s="407"/>
      <c r="C34" s="407"/>
      <c r="D34" s="408"/>
      <c r="E34" s="400"/>
      <c r="F34" s="401"/>
      <c r="G34" s="401"/>
      <c r="H34" s="401"/>
      <c r="I34" s="401"/>
      <c r="J34" s="360" t="e">
        <f>IF(AND('Mapa final'!#REF!="Baja",'Mapa final'!#REF!="Leve"),CONCATENATE("R",'Mapa final'!#REF!),"")</f>
        <v>#REF!</v>
      </c>
      <c r="K34" s="361"/>
      <c r="L34" s="361" t="e">
        <f>IF(AND('Mapa final'!#REF!="Baja",'Mapa final'!#REF!="Leve"),CONCATENATE("R",'Mapa final'!#REF!),"")</f>
        <v>#REF!</v>
      </c>
      <c r="M34" s="361"/>
      <c r="N34" s="361" t="e">
        <f>IF(AND('Mapa final'!#REF!="Baja",'Mapa final'!#REF!="Leve"),CONCATENATE("R",'Mapa final'!#REF!),"")</f>
        <v>#REF!</v>
      </c>
      <c r="O34" s="362"/>
      <c r="P34" s="370" t="e">
        <f>IF(AND('Mapa final'!#REF!="Baja",'Mapa final'!#REF!="Menor"),CONCATENATE("R",'Mapa final'!#REF!),"")</f>
        <v>#REF!</v>
      </c>
      <c r="Q34" s="370"/>
      <c r="R34" s="370" t="e">
        <f>IF(AND('Mapa final'!#REF!="Baja",'Mapa final'!#REF!="Menor"),CONCATENATE("R",'Mapa final'!#REF!),"")</f>
        <v>#REF!</v>
      </c>
      <c r="S34" s="370"/>
      <c r="T34" s="370" t="e">
        <f>IF(AND('Mapa final'!#REF!="Baja",'Mapa final'!#REF!="Menor"),CONCATENATE("R",'Mapa final'!#REF!),"")</f>
        <v>#REF!</v>
      </c>
      <c r="U34" s="371"/>
      <c r="V34" s="369" t="e">
        <f>IF(AND('Mapa final'!#REF!="Baja",'Mapa final'!#REF!="Moderado"),CONCATENATE("R",'Mapa final'!#REF!),"")</f>
        <v>#REF!</v>
      </c>
      <c r="W34" s="370"/>
      <c r="X34" s="370" t="e">
        <f>IF(AND('Mapa final'!#REF!="Baja",'Mapa final'!#REF!="Moderado"),CONCATENATE("R",'Mapa final'!#REF!),"")</f>
        <v>#REF!</v>
      </c>
      <c r="Y34" s="370"/>
      <c r="Z34" s="370" t="e">
        <f>IF(AND('Mapa final'!#REF!="Baja",'Mapa final'!#REF!="Moderado"),CONCATENATE("R",'Mapa final'!#REF!),"")</f>
        <v>#REF!</v>
      </c>
      <c r="AA34" s="371"/>
      <c r="AB34" s="387" t="e">
        <f>IF(AND('Mapa final'!#REF!="Baja",'Mapa final'!#REF!="Mayor"),CONCATENATE("R",'Mapa final'!#REF!),"")</f>
        <v>#REF!</v>
      </c>
      <c r="AC34" s="388"/>
      <c r="AD34" s="388" t="e">
        <f>IF(AND('Mapa final'!#REF!="Baja",'Mapa final'!#REF!="Mayor"),CONCATENATE("R",'Mapa final'!#REF!),"")</f>
        <v>#REF!</v>
      </c>
      <c r="AE34" s="388"/>
      <c r="AF34" s="388" t="e">
        <f>IF(AND('Mapa final'!#REF!="Baja",'Mapa final'!#REF!="Mayor"),CONCATENATE("R",'Mapa final'!#REF!),"")</f>
        <v>#REF!</v>
      </c>
      <c r="AG34" s="389"/>
      <c r="AH34" s="378" t="e">
        <f>IF(AND('Mapa final'!#REF!="Baja",'Mapa final'!#REF!="Catastrófico"),CONCATENATE("R",'Mapa final'!#REF!),"")</f>
        <v>#REF!</v>
      </c>
      <c r="AI34" s="379"/>
      <c r="AJ34" s="379" t="e">
        <f>IF(AND('Mapa final'!#REF!="Baja",'Mapa final'!#REF!="Catastrófico"),CONCATENATE("R",'Mapa final'!#REF!),"")</f>
        <v>#REF!</v>
      </c>
      <c r="AK34" s="379"/>
      <c r="AL34" s="379" t="e">
        <f>IF(AND('Mapa final'!#REF!="Baja",'Mapa final'!#REF!="Catastrófico"),CONCATENATE("R",'Mapa final'!#REF!),"")</f>
        <v>#REF!</v>
      </c>
      <c r="AM34" s="380"/>
      <c r="AN34" s="79"/>
      <c r="AO34" s="439"/>
      <c r="AP34" s="440"/>
      <c r="AQ34" s="440"/>
      <c r="AR34" s="440"/>
      <c r="AS34" s="440"/>
      <c r="AT34" s="441"/>
      <c r="AU34" s="79"/>
      <c r="AV34" s="79"/>
      <c r="AW34" s="79"/>
      <c r="AX34" s="79"/>
      <c r="AY34" s="79"/>
      <c r="AZ34" s="79"/>
      <c r="BA34" s="79"/>
      <c r="BB34" s="79"/>
      <c r="BC34" s="79"/>
      <c r="BD34" s="79"/>
      <c r="BE34" s="79"/>
      <c r="BF34" s="79"/>
      <c r="BG34" s="79"/>
      <c r="BH34" s="79"/>
      <c r="BI34" s="79"/>
      <c r="BJ34" s="79"/>
      <c r="BK34" s="79"/>
      <c r="BL34" s="79"/>
      <c r="BM34" s="79"/>
      <c r="BN34" s="79"/>
      <c r="BO34" s="79"/>
      <c r="BP34" s="79"/>
      <c r="BQ34" s="79"/>
      <c r="BR34" s="79"/>
      <c r="BS34" s="79"/>
      <c r="BT34" s="79"/>
      <c r="BU34" s="79"/>
      <c r="BV34" s="79"/>
      <c r="BW34" s="79"/>
      <c r="BX34" s="79"/>
      <c r="BY34" s="79"/>
      <c r="BZ34" s="79"/>
      <c r="CA34" s="79"/>
      <c r="CB34" s="79"/>
    </row>
    <row r="35" spans="1:80" x14ac:dyDescent="0.25">
      <c r="A35" s="79"/>
      <c r="B35" s="407"/>
      <c r="C35" s="407"/>
      <c r="D35" s="408"/>
      <c r="E35" s="400"/>
      <c r="F35" s="401"/>
      <c r="G35" s="401"/>
      <c r="H35" s="401"/>
      <c r="I35" s="401"/>
      <c r="J35" s="360"/>
      <c r="K35" s="361"/>
      <c r="L35" s="361"/>
      <c r="M35" s="361"/>
      <c r="N35" s="361"/>
      <c r="O35" s="362"/>
      <c r="P35" s="370"/>
      <c r="Q35" s="370"/>
      <c r="R35" s="370"/>
      <c r="S35" s="370"/>
      <c r="T35" s="370"/>
      <c r="U35" s="371"/>
      <c r="V35" s="369"/>
      <c r="W35" s="370"/>
      <c r="X35" s="370"/>
      <c r="Y35" s="370"/>
      <c r="Z35" s="370"/>
      <c r="AA35" s="371"/>
      <c r="AB35" s="387"/>
      <c r="AC35" s="388"/>
      <c r="AD35" s="388"/>
      <c r="AE35" s="388"/>
      <c r="AF35" s="388"/>
      <c r="AG35" s="389"/>
      <c r="AH35" s="378"/>
      <c r="AI35" s="379"/>
      <c r="AJ35" s="379"/>
      <c r="AK35" s="379"/>
      <c r="AL35" s="379"/>
      <c r="AM35" s="380"/>
      <c r="AN35" s="79"/>
      <c r="AO35" s="439"/>
      <c r="AP35" s="440"/>
      <c r="AQ35" s="440"/>
      <c r="AR35" s="440"/>
      <c r="AS35" s="440"/>
      <c r="AT35" s="441"/>
      <c r="AU35" s="79"/>
      <c r="AV35" s="79"/>
      <c r="AW35" s="79"/>
      <c r="AX35" s="79"/>
      <c r="AY35" s="79"/>
      <c r="AZ35" s="79"/>
      <c r="BA35" s="79"/>
      <c r="BB35" s="79"/>
      <c r="BC35" s="79"/>
      <c r="BD35" s="79"/>
      <c r="BE35" s="79"/>
      <c r="BF35" s="79"/>
      <c r="BG35" s="79"/>
      <c r="BH35" s="79"/>
      <c r="BI35" s="79"/>
      <c r="BJ35" s="79"/>
      <c r="BK35" s="79"/>
      <c r="BL35" s="79"/>
      <c r="BM35" s="79"/>
      <c r="BN35" s="79"/>
      <c r="BO35" s="79"/>
      <c r="BP35" s="79"/>
      <c r="BQ35" s="79"/>
      <c r="BR35" s="79"/>
      <c r="BS35" s="79"/>
      <c r="BT35" s="79"/>
      <c r="BU35" s="79"/>
      <c r="BV35" s="79"/>
      <c r="BW35" s="79"/>
      <c r="BX35" s="79"/>
      <c r="BY35" s="79"/>
      <c r="BZ35" s="79"/>
      <c r="CA35" s="79"/>
      <c r="CB35" s="79"/>
    </row>
    <row r="36" spans="1:80" x14ac:dyDescent="0.25">
      <c r="A36" s="79"/>
      <c r="B36" s="407"/>
      <c r="C36" s="407"/>
      <c r="D36" s="408"/>
      <c r="E36" s="400"/>
      <c r="F36" s="401"/>
      <c r="G36" s="401"/>
      <c r="H36" s="401"/>
      <c r="I36" s="401"/>
      <c r="J36" s="360" t="e">
        <f>IF(AND('Mapa final'!#REF!="Baja",'Mapa final'!#REF!="Leve"),CONCATENATE("R",'Mapa final'!#REF!),"")</f>
        <v>#REF!</v>
      </c>
      <c r="K36" s="361"/>
      <c r="L36" s="361" t="e">
        <f>IF(AND('Mapa final'!#REF!="Baja",'Mapa final'!#REF!="Leve"),CONCATENATE("R",'Mapa final'!#REF!),"")</f>
        <v>#REF!</v>
      </c>
      <c r="M36" s="361"/>
      <c r="N36" s="361" t="str">
        <f>IF(AND('Mapa final'!$H$61="Baja",'Mapa final'!$L$61="Leve"),CONCATENATE("R",'Mapa final'!$A$61),"")</f>
        <v/>
      </c>
      <c r="O36" s="362"/>
      <c r="P36" s="370" t="e">
        <f>IF(AND('Mapa final'!#REF!="Baja",'Mapa final'!#REF!="Menor"),CONCATENATE("R",'Mapa final'!#REF!),"")</f>
        <v>#REF!</v>
      </c>
      <c r="Q36" s="370"/>
      <c r="R36" s="370" t="e">
        <f>IF(AND('Mapa final'!#REF!="Baja",'Mapa final'!#REF!="Menor"),CONCATENATE("R",'Mapa final'!#REF!),"")</f>
        <v>#REF!</v>
      </c>
      <c r="S36" s="370"/>
      <c r="T36" s="370" t="str">
        <f>IF(AND('Mapa final'!$H$61="Baja",'Mapa final'!$L$61="Menor"),CONCATENATE("R",'Mapa final'!$A$61),"")</f>
        <v/>
      </c>
      <c r="U36" s="371"/>
      <c r="V36" s="369" t="e">
        <f>IF(AND('Mapa final'!#REF!="Baja",'Mapa final'!#REF!="Moderado"),CONCATENATE("R",'Mapa final'!#REF!),"")</f>
        <v>#REF!</v>
      </c>
      <c r="W36" s="370"/>
      <c r="X36" s="370" t="e">
        <f>IF(AND('Mapa final'!#REF!="Baja",'Mapa final'!#REF!="Moderado"),CONCATENATE("R",'Mapa final'!#REF!),"")</f>
        <v>#REF!</v>
      </c>
      <c r="Y36" s="370"/>
      <c r="Z36" s="370" t="str">
        <f>IF(AND('Mapa final'!$H$61="Baja",'Mapa final'!$L$61="Moderado"),CONCATENATE("R",'Mapa final'!$A$61),"")</f>
        <v/>
      </c>
      <c r="AA36" s="371"/>
      <c r="AB36" s="387" t="e">
        <f>IF(AND('Mapa final'!#REF!="Baja",'Mapa final'!#REF!="Mayor"),CONCATENATE("R",'Mapa final'!#REF!),"")</f>
        <v>#REF!</v>
      </c>
      <c r="AC36" s="388"/>
      <c r="AD36" s="388" t="e">
        <f>IF(AND('Mapa final'!#REF!="Baja",'Mapa final'!#REF!="Mayor"),CONCATENATE("R",'Mapa final'!#REF!),"")</f>
        <v>#REF!</v>
      </c>
      <c r="AE36" s="388"/>
      <c r="AF36" s="388" t="str">
        <f>IF(AND('Mapa final'!$H$61="Baja",'Mapa final'!$L$61="Mayor"),CONCATENATE("R",'Mapa final'!$A$61),"")</f>
        <v/>
      </c>
      <c r="AG36" s="389"/>
      <c r="AH36" s="378" t="e">
        <f>IF(AND('Mapa final'!#REF!="Baja",'Mapa final'!#REF!="Catastrófico"),CONCATENATE("R",'Mapa final'!#REF!),"")</f>
        <v>#REF!</v>
      </c>
      <c r="AI36" s="379"/>
      <c r="AJ36" s="379" t="e">
        <f>IF(AND('Mapa final'!#REF!="Baja",'Mapa final'!#REF!="Catastrófico"),CONCATENATE("R",'Mapa final'!#REF!),"")</f>
        <v>#REF!</v>
      </c>
      <c r="AK36" s="379"/>
      <c r="AL36" s="379" t="str">
        <f>IF(AND('Mapa final'!$H$61="Baja",'Mapa final'!$L$61="Catastrófico"),CONCATENATE("R",'Mapa final'!$A$61),"")</f>
        <v/>
      </c>
      <c r="AM36" s="380"/>
      <c r="AN36" s="79"/>
      <c r="AO36" s="439"/>
      <c r="AP36" s="440"/>
      <c r="AQ36" s="440"/>
      <c r="AR36" s="440"/>
      <c r="AS36" s="440"/>
      <c r="AT36" s="441"/>
      <c r="AU36" s="79"/>
      <c r="AV36" s="79"/>
      <c r="AW36" s="79"/>
      <c r="AX36" s="79"/>
      <c r="AY36" s="79"/>
      <c r="AZ36" s="79"/>
      <c r="BA36" s="79"/>
      <c r="BB36" s="79"/>
      <c r="BC36" s="79"/>
      <c r="BD36" s="79"/>
      <c r="BE36" s="79"/>
      <c r="BF36" s="79"/>
      <c r="BG36" s="79"/>
      <c r="BH36" s="79"/>
      <c r="BI36" s="79"/>
      <c r="BJ36" s="79"/>
      <c r="BK36" s="79"/>
      <c r="BL36" s="79"/>
      <c r="BM36" s="79"/>
      <c r="BN36" s="79"/>
      <c r="BO36" s="79"/>
      <c r="BP36" s="79"/>
      <c r="BQ36" s="79"/>
      <c r="BR36" s="79"/>
      <c r="BS36" s="79"/>
      <c r="BT36" s="79"/>
      <c r="BU36" s="79"/>
      <c r="BV36" s="79"/>
      <c r="BW36" s="79"/>
      <c r="BX36" s="79"/>
      <c r="BY36" s="79"/>
      <c r="BZ36" s="79"/>
      <c r="CA36" s="79"/>
      <c r="CB36" s="79"/>
    </row>
    <row r="37" spans="1:80" ht="15.75" thickBot="1" x14ac:dyDescent="0.3">
      <c r="A37" s="79"/>
      <c r="B37" s="407"/>
      <c r="C37" s="407"/>
      <c r="D37" s="408"/>
      <c r="E37" s="403"/>
      <c r="F37" s="404"/>
      <c r="G37" s="404"/>
      <c r="H37" s="404"/>
      <c r="I37" s="404"/>
      <c r="J37" s="363"/>
      <c r="K37" s="364"/>
      <c r="L37" s="364"/>
      <c r="M37" s="364"/>
      <c r="N37" s="364"/>
      <c r="O37" s="365"/>
      <c r="P37" s="373"/>
      <c r="Q37" s="373"/>
      <c r="R37" s="373"/>
      <c r="S37" s="373"/>
      <c r="T37" s="373"/>
      <c r="U37" s="374"/>
      <c r="V37" s="372"/>
      <c r="W37" s="373"/>
      <c r="X37" s="373"/>
      <c r="Y37" s="373"/>
      <c r="Z37" s="373"/>
      <c r="AA37" s="374"/>
      <c r="AB37" s="390"/>
      <c r="AC37" s="391"/>
      <c r="AD37" s="391"/>
      <c r="AE37" s="391"/>
      <c r="AF37" s="391"/>
      <c r="AG37" s="392"/>
      <c r="AH37" s="381"/>
      <c r="AI37" s="382"/>
      <c r="AJ37" s="382"/>
      <c r="AK37" s="382"/>
      <c r="AL37" s="382"/>
      <c r="AM37" s="383"/>
      <c r="AN37" s="79"/>
      <c r="AO37" s="442"/>
      <c r="AP37" s="443"/>
      <c r="AQ37" s="443"/>
      <c r="AR37" s="443"/>
      <c r="AS37" s="443"/>
      <c r="AT37" s="444"/>
      <c r="AU37" s="79"/>
      <c r="AV37" s="79"/>
      <c r="AW37" s="79"/>
      <c r="AX37" s="79"/>
      <c r="AY37" s="79"/>
      <c r="AZ37" s="79"/>
      <c r="BA37" s="79"/>
      <c r="BB37" s="79"/>
      <c r="BC37" s="79"/>
      <c r="BD37" s="79"/>
      <c r="BE37" s="79"/>
      <c r="BF37" s="79"/>
      <c r="BG37" s="79"/>
      <c r="BH37" s="79"/>
      <c r="BI37" s="79"/>
      <c r="BJ37" s="79"/>
      <c r="BK37" s="79"/>
      <c r="BL37" s="79"/>
      <c r="BM37" s="79"/>
      <c r="BN37" s="79"/>
      <c r="BO37" s="79"/>
      <c r="BP37" s="79"/>
      <c r="BQ37" s="79"/>
      <c r="BR37" s="79"/>
      <c r="BS37" s="79"/>
      <c r="BT37" s="79"/>
      <c r="BU37" s="79"/>
      <c r="BV37" s="79"/>
      <c r="BW37" s="79"/>
      <c r="BX37" s="79"/>
      <c r="BY37" s="79"/>
      <c r="BZ37" s="79"/>
      <c r="CA37" s="79"/>
      <c r="CB37" s="79"/>
    </row>
    <row r="38" spans="1:80" x14ac:dyDescent="0.25">
      <c r="A38" s="79"/>
      <c r="B38" s="407"/>
      <c r="C38" s="407"/>
      <c r="D38" s="408"/>
      <c r="E38" s="397" t="s">
        <v>113</v>
      </c>
      <c r="F38" s="398"/>
      <c r="G38" s="398"/>
      <c r="H38" s="398"/>
      <c r="I38" s="399"/>
      <c r="J38" s="366" t="e">
        <f>IF(AND('Mapa final'!#REF!="Muy Baja",'Mapa final'!#REF!="Leve"),CONCATENATE("R",'Mapa final'!#REF!),"")</f>
        <v>#REF!</v>
      </c>
      <c r="K38" s="367"/>
      <c r="L38" s="367" t="str">
        <f>IF(AND('Mapa final'!$H$19="Muy Baja",'Mapa final'!$L$19="Leve"),CONCATENATE("R",'Mapa final'!$A$19),"")</f>
        <v/>
      </c>
      <c r="M38" s="367"/>
      <c r="N38" s="367" t="str">
        <f>IF(AND('Mapa final'!$H$29="Muy Baja",'Mapa final'!$L$29="Leve"),CONCATENATE("R",'Mapa final'!$A$29),"")</f>
        <v/>
      </c>
      <c r="O38" s="368"/>
      <c r="P38" s="366" t="e">
        <f>IF(AND('Mapa final'!#REF!="Muy Baja",'Mapa final'!#REF!="Menor"),CONCATENATE("R",'Mapa final'!#REF!),"")</f>
        <v>#REF!</v>
      </c>
      <c r="Q38" s="367"/>
      <c r="R38" s="367" t="str">
        <f>IF(AND('Mapa final'!$H$19="Muy Baja",'Mapa final'!$L$19="Menor"),CONCATENATE("R",'Mapa final'!$A$19),"")</f>
        <v/>
      </c>
      <c r="S38" s="367"/>
      <c r="T38" s="367" t="str">
        <f>IF(AND('Mapa final'!$H$29="Muy Baja",'Mapa final'!$L$29="Menor"),CONCATENATE("R",'Mapa final'!$A$29),"")</f>
        <v/>
      </c>
      <c r="U38" s="368"/>
      <c r="V38" s="375" t="e">
        <f>IF(AND('Mapa final'!#REF!="Muy Baja",'Mapa final'!#REF!="Moderado"),CONCATENATE("R",'Mapa final'!#REF!),"")</f>
        <v>#REF!</v>
      </c>
      <c r="W38" s="376"/>
      <c r="X38" s="376" t="str">
        <f>IF(AND('Mapa final'!$H$19="Muy Baja",'Mapa final'!$L$19="Moderado"),CONCATENATE("R",'Mapa final'!$A$19),"")</f>
        <v/>
      </c>
      <c r="Y38" s="376"/>
      <c r="Z38" s="376" t="str">
        <f>IF(AND('Mapa final'!$H$29="Muy Baja",'Mapa final'!$L$29="Moderado"),CONCATENATE("R",'Mapa final'!$A$29),"")</f>
        <v/>
      </c>
      <c r="AA38" s="377"/>
      <c r="AB38" s="393" t="e">
        <f>IF(AND('Mapa final'!#REF!="Muy Baja",'Mapa final'!#REF!="Mayor"),CONCATENATE("R",'Mapa final'!#REF!),"")</f>
        <v>#REF!</v>
      </c>
      <c r="AC38" s="394"/>
      <c r="AD38" s="394" t="str">
        <f>IF(AND('Mapa final'!$H$19="Muy Baja",'Mapa final'!$L$19="Mayor"),CONCATENATE("R",'Mapa final'!$A$19),"")</f>
        <v/>
      </c>
      <c r="AE38" s="394"/>
      <c r="AF38" s="394" t="str">
        <f>IF(AND('Mapa final'!$H$29="Muy Baja",'Mapa final'!$L$29="Mayor"),CONCATENATE("R",'Mapa final'!$A$29),"")</f>
        <v/>
      </c>
      <c r="AG38" s="395"/>
      <c r="AH38" s="384" t="e">
        <f>IF(AND('Mapa final'!#REF!="Muy Baja",'Mapa final'!#REF!="Catastrófico"),CONCATENATE("R",'Mapa final'!#REF!),"")</f>
        <v>#REF!</v>
      </c>
      <c r="AI38" s="385"/>
      <c r="AJ38" s="385" t="str">
        <f>IF(AND('Mapa final'!$H$19="Muy Baja",'Mapa final'!$L$19="Catastrófico"),CONCATENATE("R",'Mapa final'!$A$19),"")</f>
        <v/>
      </c>
      <c r="AK38" s="385"/>
      <c r="AL38" s="385" t="str">
        <f>IF(AND('Mapa final'!$H$29="Muy Baja",'Mapa final'!$L$29="Catastrófico"),CONCATENATE("R",'Mapa final'!$A$29),"")</f>
        <v/>
      </c>
      <c r="AM38" s="386"/>
      <c r="AN38" s="79"/>
      <c r="AO38" s="79"/>
      <c r="AP38" s="79"/>
      <c r="AQ38" s="79"/>
      <c r="AR38" s="79"/>
      <c r="AS38" s="79"/>
      <c r="AT38" s="79"/>
      <c r="AU38" s="79"/>
      <c r="AV38" s="79"/>
      <c r="AW38" s="79"/>
      <c r="AX38" s="79"/>
      <c r="AY38" s="79"/>
      <c r="AZ38" s="79"/>
      <c r="BA38" s="79"/>
      <c r="BB38" s="79"/>
      <c r="BC38" s="79"/>
      <c r="BD38" s="79"/>
      <c r="BE38" s="79"/>
      <c r="BF38" s="79"/>
      <c r="BG38" s="79"/>
      <c r="BH38" s="79"/>
      <c r="BI38" s="79"/>
      <c r="BJ38" s="79"/>
      <c r="BK38" s="79"/>
      <c r="BL38" s="79"/>
      <c r="BM38" s="79"/>
      <c r="BN38" s="79"/>
      <c r="BO38" s="79"/>
      <c r="BP38" s="79"/>
      <c r="BQ38" s="79"/>
      <c r="BR38" s="79"/>
      <c r="BS38" s="79"/>
      <c r="BT38" s="79"/>
      <c r="BU38" s="79"/>
      <c r="BV38" s="79"/>
      <c r="BW38" s="79"/>
      <c r="BX38" s="79"/>
      <c r="BY38" s="79"/>
      <c r="BZ38" s="79"/>
      <c r="CA38" s="79"/>
      <c r="CB38" s="79"/>
    </row>
    <row r="39" spans="1:80" x14ac:dyDescent="0.25">
      <c r="A39" s="79"/>
      <c r="B39" s="407"/>
      <c r="C39" s="407"/>
      <c r="D39" s="408"/>
      <c r="E39" s="400"/>
      <c r="F39" s="401"/>
      <c r="G39" s="401"/>
      <c r="H39" s="401"/>
      <c r="I39" s="402"/>
      <c r="J39" s="360"/>
      <c r="K39" s="361"/>
      <c r="L39" s="361"/>
      <c r="M39" s="361"/>
      <c r="N39" s="361"/>
      <c r="O39" s="362"/>
      <c r="P39" s="360"/>
      <c r="Q39" s="361"/>
      <c r="R39" s="361"/>
      <c r="S39" s="361"/>
      <c r="T39" s="361"/>
      <c r="U39" s="362"/>
      <c r="V39" s="369"/>
      <c r="W39" s="370"/>
      <c r="X39" s="370"/>
      <c r="Y39" s="370"/>
      <c r="Z39" s="370"/>
      <c r="AA39" s="371"/>
      <c r="AB39" s="387"/>
      <c r="AC39" s="388"/>
      <c r="AD39" s="388"/>
      <c r="AE39" s="388"/>
      <c r="AF39" s="388"/>
      <c r="AG39" s="389"/>
      <c r="AH39" s="378"/>
      <c r="AI39" s="379"/>
      <c r="AJ39" s="379"/>
      <c r="AK39" s="379"/>
      <c r="AL39" s="379"/>
      <c r="AM39" s="380"/>
      <c r="AN39" s="79"/>
      <c r="AO39" s="79"/>
      <c r="AP39" s="79"/>
      <c r="AQ39" s="79"/>
      <c r="AR39" s="79"/>
      <c r="AS39" s="79"/>
      <c r="AT39" s="79"/>
      <c r="AU39" s="79"/>
      <c r="AV39" s="79"/>
      <c r="AW39" s="79"/>
      <c r="AX39" s="79"/>
      <c r="AY39" s="79"/>
      <c r="AZ39" s="79"/>
      <c r="BA39" s="79"/>
      <c r="BB39" s="79"/>
      <c r="BC39" s="79"/>
      <c r="BD39" s="79"/>
      <c r="BE39" s="79"/>
      <c r="BF39" s="79"/>
      <c r="BG39" s="79"/>
      <c r="BH39" s="79"/>
      <c r="BI39" s="79"/>
      <c r="BJ39" s="79"/>
      <c r="BK39" s="79"/>
      <c r="BL39" s="79"/>
      <c r="BM39" s="79"/>
      <c r="BN39" s="79"/>
      <c r="BO39" s="79"/>
      <c r="BP39" s="79"/>
      <c r="BQ39" s="79"/>
      <c r="BR39" s="79"/>
      <c r="BS39" s="79"/>
      <c r="BT39" s="79"/>
      <c r="BU39" s="79"/>
      <c r="BV39" s="79"/>
      <c r="BW39" s="79"/>
      <c r="BX39" s="79"/>
      <c r="BY39" s="79"/>
      <c r="BZ39" s="79"/>
      <c r="CA39" s="79"/>
      <c r="CB39" s="79"/>
    </row>
    <row r="40" spans="1:80" x14ac:dyDescent="0.25">
      <c r="A40" s="79"/>
      <c r="B40" s="407"/>
      <c r="C40" s="407"/>
      <c r="D40" s="408"/>
      <c r="E40" s="400"/>
      <c r="F40" s="401"/>
      <c r="G40" s="401"/>
      <c r="H40" s="401"/>
      <c r="I40" s="402"/>
      <c r="J40" s="360" t="str">
        <f>IF(AND('Mapa final'!$H$43="Muy Baja",'Mapa final'!$L$43="Leve"),CONCATENATE("R",'Mapa final'!$A$43),"")</f>
        <v/>
      </c>
      <c r="K40" s="361"/>
      <c r="L40" s="361" t="str">
        <f>IF(AND('Mapa final'!$H$49="Muy Baja",'Mapa final'!$L$49="Leve"),CONCATENATE("R",'Mapa final'!$A$49),"")</f>
        <v/>
      </c>
      <c r="M40" s="361"/>
      <c r="N40" s="361" t="str">
        <f>IF(AND('Mapa final'!$H$54="Muy Baja",'Mapa final'!$L$54="Leve"),CONCATENATE("R",'Mapa final'!$A$54),"")</f>
        <v/>
      </c>
      <c r="O40" s="362"/>
      <c r="P40" s="360" t="str">
        <f>IF(AND('Mapa final'!$H$43="Muy Baja",'Mapa final'!$L$43="Menor"),CONCATENATE("R",'Mapa final'!$A$43),"")</f>
        <v/>
      </c>
      <c r="Q40" s="361"/>
      <c r="R40" s="361" t="str">
        <f>IF(AND('Mapa final'!$H$49="Muy Baja",'Mapa final'!$L$49="Menor"),CONCATENATE("R",'Mapa final'!$A$49),"")</f>
        <v/>
      </c>
      <c r="S40" s="361"/>
      <c r="T40" s="361" t="str">
        <f>IF(AND('Mapa final'!$H$54="Muy Baja",'Mapa final'!$L$54="Menor"),CONCATENATE("R",'Mapa final'!$A$54),"")</f>
        <v/>
      </c>
      <c r="U40" s="362"/>
      <c r="V40" s="369" t="str">
        <f>IF(AND('Mapa final'!$H$43="Muy Baja",'Mapa final'!$L$43="Moderado"),CONCATENATE("R",'Mapa final'!$A$43),"")</f>
        <v/>
      </c>
      <c r="W40" s="370"/>
      <c r="X40" s="370" t="str">
        <f>IF(AND('Mapa final'!$H$49="Muy Baja",'Mapa final'!$L$49="Moderado"),CONCATENATE("R",'Mapa final'!$A$49),"")</f>
        <v/>
      </c>
      <c r="Y40" s="370"/>
      <c r="Z40" s="370" t="str">
        <f>IF(AND('Mapa final'!$H$54="Muy Baja",'Mapa final'!$L$54="Moderado"),CONCATENATE("R",'Mapa final'!$A$54),"")</f>
        <v/>
      </c>
      <c r="AA40" s="371"/>
      <c r="AB40" s="387" t="str">
        <f>IF(AND('Mapa final'!$H$43="Muy Baja",'Mapa final'!$L$43="Mayor"),CONCATENATE("R",'Mapa final'!$A$43),"")</f>
        <v/>
      </c>
      <c r="AC40" s="388"/>
      <c r="AD40" s="388" t="str">
        <f>IF(AND('Mapa final'!$H$49="Muy Baja",'Mapa final'!$L$49="Mayor"),CONCATENATE("R",'Mapa final'!$A$49),"")</f>
        <v/>
      </c>
      <c r="AE40" s="388"/>
      <c r="AF40" s="388" t="str">
        <f>IF(AND('Mapa final'!$H$54="Muy Baja",'Mapa final'!$L$54="Mayor"),CONCATENATE("R",'Mapa final'!$A$54),"")</f>
        <v/>
      </c>
      <c r="AG40" s="389"/>
      <c r="AH40" s="378" t="str">
        <f>IF(AND('Mapa final'!$H$43="Muy Baja",'Mapa final'!$L$43="Catastrófico"),CONCATENATE("R",'Mapa final'!$A$43),"")</f>
        <v/>
      </c>
      <c r="AI40" s="379"/>
      <c r="AJ40" s="379" t="str">
        <f>IF(AND('Mapa final'!$H$49="Muy Baja",'Mapa final'!$L$49="Catastrófico"),CONCATENATE("R",'Mapa final'!$A$49),"")</f>
        <v/>
      </c>
      <c r="AK40" s="379"/>
      <c r="AL40" s="379" t="str">
        <f>IF(AND('Mapa final'!$H$54="Muy Baja",'Mapa final'!$L$54="Catastrófico"),CONCATENATE("R",'Mapa final'!$A$54),"")</f>
        <v/>
      </c>
      <c r="AM40" s="380"/>
      <c r="AN40" s="79"/>
      <c r="AO40" s="79"/>
      <c r="AP40" s="79"/>
      <c r="AQ40" s="79"/>
      <c r="AR40" s="79"/>
      <c r="AS40" s="79"/>
      <c r="AT40" s="79"/>
      <c r="AU40" s="79"/>
      <c r="AV40" s="79"/>
      <c r="AW40" s="79"/>
      <c r="AX40" s="79"/>
      <c r="AY40" s="79"/>
      <c r="AZ40" s="79"/>
      <c r="BA40" s="79"/>
      <c r="BB40" s="79"/>
      <c r="BC40" s="79"/>
      <c r="BD40" s="79"/>
      <c r="BE40" s="79"/>
      <c r="BF40" s="79"/>
      <c r="BG40" s="79"/>
      <c r="BH40" s="79"/>
      <c r="BI40" s="79"/>
      <c r="BJ40" s="79"/>
      <c r="BK40" s="79"/>
      <c r="BL40" s="79"/>
      <c r="BM40" s="79"/>
      <c r="BN40" s="79"/>
      <c r="BO40" s="79"/>
      <c r="BP40" s="79"/>
      <c r="BQ40" s="79"/>
      <c r="BR40" s="79"/>
      <c r="BS40" s="79"/>
      <c r="BT40" s="79"/>
      <c r="BU40" s="79"/>
      <c r="BV40" s="79"/>
      <c r="BW40" s="79"/>
      <c r="BX40" s="79"/>
      <c r="BY40" s="79"/>
      <c r="BZ40" s="79"/>
      <c r="CA40" s="79"/>
      <c r="CB40" s="79"/>
    </row>
    <row r="41" spans="1:80" x14ac:dyDescent="0.25">
      <c r="A41" s="79"/>
      <c r="B41" s="407"/>
      <c r="C41" s="407"/>
      <c r="D41" s="408"/>
      <c r="E41" s="400"/>
      <c r="F41" s="401"/>
      <c r="G41" s="401"/>
      <c r="H41" s="401"/>
      <c r="I41" s="402"/>
      <c r="J41" s="360"/>
      <c r="K41" s="361"/>
      <c r="L41" s="361"/>
      <c r="M41" s="361"/>
      <c r="N41" s="361"/>
      <c r="O41" s="362"/>
      <c r="P41" s="360"/>
      <c r="Q41" s="361"/>
      <c r="R41" s="361"/>
      <c r="S41" s="361"/>
      <c r="T41" s="361"/>
      <c r="U41" s="362"/>
      <c r="V41" s="369"/>
      <c r="W41" s="370"/>
      <c r="X41" s="370"/>
      <c r="Y41" s="370"/>
      <c r="Z41" s="370"/>
      <c r="AA41" s="371"/>
      <c r="AB41" s="387"/>
      <c r="AC41" s="388"/>
      <c r="AD41" s="388"/>
      <c r="AE41" s="388"/>
      <c r="AF41" s="388"/>
      <c r="AG41" s="389"/>
      <c r="AH41" s="378"/>
      <c r="AI41" s="379"/>
      <c r="AJ41" s="379"/>
      <c r="AK41" s="379"/>
      <c r="AL41" s="379"/>
      <c r="AM41" s="380"/>
      <c r="AN41" s="79"/>
      <c r="AO41" s="79"/>
      <c r="AP41" s="79"/>
      <c r="AQ41" s="79"/>
      <c r="AR41" s="79"/>
      <c r="AS41" s="79"/>
      <c r="AT41" s="79"/>
      <c r="AU41" s="79"/>
      <c r="AV41" s="79"/>
      <c r="AW41" s="79"/>
      <c r="AX41" s="79"/>
      <c r="AY41" s="79"/>
      <c r="AZ41" s="79"/>
      <c r="BA41" s="79"/>
      <c r="BB41" s="79"/>
      <c r="BC41" s="79"/>
      <c r="BD41" s="79"/>
      <c r="BE41" s="79"/>
      <c r="BF41" s="79"/>
      <c r="BG41" s="79"/>
      <c r="BH41" s="79"/>
      <c r="BI41" s="79"/>
      <c r="BJ41" s="79"/>
      <c r="BK41" s="79"/>
      <c r="BL41" s="79"/>
      <c r="BM41" s="79"/>
      <c r="BN41" s="79"/>
      <c r="BO41" s="79"/>
      <c r="BP41" s="79"/>
      <c r="BQ41" s="79"/>
      <c r="BR41" s="79"/>
      <c r="BS41" s="79"/>
      <c r="BT41" s="79"/>
      <c r="BU41" s="79"/>
      <c r="BV41" s="79"/>
      <c r="BW41" s="79"/>
      <c r="BX41" s="79"/>
      <c r="BY41" s="79"/>
      <c r="BZ41" s="79"/>
      <c r="CA41" s="79"/>
      <c r="CB41" s="79"/>
    </row>
    <row r="42" spans="1:80" x14ac:dyDescent="0.25">
      <c r="A42" s="79"/>
      <c r="B42" s="407"/>
      <c r="C42" s="407"/>
      <c r="D42" s="408"/>
      <c r="E42" s="400"/>
      <c r="F42" s="401"/>
      <c r="G42" s="401"/>
      <c r="H42" s="401"/>
      <c r="I42" s="402"/>
      <c r="J42" s="360" t="e">
        <f>IF(AND('Mapa final'!#REF!="Muy Baja",'Mapa final'!#REF!="Leve"),CONCATENATE("R",'Mapa final'!#REF!),"")</f>
        <v>#REF!</v>
      </c>
      <c r="K42" s="361"/>
      <c r="L42" s="361" t="e">
        <f>IF(AND('Mapa final'!#REF!="Muy Baja",'Mapa final'!#REF!="Leve"),CONCATENATE("R",'Mapa final'!#REF!),"")</f>
        <v>#REF!</v>
      </c>
      <c r="M42" s="361"/>
      <c r="N42" s="361" t="e">
        <f>IF(AND('Mapa final'!#REF!="Muy Baja",'Mapa final'!#REF!="Leve"),CONCATENATE("R",'Mapa final'!#REF!),"")</f>
        <v>#REF!</v>
      </c>
      <c r="O42" s="362"/>
      <c r="P42" s="360" t="e">
        <f>IF(AND('Mapa final'!#REF!="Muy Baja",'Mapa final'!#REF!="Menor"),CONCATENATE("R",'Mapa final'!#REF!),"")</f>
        <v>#REF!</v>
      </c>
      <c r="Q42" s="361"/>
      <c r="R42" s="361" t="e">
        <f>IF(AND('Mapa final'!#REF!="Muy Baja",'Mapa final'!#REF!="Menor"),CONCATENATE("R",'Mapa final'!#REF!),"")</f>
        <v>#REF!</v>
      </c>
      <c r="S42" s="361"/>
      <c r="T42" s="361" t="e">
        <f>IF(AND('Mapa final'!#REF!="Muy Baja",'Mapa final'!#REF!="Menor"),CONCATENATE("R",'Mapa final'!#REF!),"")</f>
        <v>#REF!</v>
      </c>
      <c r="U42" s="362"/>
      <c r="V42" s="369" t="e">
        <f>IF(AND('Mapa final'!#REF!="Muy Baja",'Mapa final'!#REF!="Moderado"),CONCATENATE("R",'Mapa final'!#REF!),"")</f>
        <v>#REF!</v>
      </c>
      <c r="W42" s="370"/>
      <c r="X42" s="370" t="e">
        <f>IF(AND('Mapa final'!#REF!="Muy Baja",'Mapa final'!#REF!="Moderado"),CONCATENATE("R",'Mapa final'!#REF!),"")</f>
        <v>#REF!</v>
      </c>
      <c r="Y42" s="370"/>
      <c r="Z42" s="370" t="e">
        <f>IF(AND('Mapa final'!#REF!="Muy Baja",'Mapa final'!#REF!="Moderado"),CONCATENATE("R",'Mapa final'!#REF!),"")</f>
        <v>#REF!</v>
      </c>
      <c r="AA42" s="371"/>
      <c r="AB42" s="387" t="e">
        <f>IF(AND('Mapa final'!#REF!="Muy Baja",'Mapa final'!#REF!="Mayor"),CONCATENATE("R",'Mapa final'!#REF!),"")</f>
        <v>#REF!</v>
      </c>
      <c r="AC42" s="388"/>
      <c r="AD42" s="388" t="e">
        <f>IF(AND('Mapa final'!#REF!="Muy Baja",'Mapa final'!#REF!="Mayor"),CONCATENATE("R",'Mapa final'!#REF!),"")</f>
        <v>#REF!</v>
      </c>
      <c r="AE42" s="388"/>
      <c r="AF42" s="388" t="e">
        <f>IF(AND('Mapa final'!#REF!="Muy Baja",'Mapa final'!#REF!="Mayor"),CONCATENATE("R",'Mapa final'!#REF!),"")</f>
        <v>#REF!</v>
      </c>
      <c r="AG42" s="389"/>
      <c r="AH42" s="378" t="e">
        <f>IF(AND('Mapa final'!#REF!="Muy Baja",'Mapa final'!#REF!="Catastrófico"),CONCATENATE("R",'Mapa final'!#REF!),"")</f>
        <v>#REF!</v>
      </c>
      <c r="AI42" s="379"/>
      <c r="AJ42" s="379" t="e">
        <f>IF(AND('Mapa final'!#REF!="Muy Baja",'Mapa final'!#REF!="Catastrófico"),CONCATENATE("R",'Mapa final'!#REF!),"")</f>
        <v>#REF!</v>
      </c>
      <c r="AK42" s="379"/>
      <c r="AL42" s="379" t="e">
        <f>IF(AND('Mapa final'!#REF!="Muy Baja",'Mapa final'!#REF!="Catastrófico"),CONCATENATE("R",'Mapa final'!#REF!),"")</f>
        <v>#REF!</v>
      </c>
      <c r="AM42" s="380"/>
      <c r="AN42" s="79"/>
      <c r="AO42" s="79"/>
      <c r="AP42" s="79"/>
      <c r="AQ42" s="79"/>
      <c r="AR42" s="79"/>
      <c r="AS42" s="79"/>
      <c r="AT42" s="79"/>
      <c r="AU42" s="79"/>
      <c r="AV42" s="79"/>
      <c r="AW42" s="79"/>
      <c r="AX42" s="79"/>
      <c r="AY42" s="79"/>
      <c r="AZ42" s="79"/>
      <c r="BA42" s="79"/>
      <c r="BB42" s="79"/>
      <c r="BC42" s="79"/>
      <c r="BD42" s="79"/>
      <c r="BE42" s="79"/>
      <c r="BF42" s="79"/>
      <c r="BG42" s="79"/>
      <c r="BH42" s="79"/>
      <c r="BI42" s="79"/>
      <c r="BJ42" s="79"/>
      <c r="BK42" s="79"/>
      <c r="BL42" s="79"/>
      <c r="BM42" s="79"/>
      <c r="BN42" s="79"/>
      <c r="BO42" s="79"/>
      <c r="BP42" s="79"/>
      <c r="BQ42" s="79"/>
      <c r="BR42" s="79"/>
      <c r="BS42" s="79"/>
      <c r="BT42" s="79"/>
      <c r="BU42" s="79"/>
      <c r="BV42" s="79"/>
      <c r="BW42" s="79"/>
      <c r="BX42" s="79"/>
      <c r="BY42" s="79"/>
      <c r="BZ42" s="79"/>
      <c r="CA42" s="79"/>
      <c r="CB42" s="79"/>
    </row>
    <row r="43" spans="1:80" x14ac:dyDescent="0.25">
      <c r="A43" s="79"/>
      <c r="B43" s="407"/>
      <c r="C43" s="407"/>
      <c r="D43" s="408"/>
      <c r="E43" s="400"/>
      <c r="F43" s="401"/>
      <c r="G43" s="401"/>
      <c r="H43" s="401"/>
      <c r="I43" s="402"/>
      <c r="J43" s="360"/>
      <c r="K43" s="361"/>
      <c r="L43" s="361"/>
      <c r="M43" s="361"/>
      <c r="N43" s="361"/>
      <c r="O43" s="362"/>
      <c r="P43" s="360"/>
      <c r="Q43" s="361"/>
      <c r="R43" s="361"/>
      <c r="S43" s="361"/>
      <c r="T43" s="361"/>
      <c r="U43" s="362"/>
      <c r="V43" s="369"/>
      <c r="W43" s="370"/>
      <c r="X43" s="370"/>
      <c r="Y43" s="370"/>
      <c r="Z43" s="370"/>
      <c r="AA43" s="371"/>
      <c r="AB43" s="387"/>
      <c r="AC43" s="388"/>
      <c r="AD43" s="388"/>
      <c r="AE43" s="388"/>
      <c r="AF43" s="388"/>
      <c r="AG43" s="389"/>
      <c r="AH43" s="378"/>
      <c r="AI43" s="379"/>
      <c r="AJ43" s="379"/>
      <c r="AK43" s="379"/>
      <c r="AL43" s="379"/>
      <c r="AM43" s="380"/>
      <c r="AN43" s="79"/>
      <c r="AO43" s="79"/>
      <c r="AP43" s="79"/>
      <c r="AQ43" s="79"/>
      <c r="AR43" s="79"/>
      <c r="AS43" s="79"/>
      <c r="AT43" s="79"/>
      <c r="AU43" s="79"/>
      <c r="AV43" s="79"/>
      <c r="AW43" s="79"/>
      <c r="AX43" s="79"/>
      <c r="AY43" s="79"/>
      <c r="AZ43" s="79"/>
      <c r="BA43" s="79"/>
      <c r="BB43" s="79"/>
      <c r="BC43" s="79"/>
      <c r="BD43" s="79"/>
      <c r="BE43" s="79"/>
      <c r="BF43" s="79"/>
      <c r="BG43" s="79"/>
      <c r="BH43" s="79"/>
      <c r="BI43" s="79"/>
      <c r="BJ43" s="79"/>
      <c r="BK43" s="79"/>
      <c r="BL43" s="79"/>
      <c r="BM43" s="79"/>
      <c r="BN43" s="79"/>
      <c r="BO43" s="79"/>
      <c r="BP43" s="79"/>
      <c r="BQ43" s="79"/>
      <c r="BR43" s="79"/>
      <c r="BS43" s="79"/>
      <c r="BT43" s="79"/>
      <c r="BU43" s="79"/>
      <c r="BV43" s="79"/>
      <c r="BW43" s="79"/>
      <c r="BX43" s="79"/>
      <c r="BY43" s="79"/>
      <c r="BZ43" s="79"/>
      <c r="CA43" s="79"/>
      <c r="CB43" s="79"/>
    </row>
    <row r="44" spans="1:80" x14ac:dyDescent="0.25">
      <c r="A44" s="79"/>
      <c r="B44" s="407"/>
      <c r="C44" s="407"/>
      <c r="D44" s="408"/>
      <c r="E44" s="400"/>
      <c r="F44" s="401"/>
      <c r="G44" s="401"/>
      <c r="H44" s="401"/>
      <c r="I44" s="402"/>
      <c r="J44" s="360" t="e">
        <f>IF(AND('Mapa final'!#REF!="Muy Baja",'Mapa final'!#REF!="Leve"),CONCATENATE("R",'Mapa final'!#REF!),"")</f>
        <v>#REF!</v>
      </c>
      <c r="K44" s="361"/>
      <c r="L44" s="361" t="e">
        <f>IF(AND('Mapa final'!#REF!="Muy Baja",'Mapa final'!#REF!="Leve"),CONCATENATE("R",'Mapa final'!#REF!),"")</f>
        <v>#REF!</v>
      </c>
      <c r="M44" s="361"/>
      <c r="N44" s="361" t="str">
        <f>IF(AND('Mapa final'!$H$61="Muy Baja",'Mapa final'!$L$61="Leve"),CONCATENATE("R",'Mapa final'!$A$61),"")</f>
        <v/>
      </c>
      <c r="O44" s="362"/>
      <c r="P44" s="360" t="e">
        <f>IF(AND('Mapa final'!#REF!="Muy Baja",'Mapa final'!#REF!="Menor"),CONCATENATE("R",'Mapa final'!#REF!),"")</f>
        <v>#REF!</v>
      </c>
      <c r="Q44" s="361"/>
      <c r="R44" s="361" t="e">
        <f>IF(AND('Mapa final'!#REF!="Muy Baja",'Mapa final'!#REF!="Menor"),CONCATENATE("R",'Mapa final'!#REF!),"")</f>
        <v>#REF!</v>
      </c>
      <c r="S44" s="361"/>
      <c r="T44" s="361" t="str">
        <f>IF(AND('Mapa final'!$H$61="Muy Baja",'Mapa final'!$L$61="Menor"),CONCATENATE("R",'Mapa final'!$A$61),"")</f>
        <v/>
      </c>
      <c r="U44" s="362"/>
      <c r="V44" s="369" t="e">
        <f>IF(AND('Mapa final'!#REF!="Muy Baja",'Mapa final'!#REF!="Moderado"),CONCATENATE("R",'Mapa final'!#REF!),"")</f>
        <v>#REF!</v>
      </c>
      <c r="W44" s="370"/>
      <c r="X44" s="370" t="e">
        <f>IF(AND('Mapa final'!#REF!="Muy Baja",'Mapa final'!#REF!="Moderado"),CONCATENATE("R",'Mapa final'!#REF!),"")</f>
        <v>#REF!</v>
      </c>
      <c r="Y44" s="370"/>
      <c r="Z44" s="370" t="str">
        <f>IF(AND('Mapa final'!$H$61="Muy Baja",'Mapa final'!$L$61="Moderado"),CONCATENATE("R",'Mapa final'!$A$61),"")</f>
        <v/>
      </c>
      <c r="AA44" s="371"/>
      <c r="AB44" s="387" t="e">
        <f>IF(AND('Mapa final'!#REF!="Muy Baja",'Mapa final'!#REF!="Mayor"),CONCATENATE("R",'Mapa final'!#REF!),"")</f>
        <v>#REF!</v>
      </c>
      <c r="AC44" s="388"/>
      <c r="AD44" s="388" t="e">
        <f>IF(AND('Mapa final'!#REF!="Muy Baja",'Mapa final'!#REF!="Mayor"),CONCATENATE("R",'Mapa final'!#REF!),"")</f>
        <v>#REF!</v>
      </c>
      <c r="AE44" s="388"/>
      <c r="AF44" s="388" t="str">
        <f>IF(AND('Mapa final'!$H$61="Muy Baja",'Mapa final'!$L$61="Mayor"),CONCATENATE("R",'Mapa final'!$A$61),"")</f>
        <v/>
      </c>
      <c r="AG44" s="389"/>
      <c r="AH44" s="378" t="e">
        <f>IF(AND('Mapa final'!#REF!="Muy Baja",'Mapa final'!#REF!="Catastrófico"),CONCATENATE("R",'Mapa final'!#REF!),"")</f>
        <v>#REF!</v>
      </c>
      <c r="AI44" s="379"/>
      <c r="AJ44" s="379" t="e">
        <f>IF(AND('Mapa final'!#REF!="Muy Baja",'Mapa final'!#REF!="Catastrófico"),CONCATENATE("R",'Mapa final'!#REF!),"")</f>
        <v>#REF!</v>
      </c>
      <c r="AK44" s="379"/>
      <c r="AL44" s="379" t="str">
        <f>IF(AND('Mapa final'!$H$61="Muy Baja",'Mapa final'!$L$61="Catastrófico"),CONCATENATE("R",'Mapa final'!$A$61),"")</f>
        <v/>
      </c>
      <c r="AM44" s="380"/>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c r="BY44" s="79"/>
      <c r="BZ44" s="79"/>
      <c r="CA44" s="79"/>
      <c r="CB44" s="79"/>
    </row>
    <row r="45" spans="1:80" ht="15.75" thickBot="1" x14ac:dyDescent="0.3">
      <c r="A45" s="79"/>
      <c r="B45" s="407"/>
      <c r="C45" s="407"/>
      <c r="D45" s="408"/>
      <c r="E45" s="403"/>
      <c r="F45" s="404"/>
      <c r="G45" s="404"/>
      <c r="H45" s="404"/>
      <c r="I45" s="405"/>
      <c r="J45" s="363"/>
      <c r="K45" s="364"/>
      <c r="L45" s="364"/>
      <c r="M45" s="364"/>
      <c r="N45" s="364"/>
      <c r="O45" s="365"/>
      <c r="P45" s="363"/>
      <c r="Q45" s="364"/>
      <c r="R45" s="364"/>
      <c r="S45" s="364"/>
      <c r="T45" s="364"/>
      <c r="U45" s="365"/>
      <c r="V45" s="372"/>
      <c r="W45" s="373"/>
      <c r="X45" s="373"/>
      <c r="Y45" s="373"/>
      <c r="Z45" s="373"/>
      <c r="AA45" s="374"/>
      <c r="AB45" s="390"/>
      <c r="AC45" s="391"/>
      <c r="AD45" s="391"/>
      <c r="AE45" s="391"/>
      <c r="AF45" s="391"/>
      <c r="AG45" s="392"/>
      <c r="AH45" s="381"/>
      <c r="AI45" s="382"/>
      <c r="AJ45" s="382"/>
      <c r="AK45" s="382"/>
      <c r="AL45" s="382"/>
      <c r="AM45" s="383"/>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c r="BX45" s="79"/>
      <c r="BY45" s="79"/>
      <c r="BZ45" s="79"/>
      <c r="CA45" s="79"/>
      <c r="CB45" s="79"/>
    </row>
    <row r="46" spans="1:80" x14ac:dyDescent="0.25">
      <c r="A46" s="79"/>
      <c r="B46" s="79"/>
      <c r="C46" s="79"/>
      <c r="D46" s="79"/>
      <c r="E46" s="79"/>
      <c r="F46" s="79"/>
      <c r="G46" s="79"/>
      <c r="H46" s="79"/>
      <c r="I46" s="79"/>
      <c r="J46" s="397" t="s">
        <v>112</v>
      </c>
      <c r="K46" s="398"/>
      <c r="L46" s="398"/>
      <c r="M46" s="398"/>
      <c r="N46" s="398"/>
      <c r="O46" s="399"/>
      <c r="P46" s="397" t="s">
        <v>111</v>
      </c>
      <c r="Q46" s="398"/>
      <c r="R46" s="398"/>
      <c r="S46" s="398"/>
      <c r="T46" s="398"/>
      <c r="U46" s="399"/>
      <c r="V46" s="397" t="s">
        <v>110</v>
      </c>
      <c r="W46" s="398"/>
      <c r="X46" s="398"/>
      <c r="Y46" s="398"/>
      <c r="Z46" s="398"/>
      <c r="AA46" s="399"/>
      <c r="AB46" s="397" t="s">
        <v>109</v>
      </c>
      <c r="AC46" s="406"/>
      <c r="AD46" s="398"/>
      <c r="AE46" s="398"/>
      <c r="AF46" s="398"/>
      <c r="AG46" s="399"/>
      <c r="AH46" s="397" t="s">
        <v>108</v>
      </c>
      <c r="AI46" s="398"/>
      <c r="AJ46" s="398"/>
      <c r="AK46" s="398"/>
      <c r="AL46" s="398"/>
      <c r="AM46" s="39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79"/>
      <c r="BY46" s="79"/>
      <c r="BZ46" s="79"/>
      <c r="CA46" s="79"/>
      <c r="CB46" s="79"/>
    </row>
    <row r="47" spans="1:80" x14ac:dyDescent="0.25">
      <c r="A47" s="79"/>
      <c r="B47" s="79"/>
      <c r="C47" s="79"/>
      <c r="D47" s="79"/>
      <c r="E47" s="79"/>
      <c r="F47" s="79"/>
      <c r="G47" s="79"/>
      <c r="H47" s="79"/>
      <c r="I47" s="79"/>
      <c r="J47" s="400"/>
      <c r="K47" s="401"/>
      <c r="L47" s="401"/>
      <c r="M47" s="401"/>
      <c r="N47" s="401"/>
      <c r="O47" s="402"/>
      <c r="P47" s="400"/>
      <c r="Q47" s="401"/>
      <c r="R47" s="401"/>
      <c r="S47" s="401"/>
      <c r="T47" s="401"/>
      <c r="U47" s="402"/>
      <c r="V47" s="400"/>
      <c r="W47" s="401"/>
      <c r="X47" s="401"/>
      <c r="Y47" s="401"/>
      <c r="Z47" s="401"/>
      <c r="AA47" s="402"/>
      <c r="AB47" s="400"/>
      <c r="AC47" s="401"/>
      <c r="AD47" s="401"/>
      <c r="AE47" s="401"/>
      <c r="AF47" s="401"/>
      <c r="AG47" s="402"/>
      <c r="AH47" s="400"/>
      <c r="AI47" s="401"/>
      <c r="AJ47" s="401"/>
      <c r="AK47" s="401"/>
      <c r="AL47" s="401"/>
      <c r="AM47" s="402"/>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c r="BX47" s="79"/>
      <c r="BY47" s="79"/>
      <c r="BZ47" s="79"/>
      <c r="CA47" s="79"/>
      <c r="CB47" s="79"/>
    </row>
    <row r="48" spans="1:80" x14ac:dyDescent="0.25">
      <c r="A48" s="79"/>
      <c r="B48" s="79"/>
      <c r="C48" s="79"/>
      <c r="D48" s="79"/>
      <c r="E48" s="79"/>
      <c r="F48" s="79"/>
      <c r="G48" s="79"/>
      <c r="H48" s="79"/>
      <c r="I48" s="79"/>
      <c r="J48" s="400"/>
      <c r="K48" s="401"/>
      <c r="L48" s="401"/>
      <c r="M48" s="401"/>
      <c r="N48" s="401"/>
      <c r="O48" s="402"/>
      <c r="P48" s="400"/>
      <c r="Q48" s="401"/>
      <c r="R48" s="401"/>
      <c r="S48" s="401"/>
      <c r="T48" s="401"/>
      <c r="U48" s="402"/>
      <c r="V48" s="400"/>
      <c r="W48" s="401"/>
      <c r="X48" s="401"/>
      <c r="Y48" s="401"/>
      <c r="Z48" s="401"/>
      <c r="AA48" s="402"/>
      <c r="AB48" s="400"/>
      <c r="AC48" s="401"/>
      <c r="AD48" s="401"/>
      <c r="AE48" s="401"/>
      <c r="AF48" s="401"/>
      <c r="AG48" s="402"/>
      <c r="AH48" s="400"/>
      <c r="AI48" s="401"/>
      <c r="AJ48" s="401"/>
      <c r="AK48" s="401"/>
      <c r="AL48" s="401"/>
      <c r="AM48" s="402"/>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79"/>
      <c r="BN48" s="79"/>
      <c r="BO48" s="79"/>
      <c r="BP48" s="79"/>
      <c r="BQ48" s="79"/>
      <c r="BR48" s="79"/>
      <c r="BS48" s="79"/>
      <c r="BT48" s="79"/>
      <c r="BU48" s="79"/>
      <c r="BV48" s="79"/>
      <c r="BW48" s="79"/>
      <c r="BX48" s="79"/>
      <c r="BY48" s="79"/>
      <c r="BZ48" s="79"/>
      <c r="CA48" s="79"/>
      <c r="CB48" s="79"/>
    </row>
    <row r="49" spans="1:80" x14ac:dyDescent="0.25">
      <c r="A49" s="79"/>
      <c r="B49" s="79"/>
      <c r="C49" s="79"/>
      <c r="D49" s="79"/>
      <c r="E49" s="79"/>
      <c r="F49" s="79"/>
      <c r="G49" s="79"/>
      <c r="H49" s="79"/>
      <c r="I49" s="79"/>
      <c r="J49" s="400"/>
      <c r="K49" s="401"/>
      <c r="L49" s="401"/>
      <c r="M49" s="401"/>
      <c r="N49" s="401"/>
      <c r="O49" s="402"/>
      <c r="P49" s="400"/>
      <c r="Q49" s="401"/>
      <c r="R49" s="401"/>
      <c r="S49" s="401"/>
      <c r="T49" s="401"/>
      <c r="U49" s="402"/>
      <c r="V49" s="400"/>
      <c r="W49" s="401"/>
      <c r="X49" s="401"/>
      <c r="Y49" s="401"/>
      <c r="Z49" s="401"/>
      <c r="AA49" s="402"/>
      <c r="AB49" s="400"/>
      <c r="AC49" s="401"/>
      <c r="AD49" s="401"/>
      <c r="AE49" s="401"/>
      <c r="AF49" s="401"/>
      <c r="AG49" s="402"/>
      <c r="AH49" s="400"/>
      <c r="AI49" s="401"/>
      <c r="AJ49" s="401"/>
      <c r="AK49" s="401"/>
      <c r="AL49" s="401"/>
      <c r="AM49" s="402"/>
      <c r="AN49" s="79"/>
      <c r="AO49" s="79"/>
      <c r="AP49" s="79"/>
      <c r="AQ49" s="79"/>
      <c r="AR49" s="79"/>
      <c r="AS49" s="79"/>
      <c r="AT49" s="79"/>
      <c r="AU49" s="79"/>
      <c r="AV49" s="79"/>
      <c r="AW49" s="79"/>
      <c r="AX49" s="79"/>
      <c r="AY49" s="79"/>
      <c r="AZ49" s="79"/>
      <c r="BA49" s="79"/>
      <c r="BB49" s="79"/>
      <c r="BC49" s="79"/>
      <c r="BD49" s="79"/>
      <c r="BE49" s="79"/>
      <c r="BF49" s="79"/>
      <c r="BG49" s="79"/>
      <c r="BH49" s="79"/>
      <c r="BI49" s="79"/>
      <c r="BJ49" s="79"/>
      <c r="BK49" s="79"/>
      <c r="BL49" s="79"/>
      <c r="BM49" s="79"/>
      <c r="BN49" s="79"/>
      <c r="BO49" s="79"/>
      <c r="BP49" s="79"/>
      <c r="BQ49" s="79"/>
      <c r="BR49" s="79"/>
      <c r="BS49" s="79"/>
      <c r="BT49" s="79"/>
      <c r="BU49" s="79"/>
      <c r="BV49" s="79"/>
      <c r="BW49" s="79"/>
      <c r="BX49" s="79"/>
      <c r="BY49" s="79"/>
      <c r="BZ49" s="79"/>
      <c r="CA49" s="79"/>
      <c r="CB49" s="79"/>
    </row>
    <row r="50" spans="1:80" x14ac:dyDescent="0.25">
      <c r="A50" s="79"/>
      <c r="B50" s="79"/>
      <c r="C50" s="79"/>
      <c r="D50" s="79"/>
      <c r="E50" s="79"/>
      <c r="F50" s="79"/>
      <c r="G50" s="79"/>
      <c r="H50" s="79"/>
      <c r="I50" s="79"/>
      <c r="J50" s="400"/>
      <c r="K50" s="401"/>
      <c r="L50" s="401"/>
      <c r="M50" s="401"/>
      <c r="N50" s="401"/>
      <c r="O50" s="402"/>
      <c r="P50" s="400"/>
      <c r="Q50" s="401"/>
      <c r="R50" s="401"/>
      <c r="S50" s="401"/>
      <c r="T50" s="401"/>
      <c r="U50" s="402"/>
      <c r="V50" s="400"/>
      <c r="W50" s="401"/>
      <c r="X50" s="401"/>
      <c r="Y50" s="401"/>
      <c r="Z50" s="401"/>
      <c r="AA50" s="402"/>
      <c r="AB50" s="400"/>
      <c r="AC50" s="401"/>
      <c r="AD50" s="401"/>
      <c r="AE50" s="401"/>
      <c r="AF50" s="401"/>
      <c r="AG50" s="402"/>
      <c r="AH50" s="400"/>
      <c r="AI50" s="401"/>
      <c r="AJ50" s="401"/>
      <c r="AK50" s="401"/>
      <c r="AL50" s="401"/>
      <c r="AM50" s="402"/>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79"/>
      <c r="BR50" s="79"/>
      <c r="BS50" s="79"/>
      <c r="BT50" s="79"/>
      <c r="BU50" s="79"/>
      <c r="BV50" s="79"/>
      <c r="BW50" s="79"/>
      <c r="BX50" s="79"/>
      <c r="BY50" s="79"/>
      <c r="BZ50" s="79"/>
      <c r="CA50" s="79"/>
      <c r="CB50" s="79"/>
    </row>
    <row r="51" spans="1:80" ht="15.75" thickBot="1" x14ac:dyDescent="0.3">
      <c r="A51" s="79"/>
      <c r="B51" s="79"/>
      <c r="C51" s="79"/>
      <c r="D51" s="79"/>
      <c r="E51" s="79"/>
      <c r="F51" s="79"/>
      <c r="G51" s="79"/>
      <c r="H51" s="79"/>
      <c r="I51" s="79"/>
      <c r="J51" s="403"/>
      <c r="K51" s="404"/>
      <c r="L51" s="404"/>
      <c r="M51" s="404"/>
      <c r="N51" s="404"/>
      <c r="O51" s="405"/>
      <c r="P51" s="403"/>
      <c r="Q51" s="404"/>
      <c r="R51" s="404"/>
      <c r="S51" s="404"/>
      <c r="T51" s="404"/>
      <c r="U51" s="405"/>
      <c r="V51" s="403"/>
      <c r="W51" s="404"/>
      <c r="X51" s="404"/>
      <c r="Y51" s="404"/>
      <c r="Z51" s="404"/>
      <c r="AA51" s="405"/>
      <c r="AB51" s="403"/>
      <c r="AC51" s="404"/>
      <c r="AD51" s="404"/>
      <c r="AE51" s="404"/>
      <c r="AF51" s="404"/>
      <c r="AG51" s="405"/>
      <c r="AH51" s="403"/>
      <c r="AI51" s="404"/>
      <c r="AJ51" s="404"/>
      <c r="AK51" s="404"/>
      <c r="AL51" s="404"/>
      <c r="AM51" s="405"/>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row>
    <row r="52" spans="1:80" x14ac:dyDescent="0.25">
      <c r="A52" s="79"/>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c r="AM52" s="79"/>
      <c r="AN52" s="79"/>
      <c r="AO52" s="79"/>
      <c r="AP52" s="79"/>
      <c r="AQ52" s="79"/>
      <c r="AR52" s="79"/>
      <c r="AS52" s="79"/>
      <c r="AT52" s="79"/>
      <c r="AU52" s="79"/>
      <c r="AV52" s="79"/>
      <c r="AW52" s="79"/>
      <c r="AX52" s="79"/>
      <c r="AY52" s="79"/>
      <c r="AZ52" s="79"/>
      <c r="BA52" s="79"/>
      <c r="BB52" s="79"/>
      <c r="BC52" s="79"/>
      <c r="BD52" s="79"/>
      <c r="BE52" s="79"/>
      <c r="BF52" s="79"/>
      <c r="BG52" s="79"/>
      <c r="BH52" s="79"/>
      <c r="BI52" s="79"/>
      <c r="BJ52" s="79"/>
      <c r="BK52" s="79"/>
      <c r="BL52" s="79"/>
      <c r="BM52" s="79"/>
      <c r="BN52" s="79"/>
      <c r="BO52" s="79"/>
      <c r="BP52" s="79"/>
      <c r="BQ52" s="79"/>
      <c r="BR52" s="79"/>
      <c r="BS52" s="79"/>
      <c r="BT52" s="79"/>
      <c r="BU52" s="79"/>
      <c r="BV52" s="79"/>
      <c r="BW52" s="79"/>
      <c r="BX52" s="79"/>
      <c r="BY52" s="79"/>
      <c r="BZ52" s="79"/>
      <c r="CA52" s="79"/>
      <c r="CB52" s="79"/>
    </row>
    <row r="53" spans="1:80" ht="15" customHeight="1" x14ac:dyDescent="0.25">
      <c r="A53" s="79"/>
      <c r="B53" s="83"/>
      <c r="C53" s="83"/>
      <c r="D53" s="83"/>
      <c r="E53" s="83"/>
      <c r="F53" s="83"/>
      <c r="G53" s="83"/>
      <c r="H53" s="83"/>
      <c r="I53" s="83"/>
      <c r="J53" s="83"/>
      <c r="K53" s="83"/>
      <c r="L53" s="83"/>
      <c r="M53" s="83"/>
      <c r="N53" s="83"/>
      <c r="O53" s="83"/>
      <c r="P53" s="83"/>
      <c r="Q53" s="83"/>
      <c r="R53" s="83"/>
      <c r="S53" s="83"/>
      <c r="T53" s="83"/>
      <c r="U53" s="83"/>
      <c r="V53" s="83"/>
      <c r="W53" s="83"/>
      <c r="X53" s="83"/>
      <c r="Y53" s="83"/>
      <c r="Z53" s="83"/>
      <c r="AA53" s="83"/>
      <c r="AB53" s="83"/>
      <c r="AC53" s="83"/>
      <c r="AD53" s="83"/>
      <c r="AE53" s="83"/>
      <c r="AF53" s="83"/>
      <c r="AG53" s="83"/>
      <c r="AH53" s="83"/>
      <c r="AI53" s="83"/>
      <c r="AJ53" s="83"/>
      <c r="AK53" s="83"/>
      <c r="AL53" s="83"/>
      <c r="AM53" s="83"/>
      <c r="AN53" s="83"/>
      <c r="AO53" s="83"/>
      <c r="AP53" s="83"/>
      <c r="AQ53" s="83"/>
      <c r="AR53" s="83"/>
      <c r="AS53" s="83"/>
      <c r="AT53" s="83"/>
      <c r="AU53" s="79"/>
      <c r="AV53" s="79"/>
      <c r="AW53" s="79"/>
      <c r="AX53" s="79"/>
      <c r="AY53" s="79"/>
      <c r="AZ53" s="79"/>
      <c r="BA53" s="79"/>
      <c r="BB53" s="79"/>
      <c r="BC53" s="79"/>
      <c r="BD53" s="79"/>
      <c r="BE53" s="79"/>
      <c r="BF53" s="79"/>
      <c r="BG53" s="79"/>
      <c r="BH53" s="79"/>
      <c r="BI53" s="79"/>
      <c r="BJ53" s="79"/>
      <c r="BK53" s="79"/>
      <c r="BL53" s="79"/>
      <c r="BM53" s="79"/>
      <c r="BN53" s="79"/>
      <c r="BO53" s="79"/>
      <c r="BP53" s="79"/>
      <c r="BQ53" s="79"/>
      <c r="BR53" s="79"/>
      <c r="BS53" s="79"/>
      <c r="BT53" s="79"/>
      <c r="BU53" s="79"/>
      <c r="BV53" s="79"/>
      <c r="BW53" s="79"/>
      <c r="BX53" s="79"/>
      <c r="BY53" s="79"/>
      <c r="BZ53" s="79"/>
      <c r="CA53" s="79"/>
      <c r="CB53" s="79"/>
    </row>
    <row r="54" spans="1:80" ht="15" customHeight="1" x14ac:dyDescent="0.25">
      <c r="A54" s="79"/>
      <c r="B54" s="83"/>
      <c r="C54" s="83"/>
      <c r="D54" s="83"/>
      <c r="E54" s="83"/>
      <c r="F54" s="83"/>
      <c r="G54" s="83"/>
      <c r="H54" s="83"/>
      <c r="I54" s="83"/>
      <c r="J54" s="83"/>
      <c r="K54" s="83"/>
      <c r="L54" s="83"/>
      <c r="M54" s="83"/>
      <c r="N54" s="83"/>
      <c r="O54" s="83"/>
      <c r="P54" s="83"/>
      <c r="Q54" s="83"/>
      <c r="R54" s="83"/>
      <c r="S54" s="83"/>
      <c r="T54" s="83"/>
      <c r="U54" s="83"/>
      <c r="V54" s="83"/>
      <c r="W54" s="83"/>
      <c r="X54" s="83"/>
      <c r="Y54" s="83"/>
      <c r="Z54" s="83"/>
      <c r="AA54" s="83"/>
      <c r="AB54" s="83"/>
      <c r="AC54" s="83"/>
      <c r="AD54" s="83"/>
      <c r="AE54" s="83"/>
      <c r="AF54" s="83"/>
      <c r="AG54" s="83"/>
      <c r="AH54" s="83"/>
      <c r="AI54" s="83"/>
      <c r="AJ54" s="83"/>
      <c r="AK54" s="83"/>
      <c r="AL54" s="83"/>
      <c r="AM54" s="83"/>
      <c r="AN54" s="83"/>
      <c r="AO54" s="83"/>
      <c r="AP54" s="83"/>
      <c r="AQ54" s="83"/>
      <c r="AR54" s="83"/>
      <c r="AS54" s="83"/>
      <c r="AT54" s="83"/>
      <c r="AU54" s="79"/>
      <c r="AV54" s="79"/>
      <c r="AW54" s="79"/>
      <c r="AX54" s="79"/>
      <c r="AY54" s="79"/>
      <c r="AZ54" s="79"/>
      <c r="BA54" s="79"/>
      <c r="BB54" s="79"/>
      <c r="BC54" s="79"/>
      <c r="BD54" s="79"/>
      <c r="BE54" s="79"/>
      <c r="BF54" s="79"/>
      <c r="BG54" s="79"/>
      <c r="BH54" s="79"/>
      <c r="BI54" s="79"/>
      <c r="BJ54" s="79"/>
      <c r="BK54" s="79"/>
      <c r="BL54" s="79"/>
      <c r="BM54" s="79"/>
      <c r="BN54" s="79"/>
      <c r="BO54" s="79"/>
      <c r="BP54" s="79"/>
      <c r="BQ54" s="79"/>
      <c r="BR54" s="79"/>
      <c r="BS54" s="79"/>
      <c r="BT54" s="79"/>
      <c r="BU54" s="79"/>
      <c r="BV54" s="79"/>
      <c r="BW54" s="79"/>
      <c r="BX54" s="79"/>
      <c r="BY54" s="79"/>
      <c r="BZ54" s="79"/>
      <c r="CA54" s="79"/>
      <c r="CB54" s="79"/>
    </row>
    <row r="55" spans="1:80" x14ac:dyDescent="0.25">
      <c r="A55" s="79"/>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79"/>
      <c r="BN55" s="79"/>
      <c r="BO55" s="79"/>
      <c r="BP55" s="79"/>
      <c r="BQ55" s="79"/>
      <c r="BR55" s="79"/>
      <c r="BS55" s="79"/>
      <c r="BT55" s="79"/>
      <c r="BU55" s="79"/>
      <c r="BV55" s="79"/>
      <c r="BW55" s="79"/>
      <c r="BX55" s="79"/>
      <c r="BY55" s="79"/>
      <c r="BZ55" s="79"/>
      <c r="CA55" s="79"/>
      <c r="CB55" s="79"/>
    </row>
    <row r="56" spans="1:80" x14ac:dyDescent="0.25">
      <c r="A56" s="79"/>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79"/>
      <c r="BN56" s="79"/>
      <c r="BO56" s="79"/>
      <c r="BP56" s="79"/>
      <c r="BQ56" s="79"/>
      <c r="BR56" s="79"/>
      <c r="BS56" s="79"/>
      <c r="BT56" s="79"/>
      <c r="BU56" s="79"/>
      <c r="BV56" s="79"/>
      <c r="BW56" s="79"/>
      <c r="BX56" s="79"/>
      <c r="BY56" s="79"/>
      <c r="BZ56" s="79"/>
      <c r="CA56" s="79"/>
      <c r="CB56" s="79"/>
    </row>
    <row r="57" spans="1:80" x14ac:dyDescent="0.25">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M57" s="79"/>
      <c r="AN57" s="79"/>
      <c r="AO57" s="79"/>
      <c r="AP57" s="79"/>
      <c r="AQ57" s="79"/>
      <c r="AR57" s="79"/>
      <c r="AS57" s="79"/>
      <c r="AT57" s="79"/>
      <c r="AU57" s="79"/>
      <c r="AV57" s="79"/>
      <c r="AW57" s="79"/>
      <c r="AX57" s="79"/>
      <c r="AY57" s="79"/>
      <c r="AZ57" s="79"/>
      <c r="BA57" s="79"/>
      <c r="BB57" s="79"/>
      <c r="BC57" s="79"/>
      <c r="BD57" s="79"/>
      <c r="BE57" s="79"/>
      <c r="BF57" s="79"/>
      <c r="BG57" s="79"/>
      <c r="BH57" s="79"/>
      <c r="BI57" s="79"/>
      <c r="BJ57" s="79"/>
      <c r="BK57" s="79"/>
      <c r="BL57" s="79"/>
      <c r="BM57" s="79"/>
      <c r="BN57" s="79"/>
      <c r="BO57" s="79"/>
      <c r="BP57" s="79"/>
      <c r="BQ57" s="79"/>
      <c r="BR57" s="79"/>
      <c r="BS57" s="79"/>
      <c r="BT57" s="79"/>
      <c r="BU57" s="79"/>
      <c r="BV57" s="79"/>
      <c r="BW57" s="79"/>
      <c r="BX57" s="79"/>
      <c r="BY57" s="79"/>
      <c r="BZ57" s="79"/>
      <c r="CA57" s="79"/>
      <c r="CB57" s="79"/>
    </row>
    <row r="58" spans="1:80" x14ac:dyDescent="0.25">
      <c r="A58" s="79"/>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79"/>
      <c r="AO58" s="79"/>
      <c r="AP58" s="79"/>
      <c r="AQ58" s="79"/>
      <c r="AR58" s="79"/>
      <c r="AS58" s="79"/>
      <c r="AT58" s="79"/>
      <c r="AU58" s="79"/>
      <c r="AV58" s="79"/>
      <c r="AW58" s="79"/>
      <c r="AX58" s="79"/>
      <c r="AY58" s="79"/>
      <c r="AZ58" s="79"/>
      <c r="BA58" s="79"/>
      <c r="BB58" s="79"/>
      <c r="BC58" s="79"/>
      <c r="BD58" s="79"/>
      <c r="BE58" s="79"/>
      <c r="BF58" s="79"/>
      <c r="BG58" s="79"/>
      <c r="BH58" s="79"/>
      <c r="BI58" s="79"/>
      <c r="BJ58" s="79"/>
      <c r="BK58" s="79"/>
      <c r="BL58" s="79"/>
      <c r="BM58" s="79"/>
      <c r="BN58" s="79"/>
      <c r="BO58" s="79"/>
      <c r="BP58" s="79"/>
      <c r="BQ58" s="79"/>
      <c r="BR58" s="79"/>
      <c r="BS58" s="79"/>
      <c r="BT58" s="79"/>
      <c r="BU58" s="79"/>
      <c r="BV58" s="79"/>
      <c r="BW58" s="79"/>
      <c r="BX58" s="79"/>
      <c r="BY58" s="79"/>
      <c r="BZ58" s="79"/>
      <c r="CA58" s="79"/>
      <c r="CB58" s="79"/>
    </row>
    <row r="59" spans="1:80" x14ac:dyDescent="0.25">
      <c r="A59" s="79"/>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c r="AG59" s="79"/>
      <c r="AH59" s="79"/>
      <c r="AI59" s="79"/>
      <c r="AJ59" s="79"/>
      <c r="AK59" s="79"/>
      <c r="AL59" s="79"/>
      <c r="AM59" s="79"/>
      <c r="AN59" s="79"/>
      <c r="AO59" s="79"/>
      <c r="AP59" s="79"/>
      <c r="AQ59" s="79"/>
      <c r="AR59" s="79"/>
      <c r="AS59" s="79"/>
      <c r="AT59" s="79"/>
      <c r="AU59" s="79"/>
      <c r="AV59" s="79"/>
      <c r="AW59" s="79"/>
      <c r="AX59" s="79"/>
      <c r="AY59" s="79"/>
      <c r="AZ59" s="79"/>
      <c r="BA59" s="79"/>
      <c r="BB59" s="79"/>
      <c r="BC59" s="79"/>
      <c r="BD59" s="79"/>
      <c r="BE59" s="79"/>
      <c r="BF59" s="79"/>
      <c r="BG59" s="79"/>
      <c r="BH59" s="79"/>
      <c r="BI59" s="79"/>
      <c r="BJ59" s="79"/>
      <c r="BK59" s="79"/>
      <c r="BL59" s="79"/>
      <c r="BM59" s="79"/>
      <c r="BN59" s="79"/>
      <c r="BO59" s="79"/>
      <c r="BP59" s="79"/>
      <c r="BQ59" s="79"/>
      <c r="BR59" s="79"/>
      <c r="BS59" s="79"/>
      <c r="BT59" s="79"/>
      <c r="BU59" s="79"/>
      <c r="BV59" s="79"/>
      <c r="BW59" s="79"/>
      <c r="BX59" s="79"/>
      <c r="BY59" s="79"/>
      <c r="BZ59" s="79"/>
      <c r="CA59" s="79"/>
      <c r="CB59" s="79"/>
    </row>
    <row r="60" spans="1:80" x14ac:dyDescent="0.25">
      <c r="A60" s="79"/>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c r="AG60" s="79"/>
      <c r="AH60" s="79"/>
      <c r="AI60" s="79"/>
      <c r="AJ60" s="79"/>
      <c r="AK60" s="79"/>
      <c r="AL60" s="79"/>
      <c r="AM60" s="79"/>
      <c r="AN60" s="79"/>
      <c r="AO60" s="79"/>
      <c r="AP60" s="79"/>
      <c r="AQ60" s="79"/>
      <c r="AR60" s="79"/>
      <c r="AS60" s="79"/>
      <c r="AT60" s="79"/>
      <c r="AU60" s="79"/>
      <c r="AV60" s="79"/>
      <c r="AW60" s="79"/>
      <c r="AX60" s="79"/>
      <c r="AY60" s="79"/>
      <c r="AZ60" s="79"/>
      <c r="BA60" s="79"/>
      <c r="BB60" s="79"/>
      <c r="BC60" s="79"/>
      <c r="BD60" s="79"/>
      <c r="BE60" s="79"/>
      <c r="BF60" s="79"/>
      <c r="BG60" s="79"/>
      <c r="BH60" s="79"/>
      <c r="BI60" s="79"/>
      <c r="BJ60" s="79"/>
      <c r="BK60" s="79"/>
      <c r="BL60" s="79"/>
      <c r="BM60" s="79"/>
      <c r="BN60" s="79"/>
      <c r="BO60" s="79"/>
      <c r="BP60" s="79"/>
      <c r="BQ60" s="79"/>
      <c r="BR60" s="79"/>
      <c r="BS60" s="79"/>
      <c r="BT60" s="79"/>
      <c r="BU60" s="79"/>
      <c r="BV60" s="79"/>
      <c r="BW60" s="79"/>
      <c r="BX60" s="79"/>
      <c r="BY60" s="79"/>
      <c r="BZ60" s="79"/>
      <c r="CA60" s="79"/>
      <c r="CB60" s="79"/>
    </row>
    <row r="61" spans="1:80" x14ac:dyDescent="0.25">
      <c r="A61" s="79"/>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c r="AI61" s="79"/>
      <c r="AJ61" s="79"/>
      <c r="AK61" s="79"/>
      <c r="AL61" s="79"/>
      <c r="AM61" s="79"/>
      <c r="AN61" s="79"/>
      <c r="AO61" s="79"/>
      <c r="AP61" s="79"/>
      <c r="AQ61" s="79"/>
      <c r="AR61" s="79"/>
      <c r="AS61" s="79"/>
      <c r="AT61" s="79"/>
      <c r="AU61" s="79"/>
      <c r="AV61" s="79"/>
      <c r="AW61" s="79"/>
      <c r="AX61" s="79"/>
      <c r="AY61" s="79"/>
      <c r="AZ61" s="79"/>
      <c r="BA61" s="79"/>
      <c r="BB61" s="79"/>
      <c r="BC61" s="79"/>
      <c r="BD61" s="79"/>
      <c r="BE61" s="79"/>
      <c r="BF61" s="79"/>
      <c r="BG61" s="79"/>
      <c r="BH61" s="79"/>
      <c r="BI61" s="79"/>
      <c r="BJ61" s="79"/>
      <c r="BK61" s="79"/>
      <c r="BL61" s="79"/>
      <c r="BM61" s="79"/>
      <c r="BN61" s="79"/>
      <c r="BO61" s="79"/>
      <c r="BP61" s="79"/>
      <c r="BQ61" s="79"/>
      <c r="BR61" s="79"/>
      <c r="BS61" s="79"/>
      <c r="BT61" s="79"/>
      <c r="BU61" s="79"/>
      <c r="BV61" s="79"/>
      <c r="BW61" s="79"/>
      <c r="BX61" s="79"/>
      <c r="BY61" s="79"/>
      <c r="BZ61" s="79"/>
      <c r="CA61" s="79"/>
      <c r="CB61" s="79"/>
    </row>
    <row r="62" spans="1:80" x14ac:dyDescent="0.25">
      <c r="A62" s="79"/>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c r="AP62" s="79"/>
      <c r="AQ62" s="79"/>
      <c r="AR62" s="79"/>
      <c r="AS62" s="79"/>
      <c r="AT62" s="79"/>
      <c r="AU62" s="79"/>
      <c r="AV62" s="79"/>
      <c r="AW62" s="79"/>
      <c r="AX62" s="79"/>
      <c r="AY62" s="79"/>
      <c r="AZ62" s="79"/>
      <c r="BA62" s="79"/>
      <c r="BB62" s="79"/>
      <c r="BC62" s="79"/>
      <c r="BD62" s="79"/>
      <c r="BE62" s="79"/>
      <c r="BF62" s="79"/>
      <c r="BG62" s="79"/>
      <c r="BH62" s="79"/>
      <c r="BI62" s="79"/>
      <c r="BJ62" s="79"/>
      <c r="BK62" s="79"/>
      <c r="BL62" s="79"/>
      <c r="BM62" s="79"/>
      <c r="BN62" s="79"/>
      <c r="BO62" s="79"/>
      <c r="BP62" s="79"/>
      <c r="BQ62" s="79"/>
      <c r="BR62" s="79"/>
      <c r="BS62" s="79"/>
      <c r="BT62" s="79"/>
      <c r="BU62" s="79"/>
      <c r="BV62" s="79"/>
      <c r="BW62" s="79"/>
      <c r="BX62" s="79"/>
      <c r="BY62" s="79"/>
      <c r="BZ62" s="79"/>
      <c r="CA62" s="79"/>
      <c r="CB62" s="79"/>
    </row>
    <row r="63" spans="1:80" x14ac:dyDescent="0.25">
      <c r="A63" s="79"/>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c r="AG63" s="79"/>
      <c r="AH63" s="79"/>
      <c r="AI63" s="79"/>
      <c r="AJ63" s="79"/>
      <c r="AK63" s="79"/>
      <c r="AL63" s="79"/>
      <c r="AM63" s="79"/>
      <c r="AN63" s="79"/>
      <c r="AO63" s="79"/>
      <c r="AP63" s="79"/>
      <c r="AQ63" s="79"/>
      <c r="AR63" s="79"/>
      <c r="AS63" s="79"/>
      <c r="AT63" s="79"/>
      <c r="AU63" s="79"/>
      <c r="AV63" s="79"/>
      <c r="AW63" s="79"/>
      <c r="AX63" s="79"/>
      <c r="AY63" s="79"/>
      <c r="AZ63" s="79"/>
      <c r="BA63" s="79"/>
      <c r="BB63" s="79"/>
      <c r="BC63" s="79"/>
      <c r="BD63" s="79"/>
      <c r="BE63" s="79"/>
      <c r="BF63" s="79"/>
      <c r="BG63" s="79"/>
      <c r="BH63" s="79"/>
      <c r="BI63" s="79"/>
      <c r="BJ63" s="79"/>
      <c r="BK63" s="79"/>
      <c r="BL63" s="79"/>
      <c r="BM63" s="79"/>
      <c r="BN63" s="79"/>
      <c r="BO63" s="79"/>
      <c r="BP63" s="79"/>
      <c r="BQ63" s="79"/>
      <c r="BR63" s="79"/>
      <c r="BS63" s="79"/>
      <c r="BT63" s="79"/>
      <c r="BU63" s="79"/>
      <c r="BV63" s="79"/>
      <c r="BW63" s="79"/>
      <c r="BX63" s="79"/>
      <c r="BY63" s="79"/>
      <c r="BZ63" s="79"/>
      <c r="CA63" s="79"/>
      <c r="CB63" s="79"/>
    </row>
    <row r="64" spans="1:80" x14ac:dyDescent="0.25">
      <c r="A64" s="79"/>
      <c r="B64" s="79"/>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c r="AG64" s="79"/>
      <c r="AH64" s="79"/>
      <c r="AI64" s="79"/>
      <c r="AJ64" s="79"/>
      <c r="AK64" s="79"/>
      <c r="AL64" s="79"/>
      <c r="AM64" s="79"/>
      <c r="AN64" s="79"/>
      <c r="AO64" s="79"/>
      <c r="AP64" s="79"/>
      <c r="AQ64" s="79"/>
      <c r="AR64" s="79"/>
      <c r="AS64" s="79"/>
      <c r="AT64" s="79"/>
      <c r="AU64" s="79"/>
      <c r="AV64" s="79"/>
      <c r="AW64" s="79"/>
      <c r="AX64" s="79"/>
      <c r="AY64" s="79"/>
      <c r="AZ64" s="79"/>
      <c r="BA64" s="79"/>
      <c r="BB64" s="79"/>
      <c r="BC64" s="79"/>
      <c r="BD64" s="79"/>
      <c r="BE64" s="79"/>
      <c r="BF64" s="79"/>
      <c r="BG64" s="79"/>
      <c r="BH64" s="79"/>
      <c r="BI64" s="79"/>
      <c r="BJ64" s="79"/>
      <c r="BK64" s="79"/>
      <c r="BL64" s="79"/>
      <c r="BM64" s="79"/>
      <c r="BN64" s="79"/>
      <c r="BO64" s="79"/>
      <c r="BP64" s="79"/>
      <c r="BQ64" s="79"/>
      <c r="BR64" s="79"/>
      <c r="BS64" s="79"/>
      <c r="BT64" s="79"/>
      <c r="BU64" s="79"/>
      <c r="BV64" s="79"/>
      <c r="BW64" s="79"/>
      <c r="BX64" s="79"/>
      <c r="BY64" s="79"/>
      <c r="BZ64" s="79"/>
      <c r="CA64" s="79"/>
      <c r="CB64" s="79"/>
    </row>
    <row r="65" spans="1:80" x14ac:dyDescent="0.25">
      <c r="A65" s="79"/>
      <c r="B65" s="79"/>
      <c r="C65" s="79"/>
      <c r="D65" s="79"/>
      <c r="E65" s="79"/>
      <c r="F65" s="79"/>
      <c r="G65" s="79"/>
      <c r="H65" s="79"/>
      <c r="I65" s="79"/>
      <c r="J65" s="79"/>
      <c r="K65" s="79"/>
      <c r="L65" s="79"/>
      <c r="M65" s="79"/>
      <c r="N65" s="79"/>
      <c r="O65" s="79"/>
      <c r="P65" s="79"/>
      <c r="Q65" s="79"/>
      <c r="R65" s="79"/>
      <c r="S65" s="79"/>
      <c r="T65" s="79"/>
      <c r="U65" s="79"/>
      <c r="V65" s="79"/>
      <c r="W65" s="79"/>
      <c r="X65" s="79"/>
      <c r="Y65" s="79"/>
      <c r="Z65" s="79"/>
      <c r="AA65" s="79"/>
      <c r="AB65" s="79"/>
      <c r="AC65" s="79"/>
      <c r="AD65" s="79"/>
      <c r="AE65" s="79"/>
      <c r="AF65" s="79"/>
      <c r="AG65" s="79"/>
      <c r="AH65" s="79"/>
      <c r="AI65" s="79"/>
      <c r="AJ65" s="79"/>
      <c r="AK65" s="79"/>
      <c r="AL65" s="79"/>
      <c r="AM65" s="79"/>
      <c r="AN65" s="79"/>
      <c r="AO65" s="79"/>
      <c r="AP65" s="79"/>
      <c r="AQ65" s="79"/>
      <c r="AR65" s="79"/>
      <c r="AS65" s="79"/>
      <c r="AT65" s="79"/>
      <c r="AU65" s="79"/>
      <c r="AV65" s="79"/>
      <c r="AW65" s="79"/>
      <c r="AX65" s="79"/>
      <c r="AY65" s="79"/>
      <c r="AZ65" s="79"/>
      <c r="BA65" s="79"/>
      <c r="BB65" s="79"/>
      <c r="BC65" s="79"/>
      <c r="BD65" s="79"/>
      <c r="BE65" s="79"/>
      <c r="BF65" s="79"/>
      <c r="BG65" s="79"/>
      <c r="BH65" s="79"/>
      <c r="BI65" s="79"/>
      <c r="BJ65" s="79"/>
      <c r="BK65" s="79"/>
      <c r="BL65" s="79"/>
      <c r="BM65" s="79"/>
      <c r="BN65" s="79"/>
      <c r="BO65" s="79"/>
      <c r="BP65" s="79"/>
      <c r="BQ65" s="79"/>
      <c r="BR65" s="79"/>
      <c r="BS65" s="79"/>
      <c r="BT65" s="79"/>
      <c r="BU65" s="79"/>
      <c r="BV65" s="79"/>
      <c r="BW65" s="79"/>
      <c r="BX65" s="79"/>
      <c r="BY65" s="79"/>
      <c r="BZ65" s="79"/>
      <c r="CA65" s="79"/>
      <c r="CB65" s="79"/>
    </row>
    <row r="66" spans="1:80" x14ac:dyDescent="0.25">
      <c r="A66" s="79"/>
      <c r="B66" s="79"/>
      <c r="C66" s="79"/>
      <c r="D66" s="79"/>
      <c r="E66" s="79"/>
      <c r="F66" s="79"/>
      <c r="G66" s="79"/>
      <c r="H66" s="79"/>
      <c r="I66" s="79"/>
      <c r="J66" s="79"/>
      <c r="K66" s="79"/>
      <c r="L66" s="79"/>
      <c r="M66" s="79"/>
      <c r="N66" s="79"/>
      <c r="O66" s="79"/>
      <c r="P66" s="79"/>
      <c r="Q66" s="79"/>
      <c r="R66" s="79"/>
      <c r="S66" s="79"/>
      <c r="T66" s="79"/>
      <c r="U66" s="79"/>
      <c r="V66" s="79"/>
      <c r="W66" s="79"/>
      <c r="X66" s="79"/>
      <c r="Y66" s="79"/>
      <c r="Z66" s="79"/>
      <c r="AA66" s="79"/>
      <c r="AB66" s="79"/>
      <c r="AC66" s="79"/>
      <c r="AD66" s="79"/>
      <c r="AE66" s="79"/>
      <c r="AF66" s="79"/>
      <c r="AG66" s="79"/>
      <c r="AH66" s="79"/>
      <c r="AI66" s="79"/>
      <c r="AJ66" s="79"/>
      <c r="AK66" s="79"/>
      <c r="AL66" s="79"/>
      <c r="AM66" s="79"/>
      <c r="AN66" s="79"/>
      <c r="AO66" s="79"/>
      <c r="AP66" s="79"/>
      <c r="AQ66" s="79"/>
      <c r="AR66" s="79"/>
      <c r="AS66" s="79"/>
      <c r="AT66" s="79"/>
      <c r="AU66" s="79"/>
      <c r="AV66" s="79"/>
      <c r="AW66" s="79"/>
      <c r="AX66" s="79"/>
      <c r="AY66" s="79"/>
      <c r="AZ66" s="79"/>
      <c r="BA66" s="79"/>
      <c r="BB66" s="79"/>
      <c r="BC66" s="79"/>
      <c r="BD66" s="79"/>
      <c r="BE66" s="79"/>
      <c r="BF66" s="79"/>
      <c r="BG66" s="79"/>
      <c r="BH66" s="79"/>
      <c r="BI66" s="79"/>
      <c r="BJ66" s="79"/>
      <c r="BK66" s="79"/>
      <c r="BL66" s="79"/>
      <c r="BM66" s="79"/>
      <c r="BN66" s="79"/>
      <c r="BO66" s="79"/>
      <c r="BP66" s="79"/>
      <c r="BQ66" s="79"/>
      <c r="BR66" s="79"/>
      <c r="BS66" s="79"/>
      <c r="BT66" s="79"/>
      <c r="BU66" s="79"/>
      <c r="BV66" s="79"/>
      <c r="BW66" s="79"/>
      <c r="BX66" s="79"/>
      <c r="BY66" s="79"/>
      <c r="BZ66" s="79"/>
      <c r="CA66" s="79"/>
      <c r="CB66" s="79"/>
    </row>
    <row r="67" spans="1:80" x14ac:dyDescent="0.25">
      <c r="A67" s="79"/>
      <c r="B67" s="79"/>
      <c r="C67" s="79"/>
      <c r="D67" s="79"/>
      <c r="E67" s="79"/>
      <c r="F67" s="79"/>
      <c r="G67" s="79"/>
      <c r="H67" s="79"/>
      <c r="I67" s="79"/>
      <c r="J67" s="79"/>
      <c r="K67" s="79"/>
      <c r="L67" s="79"/>
      <c r="M67" s="79"/>
      <c r="N67" s="79"/>
      <c r="O67" s="79"/>
      <c r="P67" s="79"/>
      <c r="Q67" s="79"/>
      <c r="R67" s="79"/>
      <c r="S67" s="79"/>
      <c r="T67" s="79"/>
      <c r="U67" s="79"/>
      <c r="V67" s="79"/>
      <c r="W67" s="79"/>
      <c r="X67" s="79"/>
      <c r="Y67" s="79"/>
      <c r="Z67" s="79"/>
      <c r="AA67" s="79"/>
      <c r="AB67" s="79"/>
      <c r="AC67" s="79"/>
      <c r="AD67" s="79"/>
      <c r="AE67" s="79"/>
      <c r="AF67" s="79"/>
      <c r="AG67" s="79"/>
      <c r="AH67" s="79"/>
      <c r="AI67" s="79"/>
      <c r="AJ67" s="79"/>
      <c r="AK67" s="79"/>
      <c r="AL67" s="79"/>
      <c r="AM67" s="79"/>
      <c r="AN67" s="79"/>
      <c r="AO67" s="79"/>
      <c r="AP67" s="79"/>
      <c r="AQ67" s="79"/>
      <c r="AR67" s="79"/>
      <c r="AS67" s="79"/>
      <c r="AT67" s="79"/>
      <c r="AU67" s="79"/>
      <c r="AV67" s="79"/>
      <c r="AW67" s="79"/>
      <c r="AX67" s="79"/>
      <c r="AY67" s="79"/>
      <c r="AZ67" s="79"/>
      <c r="BA67" s="79"/>
      <c r="BB67" s="79"/>
      <c r="BC67" s="79"/>
      <c r="BD67" s="79"/>
      <c r="BE67" s="79"/>
      <c r="BF67" s="79"/>
      <c r="BG67" s="79"/>
      <c r="BH67" s="79"/>
      <c r="BI67" s="79"/>
      <c r="BJ67" s="79"/>
      <c r="BK67" s="79"/>
      <c r="BL67" s="79"/>
      <c r="BM67" s="79"/>
      <c r="BN67" s="79"/>
      <c r="BO67" s="79"/>
      <c r="BP67" s="79"/>
      <c r="BQ67" s="79"/>
      <c r="BR67" s="79"/>
      <c r="BS67" s="79"/>
      <c r="BT67" s="79"/>
      <c r="BU67" s="79"/>
      <c r="BV67" s="79"/>
      <c r="BW67" s="79"/>
      <c r="BX67" s="79"/>
      <c r="BY67" s="79"/>
      <c r="BZ67" s="79"/>
      <c r="CA67" s="79"/>
      <c r="CB67" s="79"/>
    </row>
    <row r="68" spans="1:80" x14ac:dyDescent="0.25">
      <c r="A68" s="79"/>
      <c r="B68" s="79"/>
      <c r="C68" s="79"/>
      <c r="D68" s="79"/>
      <c r="E68" s="79"/>
      <c r="F68" s="79"/>
      <c r="G68" s="79"/>
      <c r="H68" s="79"/>
      <c r="I68" s="79"/>
      <c r="J68" s="79"/>
      <c r="K68" s="79"/>
      <c r="L68" s="79"/>
      <c r="M68" s="79"/>
      <c r="N68" s="79"/>
      <c r="O68" s="79"/>
      <c r="P68" s="79"/>
      <c r="Q68" s="79"/>
      <c r="R68" s="79"/>
      <c r="S68" s="79"/>
      <c r="T68" s="79"/>
      <c r="U68" s="79"/>
      <c r="V68" s="79"/>
      <c r="W68" s="79"/>
      <c r="X68" s="79"/>
      <c r="Y68" s="79"/>
      <c r="Z68" s="79"/>
      <c r="AA68" s="79"/>
      <c r="AB68" s="79"/>
      <c r="AC68" s="79"/>
      <c r="AD68" s="79"/>
      <c r="AE68" s="79"/>
      <c r="AF68" s="79"/>
      <c r="AG68" s="79"/>
      <c r="AH68" s="79"/>
      <c r="AI68" s="79"/>
      <c r="AJ68" s="79"/>
      <c r="AK68" s="79"/>
      <c r="AL68" s="79"/>
      <c r="AM68" s="79"/>
      <c r="AN68" s="79"/>
      <c r="AO68" s="79"/>
      <c r="AP68" s="79"/>
      <c r="AQ68" s="79"/>
      <c r="AR68" s="79"/>
      <c r="AS68" s="79"/>
      <c r="AT68" s="79"/>
      <c r="AU68" s="79"/>
      <c r="AV68" s="79"/>
      <c r="AW68" s="79"/>
      <c r="AX68" s="79"/>
      <c r="AY68" s="79"/>
      <c r="AZ68" s="79"/>
      <c r="BA68" s="79"/>
      <c r="BB68" s="79"/>
      <c r="BC68" s="79"/>
      <c r="BD68" s="79"/>
      <c r="BE68" s="79"/>
      <c r="BF68" s="79"/>
      <c r="BG68" s="79"/>
      <c r="BH68" s="79"/>
      <c r="BI68" s="79"/>
      <c r="BJ68" s="79"/>
      <c r="BK68" s="79"/>
      <c r="BL68" s="79"/>
      <c r="BM68" s="79"/>
      <c r="BN68" s="79"/>
      <c r="BO68" s="79"/>
      <c r="BP68" s="79"/>
      <c r="BQ68" s="79"/>
      <c r="BR68" s="79"/>
      <c r="BS68" s="79"/>
      <c r="BT68" s="79"/>
      <c r="BU68" s="79"/>
      <c r="BV68" s="79"/>
      <c r="BW68" s="79"/>
      <c r="BX68" s="79"/>
      <c r="BY68" s="79"/>
      <c r="BZ68" s="79"/>
      <c r="CA68" s="79"/>
      <c r="CB68" s="79"/>
    </row>
    <row r="69" spans="1:80" x14ac:dyDescent="0.25">
      <c r="A69" s="79"/>
      <c r="B69" s="79"/>
      <c r="C69" s="79"/>
      <c r="D69" s="79"/>
      <c r="E69" s="79"/>
      <c r="F69" s="79"/>
      <c r="G69" s="79"/>
      <c r="H69" s="79"/>
      <c r="I69" s="79"/>
      <c r="J69" s="79"/>
      <c r="K69" s="79"/>
      <c r="L69" s="79"/>
      <c r="M69" s="79"/>
      <c r="N69" s="79"/>
      <c r="O69" s="79"/>
      <c r="P69" s="79"/>
      <c r="Q69" s="79"/>
      <c r="R69" s="79"/>
      <c r="S69" s="79"/>
      <c r="T69" s="79"/>
      <c r="U69" s="79"/>
      <c r="V69" s="79"/>
      <c r="W69" s="79"/>
      <c r="X69" s="79"/>
      <c r="Y69" s="79"/>
      <c r="Z69" s="79"/>
      <c r="AA69" s="79"/>
      <c r="AB69" s="79"/>
      <c r="AC69" s="79"/>
      <c r="AD69" s="79"/>
      <c r="AE69" s="79"/>
      <c r="AF69" s="79"/>
      <c r="AG69" s="79"/>
      <c r="AH69" s="79"/>
      <c r="AI69" s="79"/>
      <c r="AJ69" s="79"/>
      <c r="AK69" s="79"/>
      <c r="AL69" s="79"/>
      <c r="AM69" s="79"/>
      <c r="AN69" s="79"/>
      <c r="AO69" s="79"/>
      <c r="AP69" s="79"/>
      <c r="AQ69" s="79"/>
      <c r="AR69" s="79"/>
      <c r="AS69" s="79"/>
      <c r="AT69" s="79"/>
      <c r="AU69" s="79"/>
      <c r="AV69" s="79"/>
      <c r="AW69" s="79"/>
      <c r="AX69" s="79"/>
      <c r="AY69" s="79"/>
      <c r="AZ69" s="79"/>
      <c r="BA69" s="79"/>
      <c r="BB69" s="79"/>
      <c r="BC69" s="79"/>
      <c r="BD69" s="79"/>
      <c r="BE69" s="79"/>
      <c r="BF69" s="79"/>
      <c r="BG69" s="79"/>
      <c r="BH69" s="79"/>
      <c r="BI69" s="79"/>
      <c r="BJ69" s="79"/>
      <c r="BK69" s="79"/>
      <c r="BL69" s="79"/>
      <c r="BM69" s="79"/>
      <c r="BN69" s="79"/>
      <c r="BO69" s="79"/>
      <c r="BP69" s="79"/>
      <c r="BQ69" s="79"/>
      <c r="BR69" s="79"/>
      <c r="BS69" s="79"/>
      <c r="BT69" s="79"/>
      <c r="BU69" s="79"/>
      <c r="BV69" s="79"/>
      <c r="BW69" s="79"/>
      <c r="BX69" s="79"/>
      <c r="BY69" s="79"/>
      <c r="BZ69" s="79"/>
      <c r="CA69" s="79"/>
      <c r="CB69" s="79"/>
    </row>
    <row r="70" spans="1:80" x14ac:dyDescent="0.25">
      <c r="A70" s="79"/>
      <c r="B70" s="79"/>
      <c r="C70" s="79"/>
      <c r="D70" s="79"/>
      <c r="E70" s="79"/>
      <c r="F70" s="79"/>
      <c r="G70" s="79"/>
      <c r="H70" s="79"/>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79"/>
      <c r="AL70" s="79"/>
      <c r="AM70" s="79"/>
      <c r="AN70" s="79"/>
      <c r="AO70" s="79"/>
      <c r="AP70" s="79"/>
      <c r="AQ70" s="79"/>
      <c r="AR70" s="79"/>
      <c r="AS70" s="79"/>
      <c r="AT70" s="79"/>
      <c r="AU70" s="79"/>
      <c r="AV70" s="79"/>
      <c r="AW70" s="79"/>
      <c r="AX70" s="79"/>
      <c r="AY70" s="79"/>
      <c r="AZ70" s="79"/>
      <c r="BA70" s="79"/>
      <c r="BB70" s="79"/>
      <c r="BC70" s="79"/>
      <c r="BD70" s="79"/>
      <c r="BE70" s="79"/>
      <c r="BF70" s="79"/>
      <c r="BG70" s="79"/>
      <c r="BH70" s="79"/>
      <c r="BI70" s="79"/>
      <c r="BJ70" s="79"/>
      <c r="BK70" s="79"/>
      <c r="BL70" s="79"/>
      <c r="BM70" s="79"/>
      <c r="BN70" s="79"/>
      <c r="BO70" s="79"/>
      <c r="BP70" s="79"/>
      <c r="BQ70" s="79"/>
      <c r="BR70" s="79"/>
      <c r="BS70" s="79"/>
      <c r="BT70" s="79"/>
      <c r="BU70" s="79"/>
      <c r="BV70" s="79"/>
      <c r="BW70" s="79"/>
      <c r="BX70" s="79"/>
      <c r="BY70" s="79"/>
      <c r="BZ70" s="79"/>
      <c r="CA70" s="79"/>
      <c r="CB70" s="79"/>
    </row>
    <row r="71" spans="1:80" x14ac:dyDescent="0.25">
      <c r="A71" s="79"/>
      <c r="B71" s="79"/>
      <c r="C71" s="79"/>
      <c r="D71" s="79"/>
      <c r="E71" s="79"/>
      <c r="F71" s="79"/>
      <c r="G71" s="79"/>
      <c r="H71" s="79"/>
      <c r="I71" s="79"/>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c r="AP71" s="79"/>
      <c r="AQ71" s="79"/>
      <c r="AR71" s="79"/>
      <c r="AS71" s="79"/>
      <c r="AT71" s="79"/>
      <c r="AU71" s="79"/>
      <c r="AV71" s="79"/>
      <c r="AW71" s="79"/>
      <c r="AX71" s="79"/>
      <c r="AY71" s="79"/>
      <c r="AZ71" s="79"/>
      <c r="BA71" s="79"/>
      <c r="BB71" s="79"/>
      <c r="BC71" s="79"/>
      <c r="BD71" s="79"/>
      <c r="BE71" s="79"/>
      <c r="BF71" s="79"/>
      <c r="BG71" s="79"/>
      <c r="BH71" s="79"/>
      <c r="BI71" s="79"/>
      <c r="BJ71" s="79"/>
      <c r="BK71" s="79"/>
      <c r="BL71" s="79"/>
      <c r="BM71" s="79"/>
      <c r="BN71" s="79"/>
      <c r="BO71" s="79"/>
      <c r="BP71" s="79"/>
      <c r="BQ71" s="79"/>
      <c r="BR71" s="79"/>
      <c r="BS71" s="79"/>
      <c r="BT71" s="79"/>
      <c r="BU71" s="79"/>
      <c r="BV71" s="79"/>
      <c r="BW71" s="79"/>
      <c r="BX71" s="79"/>
      <c r="BY71" s="79"/>
      <c r="BZ71" s="79"/>
      <c r="CA71" s="79"/>
      <c r="CB71" s="79"/>
    </row>
    <row r="72" spans="1:80" x14ac:dyDescent="0.25">
      <c r="A72" s="79"/>
      <c r="B72" s="79"/>
      <c r="C72" s="79"/>
      <c r="D72" s="79"/>
      <c r="E72" s="79"/>
      <c r="F72" s="79"/>
      <c r="G72" s="79"/>
      <c r="H72" s="79"/>
      <c r="I72" s="79"/>
      <c r="J72" s="79"/>
      <c r="K72" s="79"/>
      <c r="L72" s="79"/>
      <c r="M72" s="79"/>
      <c r="N72" s="79"/>
      <c r="O72" s="79"/>
      <c r="P72" s="79"/>
      <c r="Q72" s="79"/>
      <c r="R72" s="79"/>
      <c r="S72" s="79"/>
      <c r="T72" s="79"/>
      <c r="U72" s="79"/>
      <c r="V72" s="79"/>
      <c r="W72" s="79"/>
      <c r="X72" s="79"/>
      <c r="Y72" s="79"/>
      <c r="Z72" s="79"/>
      <c r="AA72" s="79"/>
      <c r="AB72" s="79"/>
      <c r="AC72" s="79"/>
      <c r="AD72" s="79"/>
      <c r="AE72" s="79"/>
      <c r="AF72" s="79"/>
      <c r="AG72" s="79"/>
      <c r="AH72" s="79"/>
      <c r="AI72" s="79"/>
      <c r="AJ72" s="79"/>
      <c r="AK72" s="79"/>
      <c r="AL72" s="79"/>
      <c r="AM72" s="79"/>
      <c r="AN72" s="79"/>
      <c r="AO72" s="79"/>
      <c r="AP72" s="79"/>
      <c r="AQ72" s="79"/>
      <c r="AR72" s="79"/>
      <c r="AS72" s="79"/>
      <c r="AT72" s="79"/>
      <c r="AU72" s="79"/>
      <c r="AV72" s="79"/>
      <c r="AW72" s="79"/>
      <c r="AX72" s="79"/>
      <c r="AY72" s="79"/>
      <c r="AZ72" s="79"/>
      <c r="BA72" s="79"/>
      <c r="BB72" s="79"/>
      <c r="BC72" s="79"/>
      <c r="BD72" s="79"/>
      <c r="BE72" s="79"/>
      <c r="BF72" s="79"/>
      <c r="BG72" s="79"/>
      <c r="BH72" s="79"/>
      <c r="BI72" s="79"/>
      <c r="BJ72" s="79"/>
      <c r="BK72" s="79"/>
      <c r="BL72" s="79"/>
      <c r="BM72" s="79"/>
      <c r="BN72" s="79"/>
      <c r="BO72" s="79"/>
      <c r="BP72" s="79"/>
      <c r="BQ72" s="79"/>
      <c r="BR72" s="79"/>
      <c r="BS72" s="79"/>
      <c r="BT72" s="79"/>
      <c r="BU72" s="79"/>
      <c r="BV72" s="79"/>
      <c r="BW72" s="79"/>
      <c r="BX72" s="79"/>
      <c r="BY72" s="79"/>
      <c r="BZ72" s="79"/>
      <c r="CA72" s="79"/>
      <c r="CB72" s="79"/>
    </row>
    <row r="73" spans="1:80" x14ac:dyDescent="0.25">
      <c r="A73" s="79"/>
      <c r="B73" s="79"/>
      <c r="C73" s="79"/>
      <c r="D73" s="79"/>
      <c r="E73" s="79"/>
      <c r="F73" s="79"/>
      <c r="G73" s="79"/>
      <c r="H73" s="79"/>
      <c r="I73" s="79"/>
      <c r="J73" s="79"/>
      <c r="K73" s="79"/>
      <c r="L73" s="79"/>
      <c r="M73" s="79"/>
      <c r="N73" s="79"/>
      <c r="O73" s="79"/>
      <c r="P73" s="79"/>
      <c r="Q73" s="79"/>
      <c r="R73" s="79"/>
      <c r="S73" s="79"/>
      <c r="T73" s="79"/>
      <c r="U73" s="79"/>
      <c r="V73" s="79"/>
      <c r="W73" s="79"/>
      <c r="X73" s="79"/>
      <c r="Y73" s="79"/>
      <c r="Z73" s="79"/>
      <c r="AA73" s="79"/>
      <c r="AB73" s="79"/>
      <c r="AC73" s="79"/>
      <c r="AD73" s="79"/>
      <c r="AE73" s="79"/>
      <c r="AF73" s="79"/>
      <c r="AG73" s="79"/>
      <c r="AH73" s="79"/>
      <c r="AI73" s="79"/>
      <c r="AJ73" s="79"/>
      <c r="AK73" s="79"/>
      <c r="AL73" s="79"/>
      <c r="AM73" s="79"/>
      <c r="AN73" s="79"/>
      <c r="AO73" s="79"/>
      <c r="AP73" s="79"/>
      <c r="AQ73" s="79"/>
      <c r="AR73" s="79"/>
      <c r="AS73" s="79"/>
      <c r="AT73" s="79"/>
      <c r="AU73" s="79"/>
      <c r="AV73" s="79"/>
      <c r="AW73" s="79"/>
      <c r="AX73" s="79"/>
      <c r="AY73" s="79"/>
      <c r="AZ73" s="79"/>
      <c r="BA73" s="79"/>
      <c r="BB73" s="79"/>
      <c r="BC73" s="79"/>
      <c r="BD73" s="79"/>
      <c r="BE73" s="79"/>
      <c r="BF73" s="79"/>
      <c r="BG73" s="79"/>
      <c r="BH73" s="79"/>
      <c r="BI73" s="79"/>
      <c r="BJ73" s="79"/>
      <c r="BK73" s="79"/>
      <c r="BL73" s="79"/>
      <c r="BM73" s="79"/>
      <c r="BN73" s="79"/>
      <c r="BO73" s="79"/>
      <c r="BP73" s="79"/>
      <c r="BQ73" s="79"/>
      <c r="BR73" s="79"/>
      <c r="BS73" s="79"/>
      <c r="BT73" s="79"/>
      <c r="BU73" s="79"/>
      <c r="BV73" s="79"/>
      <c r="BW73" s="79"/>
      <c r="BX73" s="79"/>
      <c r="BY73" s="79"/>
      <c r="BZ73" s="79"/>
      <c r="CA73" s="79"/>
      <c r="CB73" s="79"/>
    </row>
    <row r="74" spans="1:80" x14ac:dyDescent="0.25">
      <c r="A74" s="79"/>
      <c r="B74" s="79"/>
      <c r="C74" s="79"/>
      <c r="D74" s="79"/>
      <c r="E74" s="79"/>
      <c r="F74" s="79"/>
      <c r="G74" s="79"/>
      <c r="H74" s="79"/>
      <c r="I74" s="79"/>
      <c r="J74" s="79"/>
      <c r="K74" s="79"/>
      <c r="L74" s="79"/>
      <c r="M74" s="79"/>
      <c r="N74" s="79"/>
      <c r="O74" s="79"/>
      <c r="P74" s="79"/>
      <c r="Q74" s="79"/>
      <c r="R74" s="79"/>
      <c r="S74" s="79"/>
      <c r="T74" s="79"/>
      <c r="U74" s="79"/>
      <c r="V74" s="79"/>
      <c r="W74" s="79"/>
      <c r="X74" s="79"/>
      <c r="Y74" s="79"/>
      <c r="Z74" s="79"/>
      <c r="AA74" s="79"/>
      <c r="AB74" s="79"/>
      <c r="AC74" s="79"/>
      <c r="AD74" s="79"/>
      <c r="AE74" s="79"/>
      <c r="AF74" s="79"/>
      <c r="AG74" s="79"/>
      <c r="AH74" s="79"/>
      <c r="AI74" s="79"/>
      <c r="AJ74" s="79"/>
      <c r="AK74" s="79"/>
      <c r="AL74" s="79"/>
      <c r="AM74" s="79"/>
      <c r="AN74" s="79"/>
      <c r="AO74" s="79"/>
      <c r="AP74" s="79"/>
      <c r="AQ74" s="79"/>
      <c r="AR74" s="79"/>
      <c r="AS74" s="79"/>
      <c r="AT74" s="79"/>
      <c r="AU74" s="79"/>
      <c r="AV74" s="79"/>
      <c r="AW74" s="79"/>
      <c r="AX74" s="79"/>
      <c r="AY74" s="79"/>
      <c r="AZ74" s="79"/>
      <c r="BA74" s="79"/>
      <c r="BB74" s="79"/>
      <c r="BC74" s="79"/>
      <c r="BD74" s="79"/>
      <c r="BE74" s="79"/>
      <c r="BF74" s="79"/>
      <c r="BG74" s="79"/>
      <c r="BH74" s="79"/>
      <c r="BI74" s="79"/>
      <c r="BJ74" s="79"/>
      <c r="BK74" s="79"/>
      <c r="BL74" s="79"/>
      <c r="BM74" s="79"/>
      <c r="BN74" s="79"/>
      <c r="BO74" s="79"/>
      <c r="BP74" s="79"/>
      <c r="BQ74" s="79"/>
      <c r="BR74" s="79"/>
      <c r="BS74" s="79"/>
      <c r="BT74" s="79"/>
      <c r="BU74" s="79"/>
      <c r="BV74" s="79"/>
      <c r="BW74" s="79"/>
      <c r="BX74" s="79"/>
      <c r="BY74" s="79"/>
      <c r="BZ74" s="79"/>
      <c r="CA74" s="79"/>
      <c r="CB74" s="79"/>
    </row>
    <row r="75" spans="1:80" x14ac:dyDescent="0.25">
      <c r="A75" s="79"/>
      <c r="B75" s="79"/>
      <c r="C75" s="79"/>
      <c r="D75" s="79"/>
      <c r="E75" s="79"/>
      <c r="F75" s="79"/>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c r="AF75" s="79"/>
      <c r="AG75" s="79"/>
      <c r="AH75" s="79"/>
      <c r="AI75" s="79"/>
      <c r="AJ75" s="79"/>
      <c r="AK75" s="79"/>
      <c r="AL75" s="79"/>
      <c r="AM75" s="79"/>
      <c r="AN75" s="79"/>
      <c r="AO75" s="79"/>
      <c r="AP75" s="79"/>
      <c r="AQ75" s="79"/>
      <c r="AR75" s="79"/>
      <c r="AS75" s="79"/>
      <c r="AT75" s="79"/>
      <c r="AU75" s="79"/>
      <c r="AV75" s="79"/>
      <c r="AW75" s="79"/>
      <c r="AX75" s="79"/>
      <c r="AY75" s="79"/>
      <c r="AZ75" s="79"/>
      <c r="BA75" s="79"/>
      <c r="BB75" s="79"/>
      <c r="BC75" s="79"/>
      <c r="BD75" s="79"/>
      <c r="BE75" s="79"/>
      <c r="BF75" s="79"/>
      <c r="BG75" s="79"/>
      <c r="BH75" s="79"/>
      <c r="BI75" s="79"/>
      <c r="BJ75" s="79"/>
      <c r="BK75" s="79"/>
      <c r="BL75" s="79"/>
      <c r="BM75" s="79"/>
      <c r="BN75" s="79"/>
      <c r="BO75" s="79"/>
      <c r="BP75" s="79"/>
      <c r="BQ75" s="79"/>
      <c r="BR75" s="79"/>
      <c r="BS75" s="79"/>
      <c r="BT75" s="79"/>
      <c r="BU75" s="79"/>
      <c r="BV75" s="79"/>
      <c r="BW75" s="79"/>
      <c r="BX75" s="79"/>
      <c r="BY75" s="79"/>
      <c r="BZ75" s="79"/>
      <c r="CA75" s="79"/>
      <c r="CB75" s="79"/>
    </row>
    <row r="76" spans="1:80" x14ac:dyDescent="0.25">
      <c r="A76" s="79"/>
      <c r="B76" s="79"/>
      <c r="C76" s="79"/>
      <c r="D76" s="79"/>
      <c r="E76" s="79"/>
      <c r="F76" s="79"/>
      <c r="G76" s="79"/>
      <c r="H76" s="79"/>
      <c r="I76" s="79"/>
      <c r="J76" s="79"/>
      <c r="K76" s="79"/>
      <c r="L76" s="79"/>
      <c r="M76" s="79"/>
      <c r="N76" s="79"/>
      <c r="O76" s="79"/>
      <c r="P76" s="79"/>
      <c r="Q76" s="79"/>
      <c r="R76" s="79"/>
      <c r="S76" s="79"/>
      <c r="T76" s="79"/>
      <c r="U76" s="79"/>
      <c r="V76" s="79"/>
      <c r="W76" s="79"/>
      <c r="X76" s="79"/>
      <c r="Y76" s="79"/>
      <c r="Z76" s="79"/>
      <c r="AA76" s="79"/>
      <c r="AB76" s="79"/>
      <c r="AC76" s="79"/>
      <c r="AD76" s="79"/>
      <c r="AE76" s="79"/>
      <c r="AF76" s="79"/>
      <c r="AG76" s="79"/>
      <c r="AH76" s="79"/>
      <c r="AI76" s="79"/>
      <c r="AJ76" s="79"/>
      <c r="AK76" s="79"/>
      <c r="AL76" s="79"/>
      <c r="AM76" s="79"/>
      <c r="AN76" s="79"/>
      <c r="AO76" s="79"/>
      <c r="AP76" s="79"/>
      <c r="AQ76" s="79"/>
      <c r="AR76" s="79"/>
      <c r="AS76" s="79"/>
      <c r="AT76" s="79"/>
      <c r="AU76" s="79"/>
      <c r="AV76" s="79"/>
      <c r="AW76" s="79"/>
      <c r="AX76" s="79"/>
      <c r="AY76" s="79"/>
      <c r="AZ76" s="79"/>
      <c r="BA76" s="79"/>
      <c r="BB76" s="79"/>
      <c r="BC76" s="79"/>
      <c r="BD76" s="79"/>
      <c r="BE76" s="79"/>
      <c r="BF76" s="79"/>
      <c r="BG76" s="79"/>
      <c r="BH76" s="79"/>
      <c r="BI76" s="79"/>
      <c r="BJ76" s="79"/>
      <c r="BK76" s="79"/>
      <c r="BL76" s="79"/>
      <c r="BM76" s="79"/>
      <c r="BN76" s="79"/>
      <c r="BO76" s="79"/>
      <c r="BP76" s="79"/>
      <c r="BQ76" s="79"/>
      <c r="BR76" s="79"/>
      <c r="BS76" s="79"/>
      <c r="BT76" s="79"/>
      <c r="BU76" s="79"/>
      <c r="BV76" s="79"/>
      <c r="BW76" s="79"/>
      <c r="BX76" s="79"/>
      <c r="BY76" s="79"/>
      <c r="BZ76" s="79"/>
      <c r="CA76" s="79"/>
      <c r="CB76" s="79"/>
    </row>
    <row r="77" spans="1:80" x14ac:dyDescent="0.25">
      <c r="A77" s="79"/>
      <c r="B77" s="79"/>
      <c r="C77" s="79"/>
      <c r="D77" s="79"/>
      <c r="E77" s="79"/>
      <c r="F77" s="79"/>
      <c r="G77" s="79"/>
      <c r="H77" s="79"/>
      <c r="I77" s="79"/>
      <c r="J77" s="79"/>
      <c r="K77" s="79"/>
      <c r="L77" s="79"/>
      <c r="M77" s="79"/>
      <c r="N77" s="79"/>
      <c r="O77" s="79"/>
      <c r="P77" s="79"/>
      <c r="Q77" s="79"/>
      <c r="R77" s="79"/>
      <c r="S77" s="79"/>
      <c r="T77" s="79"/>
      <c r="U77" s="79"/>
      <c r="V77" s="79"/>
      <c r="W77" s="79"/>
      <c r="X77" s="79"/>
      <c r="Y77" s="79"/>
      <c r="Z77" s="79"/>
      <c r="AA77" s="79"/>
      <c r="AB77" s="79"/>
      <c r="AC77" s="79"/>
      <c r="AD77" s="79"/>
      <c r="AE77" s="79"/>
      <c r="AF77" s="79"/>
      <c r="AG77" s="79"/>
      <c r="AH77" s="79"/>
      <c r="AI77" s="79"/>
      <c r="AJ77" s="79"/>
      <c r="AK77" s="79"/>
      <c r="AL77" s="79"/>
      <c r="AM77" s="79"/>
      <c r="AN77" s="79"/>
      <c r="AO77" s="79"/>
      <c r="AP77" s="79"/>
      <c r="AQ77" s="79"/>
      <c r="AR77" s="79"/>
      <c r="AS77" s="79"/>
      <c r="AT77" s="79"/>
      <c r="AU77" s="79"/>
      <c r="AV77" s="79"/>
      <c r="AW77" s="79"/>
      <c r="AX77" s="79"/>
      <c r="AY77" s="79"/>
      <c r="AZ77" s="79"/>
      <c r="BA77" s="79"/>
      <c r="BB77" s="79"/>
      <c r="BC77" s="79"/>
      <c r="BD77" s="79"/>
      <c r="BE77" s="79"/>
      <c r="BF77" s="79"/>
      <c r="BG77" s="79"/>
      <c r="BH77" s="79"/>
      <c r="BI77" s="79"/>
      <c r="BJ77" s="79"/>
      <c r="BK77" s="79"/>
      <c r="BL77" s="79"/>
      <c r="BM77" s="79"/>
      <c r="BN77" s="79"/>
      <c r="BO77" s="79"/>
      <c r="BP77" s="79"/>
      <c r="BQ77" s="79"/>
      <c r="BR77" s="79"/>
      <c r="BS77" s="79"/>
      <c r="BT77" s="79"/>
      <c r="BU77" s="79"/>
      <c r="BV77" s="79"/>
      <c r="BW77" s="79"/>
      <c r="BX77" s="79"/>
      <c r="BY77" s="79"/>
      <c r="BZ77" s="79"/>
      <c r="CA77" s="79"/>
      <c r="CB77" s="79"/>
    </row>
    <row r="78" spans="1:80" x14ac:dyDescent="0.25">
      <c r="A78" s="79"/>
      <c r="B78" s="79"/>
      <c r="C78" s="79"/>
      <c r="D78" s="79"/>
      <c r="E78" s="79"/>
      <c r="F78" s="79"/>
      <c r="G78" s="79"/>
      <c r="H78" s="79"/>
      <c r="I78" s="79"/>
      <c r="J78" s="79"/>
      <c r="K78" s="79"/>
      <c r="L78" s="79"/>
      <c r="M78" s="79"/>
      <c r="N78" s="79"/>
      <c r="O78" s="79"/>
      <c r="P78" s="79"/>
      <c r="Q78" s="79"/>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row>
    <row r="79" spans="1:80" x14ac:dyDescent="0.25">
      <c r="A79" s="79"/>
      <c r="B79" s="79"/>
      <c r="C79" s="79"/>
      <c r="D79" s="79"/>
      <c r="E79" s="79"/>
      <c r="F79" s="79"/>
      <c r="G79" s="79"/>
      <c r="H79" s="79"/>
      <c r="I79" s="79"/>
      <c r="J79" s="79"/>
      <c r="K79" s="79"/>
      <c r="L79" s="79"/>
      <c r="M79" s="79"/>
      <c r="N79" s="79"/>
      <c r="O79" s="79"/>
      <c r="P79" s="79"/>
      <c r="Q79" s="79"/>
      <c r="R79" s="79"/>
      <c r="S79" s="79"/>
      <c r="T79" s="79"/>
      <c r="U79" s="79"/>
      <c r="V79" s="79"/>
      <c r="W79" s="79"/>
      <c r="X79" s="79"/>
      <c r="Y79" s="79"/>
      <c r="Z79" s="79"/>
      <c r="AA79" s="79"/>
      <c r="AB79" s="79"/>
      <c r="AC79" s="79"/>
      <c r="AD79" s="79"/>
      <c r="AE79" s="79"/>
      <c r="AF79" s="79"/>
      <c r="AG79" s="79"/>
      <c r="AH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row>
    <row r="80" spans="1:80" x14ac:dyDescent="0.25">
      <c r="A80" s="79"/>
      <c r="B80" s="79"/>
      <c r="C80" s="79"/>
      <c r="D80" s="79"/>
      <c r="E80" s="79"/>
      <c r="F80" s="79"/>
      <c r="G80" s="79"/>
      <c r="H80" s="79"/>
      <c r="I80" s="79"/>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row>
    <row r="81" spans="1:63" x14ac:dyDescent="0.25">
      <c r="A81" s="79"/>
      <c r="B81" s="79"/>
      <c r="C81" s="79"/>
      <c r="D81" s="79"/>
      <c r="E81" s="79"/>
      <c r="F81" s="79"/>
      <c r="G81" s="79"/>
      <c r="H81" s="79"/>
      <c r="I81" s="79"/>
      <c r="J81" s="79"/>
      <c r="K81" s="79"/>
      <c r="L81" s="79"/>
      <c r="M81" s="79"/>
      <c r="N81" s="79"/>
      <c r="O81" s="79"/>
      <c r="P81" s="79"/>
      <c r="Q81" s="79"/>
      <c r="R81" s="79"/>
      <c r="S81" s="79"/>
      <c r="T81" s="79"/>
      <c r="U81" s="79"/>
      <c r="V81" s="79"/>
      <c r="W81" s="79"/>
      <c r="X81" s="79"/>
      <c r="Y81" s="79"/>
      <c r="Z81" s="79"/>
      <c r="AA81" s="79"/>
      <c r="AB81" s="79"/>
      <c r="AC81" s="79"/>
      <c r="AD81" s="79"/>
      <c r="AE81" s="79"/>
      <c r="AF81" s="79"/>
      <c r="AG81" s="79"/>
      <c r="AH81" s="79"/>
      <c r="AI81" s="79"/>
      <c r="AJ81" s="79"/>
      <c r="AK81" s="79"/>
      <c r="AL81" s="79"/>
      <c r="AM81" s="79"/>
      <c r="AN81" s="79"/>
      <c r="AO81" s="79"/>
      <c r="AP81" s="79"/>
      <c r="AQ81" s="79"/>
      <c r="AR81" s="79"/>
      <c r="AS81" s="79"/>
      <c r="AT81" s="79"/>
      <c r="AU81" s="79"/>
      <c r="AV81" s="79"/>
      <c r="AW81" s="79"/>
      <c r="AX81" s="79"/>
      <c r="AY81" s="79"/>
      <c r="AZ81" s="79"/>
      <c r="BA81" s="79"/>
      <c r="BB81" s="79"/>
      <c r="BC81" s="79"/>
      <c r="BD81" s="79"/>
      <c r="BE81" s="79"/>
      <c r="BF81" s="79"/>
      <c r="BG81" s="79"/>
      <c r="BH81" s="79"/>
      <c r="BI81" s="79"/>
      <c r="BJ81" s="79"/>
      <c r="BK81" s="79"/>
    </row>
    <row r="82" spans="1:63" x14ac:dyDescent="0.25">
      <c r="A82" s="79"/>
      <c r="B82" s="79"/>
      <c r="C82" s="79"/>
      <c r="D82" s="79"/>
      <c r="E82" s="79"/>
      <c r="F82" s="79"/>
      <c r="G82" s="79"/>
      <c r="H82" s="79"/>
      <c r="I82" s="79"/>
      <c r="J82" s="79"/>
      <c r="K82" s="79"/>
      <c r="L82" s="79"/>
      <c r="M82" s="79"/>
      <c r="N82" s="79"/>
      <c r="O82" s="79"/>
      <c r="P82" s="79"/>
      <c r="Q82" s="79"/>
      <c r="R82" s="79"/>
      <c r="S82" s="79"/>
      <c r="T82" s="79"/>
      <c r="U82" s="79"/>
      <c r="V82" s="79"/>
      <c r="W82" s="79"/>
      <c r="X82" s="79"/>
      <c r="Y82" s="79"/>
      <c r="Z82" s="79"/>
      <c r="AA82" s="79"/>
      <c r="AB82" s="79"/>
      <c r="AC82" s="79"/>
      <c r="AD82" s="79"/>
      <c r="AE82" s="79"/>
      <c r="AF82" s="79"/>
      <c r="AG82" s="79"/>
      <c r="AH82" s="79"/>
      <c r="AI82" s="79"/>
      <c r="AJ82" s="79"/>
      <c r="AK82" s="79"/>
      <c r="AL82" s="79"/>
      <c r="AM82" s="79"/>
      <c r="AN82" s="79"/>
      <c r="AO82" s="79"/>
      <c r="AP82" s="79"/>
      <c r="AQ82" s="79"/>
      <c r="AR82" s="79"/>
      <c r="AS82" s="79"/>
      <c r="AT82" s="79"/>
      <c r="AU82" s="79"/>
      <c r="AV82" s="79"/>
      <c r="AW82" s="79"/>
      <c r="AX82" s="79"/>
      <c r="AY82" s="79"/>
      <c r="AZ82" s="79"/>
      <c r="BA82" s="79"/>
      <c r="BB82" s="79"/>
      <c r="BC82" s="79"/>
      <c r="BD82" s="79"/>
      <c r="BE82" s="79"/>
      <c r="BF82" s="79"/>
      <c r="BG82" s="79"/>
      <c r="BH82" s="79"/>
      <c r="BI82" s="79"/>
      <c r="BJ82" s="79"/>
      <c r="BK82" s="79"/>
    </row>
    <row r="83" spans="1:63" x14ac:dyDescent="0.25">
      <c r="A83" s="79"/>
      <c r="B83" s="79"/>
      <c r="C83" s="79"/>
      <c r="D83" s="79"/>
      <c r="E83" s="79"/>
      <c r="F83" s="79"/>
      <c r="G83" s="79"/>
      <c r="H83" s="79"/>
      <c r="I83" s="79"/>
      <c r="J83" s="79"/>
      <c r="K83" s="79"/>
      <c r="L83" s="79"/>
      <c r="M83" s="79"/>
      <c r="N83" s="79"/>
      <c r="O83" s="79"/>
      <c r="P83" s="79"/>
      <c r="Q83" s="79"/>
      <c r="R83" s="79"/>
      <c r="S83" s="79"/>
      <c r="T83" s="79"/>
      <c r="U83" s="79"/>
      <c r="V83" s="79"/>
      <c r="W83" s="79"/>
      <c r="X83" s="79"/>
      <c r="Y83" s="79"/>
      <c r="Z83" s="79"/>
      <c r="AA83" s="79"/>
      <c r="AB83" s="79"/>
      <c r="AC83" s="79"/>
      <c r="AD83" s="79"/>
      <c r="AE83" s="79"/>
      <c r="AF83" s="79"/>
      <c r="AG83" s="79"/>
      <c r="AH83" s="79"/>
      <c r="AI83" s="79"/>
      <c r="AJ83" s="79"/>
      <c r="AK83" s="79"/>
      <c r="AL83" s="79"/>
      <c r="AM83" s="79"/>
      <c r="AN83" s="79"/>
      <c r="AO83" s="79"/>
      <c r="AP83" s="79"/>
      <c r="AQ83" s="79"/>
      <c r="AR83" s="79"/>
      <c r="AS83" s="79"/>
      <c r="AT83" s="79"/>
      <c r="AU83" s="79"/>
      <c r="AV83" s="79"/>
      <c r="AW83" s="79"/>
      <c r="AX83" s="79"/>
      <c r="AY83" s="79"/>
      <c r="AZ83" s="79"/>
      <c r="BA83" s="79"/>
      <c r="BB83" s="79"/>
      <c r="BC83" s="79"/>
      <c r="BD83" s="79"/>
      <c r="BE83" s="79"/>
      <c r="BF83" s="79"/>
      <c r="BG83" s="79"/>
      <c r="BH83" s="79"/>
      <c r="BI83" s="79"/>
      <c r="BJ83" s="79"/>
      <c r="BK83" s="79"/>
    </row>
    <row r="84" spans="1:63" x14ac:dyDescent="0.25">
      <c r="A84" s="79"/>
      <c r="B84" s="79"/>
      <c r="C84" s="79"/>
      <c r="D84" s="79"/>
      <c r="E84" s="79"/>
      <c r="F84" s="79"/>
      <c r="G84" s="79"/>
      <c r="H84" s="79"/>
      <c r="I84" s="79"/>
      <c r="J84" s="79"/>
      <c r="K84" s="79"/>
      <c r="L84" s="79"/>
      <c r="M84" s="79"/>
      <c r="N84" s="79"/>
      <c r="O84" s="79"/>
      <c r="P84" s="79"/>
      <c r="Q84" s="79"/>
      <c r="R84" s="79"/>
      <c r="S84" s="79"/>
      <c r="T84" s="79"/>
      <c r="U84" s="79"/>
      <c r="V84" s="79"/>
      <c r="W84" s="79"/>
      <c r="X84" s="79"/>
      <c r="Y84" s="79"/>
      <c r="Z84" s="79"/>
      <c r="AA84" s="79"/>
      <c r="AB84" s="79"/>
      <c r="AC84" s="79"/>
      <c r="AD84" s="79"/>
      <c r="AE84" s="79"/>
      <c r="AF84" s="79"/>
      <c r="AG84" s="79"/>
      <c r="AH84" s="79"/>
      <c r="AI84" s="79"/>
      <c r="AJ84" s="79"/>
      <c r="AK84" s="79"/>
      <c r="AL84" s="79"/>
      <c r="AM84" s="79"/>
      <c r="AN84" s="79"/>
      <c r="AO84" s="79"/>
      <c r="AP84" s="79"/>
      <c r="AQ84" s="79"/>
      <c r="AR84" s="79"/>
      <c r="AS84" s="79"/>
      <c r="AT84" s="79"/>
      <c r="AU84" s="79"/>
      <c r="AV84" s="79"/>
      <c r="AW84" s="79"/>
      <c r="AX84" s="79"/>
      <c r="AY84" s="79"/>
      <c r="AZ84" s="79"/>
      <c r="BA84" s="79"/>
      <c r="BB84" s="79"/>
      <c r="BC84" s="79"/>
      <c r="BD84" s="79"/>
      <c r="BE84" s="79"/>
      <c r="BF84" s="79"/>
      <c r="BG84" s="79"/>
      <c r="BH84" s="79"/>
      <c r="BI84" s="79"/>
      <c r="BJ84" s="79"/>
      <c r="BK84" s="79"/>
    </row>
    <row r="85" spans="1:63" x14ac:dyDescent="0.25">
      <c r="A85" s="79"/>
      <c r="B85" s="79"/>
      <c r="C85" s="79"/>
      <c r="D85" s="79"/>
      <c r="E85" s="79"/>
      <c r="F85" s="79"/>
      <c r="G85" s="79"/>
      <c r="H85" s="79"/>
      <c r="I85" s="79"/>
      <c r="J85" s="79"/>
      <c r="K85" s="79"/>
      <c r="L85" s="79"/>
      <c r="M85" s="79"/>
      <c r="N85" s="79"/>
      <c r="O85" s="79"/>
      <c r="P85" s="79"/>
      <c r="Q85" s="79"/>
      <c r="R85" s="79"/>
      <c r="S85" s="79"/>
      <c r="T85" s="79"/>
      <c r="U85" s="79"/>
      <c r="V85" s="79"/>
      <c r="W85" s="79"/>
      <c r="X85" s="79"/>
      <c r="Y85" s="79"/>
      <c r="Z85" s="79"/>
      <c r="AA85" s="79"/>
      <c r="AB85" s="79"/>
      <c r="AC85" s="79"/>
      <c r="AD85" s="79"/>
      <c r="AE85" s="79"/>
      <c r="AF85" s="79"/>
      <c r="AG85" s="79"/>
      <c r="AH85" s="79"/>
      <c r="AI85" s="79"/>
      <c r="AJ85" s="79"/>
      <c r="AK85" s="79"/>
      <c r="AL85" s="79"/>
      <c r="AM85" s="79"/>
      <c r="AN85" s="79"/>
      <c r="AO85" s="79"/>
      <c r="AP85" s="79"/>
      <c r="AQ85" s="79"/>
      <c r="AR85" s="79"/>
      <c r="AS85" s="79"/>
      <c r="AT85" s="79"/>
      <c r="AU85" s="79"/>
      <c r="AV85" s="79"/>
      <c r="AW85" s="79"/>
      <c r="AX85" s="79"/>
      <c r="AY85" s="79"/>
      <c r="AZ85" s="79"/>
      <c r="BA85" s="79"/>
      <c r="BB85" s="79"/>
      <c r="BC85" s="79"/>
      <c r="BD85" s="79"/>
      <c r="BE85" s="79"/>
      <c r="BF85" s="79"/>
      <c r="BG85" s="79"/>
      <c r="BH85" s="79"/>
      <c r="BI85" s="79"/>
      <c r="BJ85" s="79"/>
      <c r="BK85" s="79"/>
    </row>
    <row r="86" spans="1:63" x14ac:dyDescent="0.25">
      <c r="A86" s="79"/>
      <c r="B86" s="79"/>
      <c r="C86" s="79"/>
      <c r="D86" s="79"/>
      <c r="E86" s="79"/>
      <c r="F86" s="79"/>
      <c r="G86" s="79"/>
      <c r="H86" s="79"/>
      <c r="I86" s="79"/>
      <c r="J86" s="79"/>
      <c r="K86" s="79"/>
      <c r="L86" s="79"/>
      <c r="M86" s="79"/>
      <c r="N86" s="79"/>
      <c r="O86" s="79"/>
      <c r="P86" s="79"/>
      <c r="Q86" s="79"/>
      <c r="R86" s="79"/>
      <c r="S86" s="79"/>
      <c r="T86" s="79"/>
      <c r="U86" s="79"/>
      <c r="V86" s="79"/>
      <c r="W86" s="79"/>
      <c r="X86" s="79"/>
      <c r="Y86" s="79"/>
      <c r="Z86" s="79"/>
      <c r="AA86" s="79"/>
      <c r="AB86" s="79"/>
      <c r="AC86" s="79"/>
      <c r="AD86" s="79"/>
      <c r="AE86" s="79"/>
      <c r="AF86" s="79"/>
      <c r="AG86" s="79"/>
      <c r="AH86" s="79"/>
      <c r="AI86" s="79"/>
      <c r="AJ86" s="79"/>
      <c r="AK86" s="79"/>
      <c r="AL86" s="79"/>
      <c r="AM86" s="79"/>
      <c r="AN86" s="79"/>
      <c r="AO86" s="79"/>
      <c r="AP86" s="79"/>
      <c r="AQ86" s="79"/>
      <c r="AR86" s="79"/>
      <c r="AS86" s="79"/>
      <c r="AT86" s="79"/>
      <c r="AU86" s="79"/>
      <c r="AV86" s="79"/>
      <c r="AW86" s="79"/>
      <c r="AX86" s="79"/>
      <c r="AY86" s="79"/>
      <c r="AZ86" s="79"/>
      <c r="BA86" s="79"/>
      <c r="BB86" s="79"/>
      <c r="BC86" s="79"/>
      <c r="BD86" s="79"/>
      <c r="BE86" s="79"/>
      <c r="BF86" s="79"/>
      <c r="BG86" s="79"/>
      <c r="BH86" s="79"/>
      <c r="BI86" s="79"/>
      <c r="BJ86" s="79"/>
      <c r="BK86" s="79"/>
    </row>
    <row r="87" spans="1:63" x14ac:dyDescent="0.25">
      <c r="A87" s="79"/>
      <c r="B87" s="79"/>
      <c r="C87" s="79"/>
      <c r="D87" s="79"/>
      <c r="E87" s="79"/>
      <c r="F87" s="79"/>
      <c r="G87" s="79"/>
      <c r="H87" s="79"/>
      <c r="I87" s="79"/>
      <c r="J87" s="79"/>
      <c r="K87" s="79"/>
      <c r="L87" s="79"/>
      <c r="M87" s="79"/>
      <c r="N87" s="79"/>
      <c r="O87" s="79"/>
      <c r="P87" s="79"/>
      <c r="Q87" s="79"/>
      <c r="R87" s="79"/>
      <c r="S87" s="79"/>
      <c r="T87" s="79"/>
      <c r="U87" s="79"/>
      <c r="V87" s="79"/>
      <c r="W87" s="79"/>
      <c r="X87" s="79"/>
      <c r="Y87" s="79"/>
      <c r="Z87" s="79"/>
      <c r="AA87" s="79"/>
      <c r="AB87" s="79"/>
      <c r="AC87" s="79"/>
      <c r="AD87" s="79"/>
      <c r="AE87" s="79"/>
      <c r="AF87" s="79"/>
      <c r="AG87" s="79"/>
      <c r="AH87" s="79"/>
      <c r="AI87" s="79"/>
      <c r="AJ87" s="79"/>
      <c r="AK87" s="79"/>
      <c r="AL87" s="79"/>
      <c r="AM87" s="79"/>
      <c r="AN87" s="79"/>
      <c r="AO87" s="79"/>
      <c r="AP87" s="79"/>
      <c r="AQ87" s="79"/>
      <c r="AR87" s="79"/>
      <c r="AS87" s="79"/>
      <c r="AT87" s="79"/>
      <c r="AU87" s="79"/>
      <c r="AV87" s="79"/>
      <c r="AW87" s="79"/>
      <c r="AX87" s="79"/>
      <c r="AY87" s="79"/>
      <c r="AZ87" s="79"/>
      <c r="BA87" s="79"/>
      <c r="BB87" s="79"/>
      <c r="BC87" s="79"/>
      <c r="BD87" s="79"/>
      <c r="BE87" s="79"/>
      <c r="BF87" s="79"/>
      <c r="BG87" s="79"/>
      <c r="BH87" s="79"/>
      <c r="BI87" s="79"/>
      <c r="BJ87" s="79"/>
      <c r="BK87" s="79"/>
    </row>
    <row r="88" spans="1:63" x14ac:dyDescent="0.25">
      <c r="A88" s="79"/>
      <c r="B88" s="79"/>
      <c r="C88" s="79"/>
      <c r="D88" s="79"/>
      <c r="E88" s="79"/>
      <c r="F88" s="79"/>
      <c r="G88" s="79"/>
      <c r="H88" s="79"/>
      <c r="I88" s="79"/>
      <c r="J88" s="79"/>
      <c r="K88" s="79"/>
      <c r="L88" s="79"/>
      <c r="M88" s="79"/>
      <c r="N88" s="79"/>
      <c r="O88" s="79"/>
      <c r="P88" s="79"/>
      <c r="Q88" s="79"/>
      <c r="R88" s="79"/>
      <c r="S88" s="79"/>
      <c r="T88" s="79"/>
      <c r="U88" s="79"/>
      <c r="V88" s="79"/>
      <c r="W88" s="79"/>
      <c r="X88" s="79"/>
      <c r="Y88" s="79"/>
      <c r="Z88" s="79"/>
      <c r="AA88" s="79"/>
      <c r="AB88" s="79"/>
      <c r="AC88" s="79"/>
      <c r="AD88" s="79"/>
      <c r="AE88" s="79"/>
      <c r="AF88" s="79"/>
      <c r="AG88" s="79"/>
      <c r="AH88" s="79"/>
      <c r="AI88" s="79"/>
      <c r="AJ88" s="79"/>
      <c r="AK88" s="79"/>
      <c r="AL88" s="79"/>
      <c r="AM88" s="79"/>
      <c r="AN88" s="79"/>
      <c r="AO88" s="79"/>
      <c r="AP88" s="79"/>
      <c r="AQ88" s="79"/>
      <c r="AR88" s="79"/>
      <c r="AS88" s="79"/>
      <c r="AT88" s="79"/>
      <c r="AU88" s="79"/>
      <c r="AV88" s="79"/>
      <c r="AW88" s="79"/>
      <c r="AX88" s="79"/>
      <c r="AY88" s="79"/>
      <c r="AZ88" s="79"/>
      <c r="BA88" s="79"/>
      <c r="BB88" s="79"/>
      <c r="BC88" s="79"/>
      <c r="BD88" s="79"/>
      <c r="BE88" s="79"/>
      <c r="BF88" s="79"/>
      <c r="BG88" s="79"/>
      <c r="BH88" s="79"/>
      <c r="BI88" s="79"/>
      <c r="BJ88" s="79"/>
      <c r="BK88" s="79"/>
    </row>
    <row r="89" spans="1:63" x14ac:dyDescent="0.25">
      <c r="A89" s="79"/>
      <c r="B89" s="79"/>
      <c r="C89" s="79"/>
      <c r="D89" s="79"/>
      <c r="E89" s="79"/>
      <c r="F89" s="79"/>
      <c r="G89" s="79"/>
      <c r="H89" s="79"/>
      <c r="I89" s="79"/>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79"/>
      <c r="AI89" s="79"/>
      <c r="AJ89" s="79"/>
      <c r="AK89" s="79"/>
      <c r="AL89" s="79"/>
      <c r="AM89" s="79"/>
      <c r="AN89" s="79"/>
      <c r="AO89" s="79"/>
      <c r="AP89" s="79"/>
      <c r="AQ89" s="79"/>
      <c r="AR89" s="79"/>
      <c r="AS89" s="79"/>
      <c r="AT89" s="79"/>
      <c r="AU89" s="79"/>
      <c r="AV89" s="79"/>
      <c r="AW89" s="79"/>
      <c r="AX89" s="79"/>
      <c r="AY89" s="79"/>
      <c r="AZ89" s="79"/>
      <c r="BA89" s="79"/>
      <c r="BB89" s="79"/>
      <c r="BC89" s="79"/>
      <c r="BD89" s="79"/>
      <c r="BE89" s="79"/>
      <c r="BF89" s="79"/>
      <c r="BG89" s="79"/>
      <c r="BH89" s="79"/>
      <c r="BI89" s="79"/>
      <c r="BJ89" s="79"/>
      <c r="BK89" s="79"/>
    </row>
    <row r="90" spans="1:63" x14ac:dyDescent="0.25">
      <c r="A90" s="79"/>
      <c r="B90" s="79"/>
      <c r="C90" s="79"/>
      <c r="D90" s="79"/>
      <c r="E90" s="79"/>
      <c r="F90" s="79"/>
      <c r="G90" s="79"/>
      <c r="H90" s="79"/>
      <c r="I90" s="79"/>
      <c r="J90" s="79"/>
      <c r="K90" s="79"/>
      <c r="L90" s="79"/>
      <c r="M90" s="79"/>
      <c r="N90" s="79"/>
      <c r="O90" s="79"/>
      <c r="P90" s="79"/>
      <c r="Q90" s="79"/>
      <c r="R90" s="79"/>
      <c r="S90" s="79"/>
      <c r="T90" s="79"/>
      <c r="U90" s="79"/>
      <c r="V90" s="79"/>
      <c r="W90" s="79"/>
      <c r="X90" s="79"/>
      <c r="Y90" s="79"/>
      <c r="Z90" s="79"/>
      <c r="AA90" s="79"/>
      <c r="AB90" s="79"/>
      <c r="AC90" s="79"/>
      <c r="AD90" s="79"/>
      <c r="AE90" s="79"/>
      <c r="AF90" s="79"/>
      <c r="AG90" s="79"/>
      <c r="AH90" s="79"/>
      <c r="AI90" s="79"/>
      <c r="AJ90" s="79"/>
      <c r="AK90" s="79"/>
      <c r="AL90" s="79"/>
      <c r="AM90" s="79"/>
      <c r="AN90" s="79"/>
      <c r="AO90" s="79"/>
      <c r="AP90" s="79"/>
      <c r="AQ90" s="79"/>
      <c r="AR90" s="79"/>
      <c r="AS90" s="79"/>
      <c r="AT90" s="79"/>
      <c r="AU90" s="79"/>
      <c r="AV90" s="79"/>
      <c r="AW90" s="79"/>
      <c r="AX90" s="79"/>
      <c r="AY90" s="79"/>
      <c r="AZ90" s="79"/>
      <c r="BA90" s="79"/>
      <c r="BB90" s="79"/>
      <c r="BC90" s="79"/>
      <c r="BD90" s="79"/>
      <c r="BE90" s="79"/>
      <c r="BF90" s="79"/>
      <c r="BG90" s="79"/>
      <c r="BH90" s="79"/>
      <c r="BI90" s="79"/>
      <c r="BJ90" s="79"/>
      <c r="BK90" s="79"/>
    </row>
    <row r="91" spans="1:63" x14ac:dyDescent="0.25">
      <c r="A91" s="79"/>
      <c r="B91" s="79"/>
      <c r="C91" s="79"/>
      <c r="D91" s="79"/>
      <c r="E91" s="79"/>
      <c r="F91" s="79"/>
      <c r="G91" s="79"/>
      <c r="H91" s="79"/>
      <c r="I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79"/>
      <c r="AK91" s="79"/>
      <c r="AL91" s="79"/>
      <c r="AM91" s="79"/>
      <c r="AN91" s="79"/>
      <c r="AO91" s="79"/>
      <c r="AP91" s="79"/>
      <c r="AQ91" s="79"/>
      <c r="AR91" s="79"/>
      <c r="AS91" s="79"/>
      <c r="AT91" s="79"/>
      <c r="AU91" s="79"/>
      <c r="AV91" s="79"/>
      <c r="AW91" s="79"/>
      <c r="AX91" s="79"/>
      <c r="AY91" s="79"/>
      <c r="AZ91" s="79"/>
      <c r="BA91" s="79"/>
      <c r="BB91" s="79"/>
      <c r="BC91" s="79"/>
      <c r="BD91" s="79"/>
      <c r="BE91" s="79"/>
      <c r="BF91" s="79"/>
      <c r="BG91" s="79"/>
      <c r="BH91" s="79"/>
      <c r="BI91" s="79"/>
      <c r="BJ91" s="79"/>
      <c r="BK91" s="79"/>
    </row>
    <row r="92" spans="1:63" x14ac:dyDescent="0.25">
      <c r="A92" s="79"/>
      <c r="B92" s="79"/>
      <c r="C92" s="79"/>
      <c r="D92" s="79"/>
      <c r="E92" s="79"/>
      <c r="F92" s="79"/>
      <c r="G92" s="79"/>
      <c r="H92" s="79"/>
      <c r="I92" s="79"/>
      <c r="J92" s="79"/>
      <c r="K92" s="79"/>
      <c r="L92" s="79"/>
      <c r="M92" s="79"/>
      <c r="N92" s="79"/>
      <c r="O92" s="79"/>
      <c r="P92" s="79"/>
      <c r="Q92" s="79"/>
      <c r="R92" s="79"/>
      <c r="S92" s="79"/>
      <c r="T92" s="79"/>
      <c r="U92" s="79"/>
      <c r="V92" s="79"/>
      <c r="W92" s="79"/>
      <c r="X92" s="79"/>
      <c r="Y92" s="79"/>
      <c r="Z92" s="79"/>
      <c r="AA92" s="79"/>
      <c r="AB92" s="79"/>
      <c r="AC92" s="79"/>
      <c r="AD92" s="79"/>
      <c r="AE92" s="79"/>
      <c r="AF92" s="79"/>
      <c r="AG92" s="79"/>
      <c r="AH92" s="79"/>
      <c r="AI92" s="79"/>
      <c r="AJ92" s="79"/>
      <c r="AK92" s="79"/>
      <c r="AL92" s="79"/>
      <c r="AM92" s="79"/>
      <c r="AN92" s="79"/>
      <c r="AO92" s="79"/>
      <c r="AP92" s="79"/>
      <c r="AQ92" s="79"/>
      <c r="AR92" s="79"/>
      <c r="AS92" s="79"/>
      <c r="AT92" s="79"/>
      <c r="AU92" s="79"/>
      <c r="AV92" s="79"/>
      <c r="AW92" s="79"/>
      <c r="AX92" s="79"/>
      <c r="AY92" s="79"/>
      <c r="AZ92" s="79"/>
      <c r="BA92" s="79"/>
      <c r="BB92" s="79"/>
      <c r="BC92" s="79"/>
      <c r="BD92" s="79"/>
      <c r="BE92" s="79"/>
      <c r="BF92" s="79"/>
      <c r="BG92" s="79"/>
      <c r="BH92" s="79"/>
      <c r="BI92" s="79"/>
      <c r="BJ92" s="79"/>
      <c r="BK92" s="79"/>
    </row>
    <row r="93" spans="1:63" x14ac:dyDescent="0.25">
      <c r="A93" s="79"/>
      <c r="B93" s="79"/>
      <c r="C93" s="79"/>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c r="AF93" s="79"/>
      <c r="AG93" s="79"/>
      <c r="AH93" s="79"/>
      <c r="AI93" s="79"/>
      <c r="AJ93" s="79"/>
      <c r="AK93" s="79"/>
      <c r="AL93" s="79"/>
      <c r="AM93" s="79"/>
      <c r="AN93" s="79"/>
      <c r="AO93" s="79"/>
      <c r="AP93" s="79"/>
      <c r="AQ93" s="79"/>
      <c r="AR93" s="79"/>
      <c r="AS93" s="79"/>
      <c r="AT93" s="79"/>
      <c r="AU93" s="79"/>
      <c r="AV93" s="79"/>
      <c r="AW93" s="79"/>
      <c r="AX93" s="79"/>
      <c r="AY93" s="79"/>
      <c r="AZ93" s="79"/>
      <c r="BA93" s="79"/>
      <c r="BB93" s="79"/>
      <c r="BC93" s="79"/>
      <c r="BD93" s="79"/>
      <c r="BE93" s="79"/>
      <c r="BF93" s="79"/>
      <c r="BG93" s="79"/>
      <c r="BH93" s="79"/>
      <c r="BI93" s="79"/>
      <c r="BJ93" s="79"/>
      <c r="BK93" s="79"/>
    </row>
    <row r="94" spans="1:63" x14ac:dyDescent="0.25">
      <c r="A94" s="79"/>
      <c r="B94" s="79"/>
      <c r="C94" s="79"/>
      <c r="D94" s="79"/>
      <c r="E94" s="79"/>
      <c r="F94" s="79"/>
      <c r="G94" s="79"/>
      <c r="H94" s="79"/>
      <c r="I94" s="79"/>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79"/>
      <c r="AK94" s="79"/>
      <c r="AL94" s="79"/>
      <c r="AM94" s="79"/>
      <c r="AN94" s="79"/>
      <c r="AO94" s="79"/>
      <c r="AP94" s="79"/>
      <c r="AQ94" s="79"/>
      <c r="AR94" s="79"/>
      <c r="AS94" s="79"/>
      <c r="AT94" s="79"/>
      <c r="AU94" s="79"/>
      <c r="AV94" s="79"/>
      <c r="AW94" s="79"/>
      <c r="AX94" s="79"/>
      <c r="AY94" s="79"/>
      <c r="AZ94" s="79"/>
      <c r="BA94" s="79"/>
      <c r="BB94" s="79"/>
      <c r="BC94" s="79"/>
      <c r="BD94" s="79"/>
      <c r="BE94" s="79"/>
      <c r="BF94" s="79"/>
      <c r="BG94" s="79"/>
      <c r="BH94" s="79"/>
      <c r="BI94" s="79"/>
      <c r="BJ94" s="79"/>
      <c r="BK94" s="79"/>
    </row>
    <row r="95" spans="1:63" x14ac:dyDescent="0.25">
      <c r="A95" s="79"/>
      <c r="B95" s="79"/>
      <c r="C95" s="79"/>
      <c r="D95" s="79"/>
      <c r="E95" s="79"/>
      <c r="F95" s="79"/>
      <c r="G95" s="79"/>
      <c r="H95" s="79"/>
      <c r="I95" s="79"/>
      <c r="J95" s="79"/>
      <c r="K95" s="79"/>
      <c r="L95" s="79"/>
      <c r="M95" s="79"/>
      <c r="N95" s="79"/>
      <c r="O95" s="79"/>
      <c r="P95" s="79"/>
      <c r="Q95" s="79"/>
      <c r="R95" s="79"/>
      <c r="S95" s="79"/>
      <c r="T95" s="79"/>
      <c r="U95" s="79"/>
      <c r="V95" s="79"/>
      <c r="W95" s="79"/>
      <c r="X95" s="79"/>
      <c r="Y95" s="79"/>
      <c r="Z95" s="79"/>
      <c r="AA95" s="79"/>
      <c r="AB95" s="79"/>
      <c r="AC95" s="79"/>
      <c r="AD95" s="79"/>
      <c r="AE95" s="79"/>
      <c r="AF95" s="79"/>
      <c r="AG95" s="79"/>
      <c r="AH95" s="79"/>
      <c r="AI95" s="79"/>
      <c r="AJ95" s="79"/>
      <c r="AK95" s="79"/>
      <c r="AL95" s="79"/>
      <c r="AM95" s="79"/>
      <c r="AN95" s="79"/>
      <c r="AO95" s="79"/>
      <c r="AP95" s="79"/>
      <c r="AQ95" s="79"/>
      <c r="AR95" s="79"/>
      <c r="AS95" s="79"/>
      <c r="AT95" s="79"/>
      <c r="AU95" s="79"/>
      <c r="AV95" s="79"/>
      <c r="AW95" s="79"/>
      <c r="AX95" s="79"/>
      <c r="AY95" s="79"/>
      <c r="AZ95" s="79"/>
      <c r="BA95" s="79"/>
      <c r="BB95" s="79"/>
      <c r="BC95" s="79"/>
      <c r="BD95" s="79"/>
      <c r="BE95" s="79"/>
      <c r="BF95" s="79"/>
      <c r="BG95" s="79"/>
      <c r="BH95" s="79"/>
      <c r="BI95" s="79"/>
      <c r="BJ95" s="79"/>
      <c r="BK95" s="79"/>
    </row>
    <row r="96" spans="1:63" x14ac:dyDescent="0.25">
      <c r="A96" s="79"/>
      <c r="B96" s="79"/>
      <c r="C96" s="79"/>
      <c r="D96" s="79"/>
      <c r="E96" s="79"/>
      <c r="F96" s="79"/>
      <c r="G96" s="79"/>
      <c r="H96" s="79"/>
      <c r="I96" s="79"/>
      <c r="J96" s="79"/>
      <c r="K96" s="79"/>
      <c r="L96" s="79"/>
      <c r="M96" s="79"/>
      <c r="N96" s="79"/>
      <c r="O96" s="79"/>
      <c r="P96" s="79"/>
      <c r="Q96" s="79"/>
      <c r="R96" s="79"/>
      <c r="S96" s="79"/>
      <c r="T96" s="79"/>
      <c r="U96" s="79"/>
      <c r="V96" s="79"/>
      <c r="W96" s="79"/>
      <c r="X96" s="79"/>
      <c r="Y96" s="79"/>
      <c r="Z96" s="79"/>
      <c r="AA96" s="79"/>
      <c r="AB96" s="79"/>
      <c r="AC96" s="79"/>
      <c r="AD96" s="79"/>
      <c r="AE96" s="79"/>
      <c r="AF96" s="79"/>
      <c r="AG96" s="79"/>
      <c r="AH96" s="79"/>
      <c r="AI96" s="79"/>
      <c r="AJ96" s="79"/>
      <c r="AK96" s="79"/>
      <c r="AL96" s="79"/>
      <c r="AM96" s="79"/>
      <c r="AN96" s="79"/>
      <c r="AO96" s="79"/>
      <c r="AP96" s="79"/>
      <c r="AQ96" s="79"/>
      <c r="AR96" s="79"/>
      <c r="AS96" s="79"/>
      <c r="AT96" s="79"/>
      <c r="AU96" s="79"/>
      <c r="AV96" s="79"/>
      <c r="AW96" s="79"/>
      <c r="AX96" s="79"/>
      <c r="AY96" s="79"/>
      <c r="AZ96" s="79"/>
      <c r="BA96" s="79"/>
      <c r="BB96" s="79"/>
      <c r="BC96" s="79"/>
      <c r="BD96" s="79"/>
      <c r="BE96" s="79"/>
      <c r="BF96" s="79"/>
      <c r="BG96" s="79"/>
      <c r="BH96" s="79"/>
      <c r="BI96" s="79"/>
      <c r="BJ96" s="79"/>
      <c r="BK96" s="79"/>
    </row>
    <row r="97" spans="1:63" x14ac:dyDescent="0.25">
      <c r="A97" s="79"/>
      <c r="B97" s="79"/>
      <c r="C97" s="79"/>
      <c r="D97" s="79"/>
      <c r="E97" s="79"/>
      <c r="F97" s="79"/>
      <c r="G97" s="79"/>
      <c r="H97" s="79"/>
      <c r="I97" s="79"/>
      <c r="J97" s="79"/>
      <c r="K97" s="79"/>
      <c r="L97" s="79"/>
      <c r="M97" s="79"/>
      <c r="N97" s="79"/>
      <c r="O97" s="79"/>
      <c r="P97" s="79"/>
      <c r="Q97" s="79"/>
      <c r="R97" s="79"/>
      <c r="S97" s="79"/>
      <c r="T97" s="79"/>
      <c r="U97" s="79"/>
      <c r="V97" s="79"/>
      <c r="W97" s="79"/>
      <c r="X97" s="79"/>
      <c r="Y97" s="79"/>
      <c r="Z97" s="79"/>
      <c r="AA97" s="79"/>
      <c r="AB97" s="79"/>
      <c r="AC97" s="79"/>
      <c r="AD97" s="79"/>
      <c r="AE97" s="79"/>
      <c r="AF97" s="79"/>
      <c r="AG97" s="79"/>
      <c r="AH97" s="79"/>
      <c r="AI97" s="79"/>
      <c r="AJ97" s="79"/>
      <c r="AK97" s="79"/>
      <c r="AL97" s="79"/>
      <c r="AM97" s="79"/>
      <c r="AN97" s="79"/>
      <c r="AO97" s="79"/>
      <c r="AP97" s="79"/>
      <c r="AQ97" s="79"/>
      <c r="AR97" s="79"/>
      <c r="AS97" s="79"/>
      <c r="AT97" s="79"/>
      <c r="AU97" s="79"/>
      <c r="AV97" s="79"/>
      <c r="AW97" s="79"/>
      <c r="AX97" s="79"/>
      <c r="AY97" s="79"/>
      <c r="AZ97" s="79"/>
      <c r="BA97" s="79"/>
      <c r="BB97" s="79"/>
      <c r="BC97" s="79"/>
      <c r="BD97" s="79"/>
      <c r="BE97" s="79"/>
      <c r="BF97" s="79"/>
      <c r="BG97" s="79"/>
      <c r="BH97" s="79"/>
      <c r="BI97" s="79"/>
      <c r="BJ97" s="79"/>
      <c r="BK97" s="79"/>
    </row>
    <row r="98" spans="1:63" x14ac:dyDescent="0.25">
      <c r="A98" s="79"/>
      <c r="B98" s="79"/>
      <c r="C98" s="79"/>
      <c r="D98" s="79"/>
      <c r="E98" s="79"/>
      <c r="F98" s="79"/>
      <c r="G98" s="79"/>
      <c r="H98" s="79"/>
      <c r="I98" s="79"/>
      <c r="J98" s="79"/>
      <c r="K98" s="79"/>
      <c r="L98" s="79"/>
      <c r="M98" s="79"/>
      <c r="N98" s="79"/>
      <c r="O98" s="79"/>
      <c r="P98" s="79"/>
      <c r="Q98" s="79"/>
      <c r="R98" s="79"/>
      <c r="S98" s="79"/>
      <c r="T98" s="79"/>
      <c r="U98" s="79"/>
      <c r="V98" s="79"/>
      <c r="W98" s="79"/>
      <c r="X98" s="79"/>
      <c r="Y98" s="79"/>
      <c r="Z98" s="79"/>
      <c r="AA98" s="79"/>
      <c r="AB98" s="79"/>
      <c r="AC98" s="79"/>
      <c r="AD98" s="79"/>
      <c r="AE98" s="79"/>
      <c r="AF98" s="79"/>
      <c r="AG98" s="79"/>
      <c r="AH98" s="79"/>
      <c r="AI98" s="79"/>
      <c r="AJ98" s="79"/>
      <c r="AK98" s="79"/>
      <c r="AL98" s="79"/>
      <c r="AM98" s="79"/>
      <c r="AN98" s="79"/>
      <c r="AO98" s="79"/>
      <c r="AP98" s="79"/>
      <c r="AQ98" s="79"/>
      <c r="AR98" s="79"/>
      <c r="AS98" s="79"/>
      <c r="AT98" s="79"/>
      <c r="AU98" s="79"/>
      <c r="AV98" s="79"/>
      <c r="AW98" s="79"/>
      <c r="AX98" s="79"/>
      <c r="AY98" s="79"/>
      <c r="AZ98" s="79"/>
      <c r="BA98" s="79"/>
      <c r="BB98" s="79"/>
      <c r="BC98" s="79"/>
      <c r="BD98" s="79"/>
      <c r="BE98" s="79"/>
      <c r="BF98" s="79"/>
      <c r="BG98" s="79"/>
      <c r="BH98" s="79"/>
      <c r="BI98" s="79"/>
      <c r="BJ98" s="79"/>
      <c r="BK98" s="79"/>
    </row>
    <row r="99" spans="1:63" x14ac:dyDescent="0.25">
      <c r="A99" s="79"/>
      <c r="B99" s="79"/>
      <c r="C99" s="79"/>
      <c r="D99" s="79"/>
      <c r="E99" s="79"/>
      <c r="F99" s="79"/>
      <c r="G99" s="79"/>
      <c r="H99" s="79"/>
      <c r="I99" s="79"/>
      <c r="J99" s="79"/>
      <c r="K99" s="79"/>
      <c r="L99" s="79"/>
      <c r="M99" s="79"/>
      <c r="N99" s="79"/>
      <c r="O99" s="79"/>
      <c r="P99" s="79"/>
      <c r="Q99" s="79"/>
      <c r="R99" s="79"/>
      <c r="S99" s="79"/>
      <c r="T99" s="79"/>
      <c r="U99" s="79"/>
      <c r="V99" s="79"/>
      <c r="W99" s="79"/>
      <c r="X99" s="79"/>
      <c r="Y99" s="79"/>
      <c r="Z99" s="79"/>
      <c r="AA99" s="79"/>
      <c r="AB99" s="79"/>
      <c r="AC99" s="79"/>
      <c r="AD99" s="79"/>
      <c r="AE99" s="79"/>
      <c r="AF99" s="79"/>
      <c r="AG99" s="79"/>
      <c r="AH99" s="79"/>
      <c r="AI99" s="79"/>
      <c r="AJ99" s="79"/>
      <c r="AK99" s="79"/>
      <c r="AL99" s="79"/>
      <c r="AM99" s="79"/>
      <c r="AN99" s="79"/>
      <c r="AO99" s="79"/>
      <c r="AP99" s="79"/>
      <c r="AQ99" s="79"/>
      <c r="AR99" s="79"/>
      <c r="AS99" s="79"/>
      <c r="AT99" s="79"/>
      <c r="AU99" s="79"/>
      <c r="AV99" s="79"/>
      <c r="AW99" s="79"/>
      <c r="AX99" s="79"/>
      <c r="AY99" s="79"/>
      <c r="AZ99" s="79"/>
      <c r="BA99" s="79"/>
      <c r="BB99" s="79"/>
      <c r="BC99" s="79"/>
      <c r="BD99" s="79"/>
      <c r="BE99" s="79"/>
      <c r="BF99" s="79"/>
      <c r="BG99" s="79"/>
      <c r="BH99" s="79"/>
      <c r="BI99" s="79"/>
      <c r="BJ99" s="79"/>
      <c r="BK99" s="79"/>
    </row>
    <row r="100" spans="1:63" x14ac:dyDescent="0.25">
      <c r="A100" s="79"/>
      <c r="B100" s="79"/>
      <c r="C100" s="79"/>
      <c r="D100" s="79"/>
      <c r="E100" s="79"/>
      <c r="F100" s="79"/>
      <c r="G100" s="79"/>
      <c r="H100" s="79"/>
      <c r="I100" s="79"/>
      <c r="J100" s="79"/>
      <c r="K100" s="79"/>
      <c r="L100" s="79"/>
      <c r="M100" s="79"/>
      <c r="N100" s="79"/>
      <c r="O100" s="79"/>
      <c r="P100" s="79"/>
      <c r="Q100" s="79"/>
      <c r="R100" s="79"/>
      <c r="S100" s="79"/>
      <c r="T100" s="79"/>
      <c r="U100" s="79"/>
      <c r="V100" s="79"/>
      <c r="W100" s="79"/>
      <c r="X100" s="79"/>
      <c r="Y100" s="79"/>
      <c r="Z100" s="79"/>
      <c r="AA100" s="79"/>
      <c r="AB100" s="79"/>
      <c r="AC100" s="79"/>
      <c r="AD100" s="79"/>
      <c r="AE100" s="79"/>
      <c r="AF100" s="79"/>
      <c r="AG100" s="79"/>
      <c r="AH100" s="79"/>
      <c r="AI100" s="79"/>
      <c r="AJ100" s="79"/>
      <c r="AK100" s="79"/>
      <c r="AL100" s="79"/>
      <c r="AM100" s="79"/>
      <c r="AN100" s="79"/>
      <c r="AO100" s="79"/>
      <c r="AP100" s="79"/>
      <c r="AQ100" s="79"/>
      <c r="AR100" s="79"/>
      <c r="AS100" s="79"/>
      <c r="AT100" s="79"/>
      <c r="AU100" s="79"/>
      <c r="AV100" s="79"/>
      <c r="AW100" s="79"/>
      <c r="AX100" s="79"/>
      <c r="AY100" s="79"/>
      <c r="AZ100" s="79"/>
      <c r="BA100" s="79"/>
      <c r="BB100" s="79"/>
      <c r="BC100" s="79"/>
      <c r="BD100" s="79"/>
      <c r="BE100" s="79"/>
      <c r="BF100" s="79"/>
      <c r="BG100" s="79"/>
      <c r="BH100" s="79"/>
      <c r="BI100" s="79"/>
      <c r="BJ100" s="79"/>
      <c r="BK100" s="79"/>
    </row>
    <row r="101" spans="1:63" x14ac:dyDescent="0.25">
      <c r="A101" s="79"/>
      <c r="B101" s="79"/>
      <c r="C101" s="79"/>
      <c r="D101" s="79"/>
      <c r="E101" s="79"/>
      <c r="F101" s="79"/>
      <c r="G101" s="79"/>
      <c r="H101" s="79"/>
      <c r="I101" s="79"/>
      <c r="J101" s="79"/>
      <c r="K101" s="79"/>
      <c r="L101" s="79"/>
      <c r="M101" s="79"/>
      <c r="N101" s="79"/>
      <c r="O101" s="79"/>
      <c r="P101" s="79"/>
      <c r="Q101" s="79"/>
      <c r="R101" s="79"/>
      <c r="S101" s="79"/>
      <c r="T101" s="79"/>
      <c r="U101" s="79"/>
      <c r="V101" s="79"/>
      <c r="W101" s="79"/>
      <c r="X101" s="79"/>
      <c r="Y101" s="79"/>
      <c r="Z101" s="79"/>
      <c r="AA101" s="79"/>
      <c r="AB101" s="79"/>
      <c r="AC101" s="79"/>
      <c r="AD101" s="79"/>
      <c r="AE101" s="79"/>
      <c r="AF101" s="79"/>
      <c r="AG101" s="79"/>
      <c r="AH101" s="79"/>
      <c r="AI101" s="79"/>
      <c r="AJ101" s="79"/>
      <c r="AK101" s="79"/>
      <c r="AL101" s="79"/>
      <c r="AM101" s="79"/>
      <c r="AN101" s="79"/>
      <c r="AO101" s="79"/>
      <c r="AP101" s="79"/>
      <c r="AQ101" s="79"/>
      <c r="AR101" s="79"/>
      <c r="AS101" s="79"/>
      <c r="AT101" s="79"/>
      <c r="AU101" s="79"/>
      <c r="AV101" s="79"/>
      <c r="AW101" s="79"/>
      <c r="AX101" s="79"/>
      <c r="AY101" s="79"/>
      <c r="AZ101" s="79"/>
      <c r="BA101" s="79"/>
      <c r="BB101" s="79"/>
      <c r="BC101" s="79"/>
      <c r="BD101" s="79"/>
      <c r="BE101" s="79"/>
      <c r="BF101" s="79"/>
      <c r="BG101" s="79"/>
      <c r="BH101" s="79"/>
      <c r="BI101" s="79"/>
      <c r="BJ101" s="79"/>
      <c r="BK101" s="79"/>
    </row>
    <row r="102" spans="1:63" x14ac:dyDescent="0.25">
      <c r="A102" s="79"/>
      <c r="B102" s="79"/>
      <c r="C102" s="79"/>
      <c r="D102" s="79"/>
      <c r="E102" s="79"/>
      <c r="F102" s="79"/>
      <c r="G102" s="79"/>
      <c r="H102" s="79"/>
      <c r="I102" s="79"/>
      <c r="J102" s="79"/>
      <c r="K102" s="79"/>
      <c r="L102" s="79"/>
      <c r="M102" s="79"/>
      <c r="N102" s="79"/>
      <c r="O102" s="79"/>
      <c r="P102" s="79"/>
      <c r="Q102" s="79"/>
      <c r="R102" s="79"/>
      <c r="S102" s="79"/>
      <c r="T102" s="79"/>
      <c r="U102" s="79"/>
      <c r="V102" s="79"/>
      <c r="W102" s="79"/>
      <c r="X102" s="79"/>
      <c r="Y102" s="79"/>
      <c r="Z102" s="79"/>
      <c r="AA102" s="79"/>
      <c r="AB102" s="79"/>
      <c r="AC102" s="79"/>
      <c r="AD102" s="79"/>
      <c r="AE102" s="79"/>
      <c r="AF102" s="79"/>
      <c r="AG102" s="79"/>
      <c r="AH102" s="79"/>
      <c r="AI102" s="79"/>
      <c r="AJ102" s="79"/>
      <c r="AK102" s="79"/>
      <c r="AL102" s="79"/>
      <c r="AM102" s="79"/>
      <c r="AN102" s="79"/>
      <c r="AO102" s="79"/>
      <c r="AP102" s="79"/>
      <c r="AQ102" s="79"/>
      <c r="AR102" s="79"/>
      <c r="AS102" s="79"/>
      <c r="AT102" s="79"/>
      <c r="AU102" s="79"/>
      <c r="AV102" s="79"/>
      <c r="AW102" s="79"/>
      <c r="AX102" s="79"/>
      <c r="AY102" s="79"/>
      <c r="AZ102" s="79"/>
      <c r="BA102" s="79"/>
      <c r="BB102" s="79"/>
      <c r="BC102" s="79"/>
      <c r="BD102" s="79"/>
      <c r="BE102" s="79"/>
      <c r="BF102" s="79"/>
      <c r="BG102" s="79"/>
      <c r="BH102" s="79"/>
      <c r="BI102" s="79"/>
      <c r="BJ102" s="79"/>
      <c r="BK102" s="79"/>
    </row>
    <row r="103" spans="1:63" x14ac:dyDescent="0.25">
      <c r="A103" s="79"/>
      <c r="B103" s="79"/>
      <c r="C103" s="79"/>
      <c r="D103" s="79"/>
      <c r="E103" s="79"/>
      <c r="F103" s="79"/>
      <c r="G103" s="79"/>
      <c r="H103" s="79"/>
      <c r="I103" s="79"/>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c r="AM103" s="79"/>
      <c r="AN103" s="79"/>
      <c r="AO103" s="79"/>
      <c r="AP103" s="79"/>
      <c r="AQ103" s="79"/>
      <c r="AR103" s="79"/>
      <c r="AS103" s="79"/>
      <c r="AT103" s="79"/>
      <c r="AU103" s="79"/>
      <c r="AV103" s="79"/>
      <c r="AW103" s="79"/>
      <c r="AX103" s="79"/>
      <c r="AY103" s="79"/>
      <c r="AZ103" s="79"/>
      <c r="BA103" s="79"/>
      <c r="BB103" s="79"/>
      <c r="BC103" s="79"/>
      <c r="BD103" s="79"/>
      <c r="BE103" s="79"/>
      <c r="BF103" s="79"/>
      <c r="BG103" s="79"/>
      <c r="BH103" s="79"/>
      <c r="BI103" s="79"/>
      <c r="BJ103" s="79"/>
      <c r="BK103" s="79"/>
    </row>
    <row r="104" spans="1:63" x14ac:dyDescent="0.25">
      <c r="A104" s="79"/>
      <c r="B104" s="79"/>
      <c r="C104" s="79"/>
      <c r="D104" s="79"/>
      <c r="E104" s="79"/>
      <c r="F104" s="79"/>
      <c r="G104" s="79"/>
      <c r="H104" s="79"/>
      <c r="I104" s="79"/>
      <c r="J104" s="79"/>
      <c r="K104" s="79"/>
      <c r="L104" s="79"/>
      <c r="M104" s="79"/>
      <c r="N104" s="79"/>
      <c r="O104" s="79"/>
      <c r="P104" s="79"/>
      <c r="Q104" s="79"/>
      <c r="R104" s="79"/>
      <c r="S104" s="79"/>
      <c r="T104" s="79"/>
      <c r="U104" s="79"/>
      <c r="V104" s="79"/>
      <c r="W104" s="79"/>
      <c r="X104" s="79"/>
      <c r="Y104" s="79"/>
      <c r="Z104" s="79"/>
      <c r="AA104" s="79"/>
      <c r="AB104" s="79"/>
      <c r="AC104" s="79"/>
      <c r="AD104" s="79"/>
      <c r="AE104" s="79"/>
      <c r="AF104" s="79"/>
      <c r="AG104" s="79"/>
      <c r="AH104" s="79"/>
      <c r="AI104" s="79"/>
      <c r="AJ104" s="79"/>
      <c r="AK104" s="79"/>
      <c r="AL104" s="79"/>
      <c r="AM104" s="79"/>
      <c r="AN104" s="79"/>
      <c r="AO104" s="79"/>
      <c r="AP104" s="79"/>
      <c r="AQ104" s="79"/>
      <c r="AR104" s="79"/>
      <c r="AS104" s="79"/>
      <c r="AT104" s="79"/>
      <c r="AU104" s="79"/>
      <c r="AV104" s="79"/>
      <c r="AW104" s="79"/>
      <c r="AX104" s="79"/>
      <c r="AY104" s="79"/>
      <c r="AZ104" s="79"/>
      <c r="BA104" s="79"/>
      <c r="BB104" s="79"/>
      <c r="BC104" s="79"/>
      <c r="BD104" s="79"/>
      <c r="BE104" s="79"/>
      <c r="BF104" s="79"/>
      <c r="BG104" s="79"/>
      <c r="BH104" s="79"/>
      <c r="BI104" s="79"/>
      <c r="BJ104" s="79"/>
      <c r="BK104" s="79"/>
    </row>
    <row r="105" spans="1:63" x14ac:dyDescent="0.25">
      <c r="A105" s="79"/>
      <c r="B105" s="79"/>
      <c r="C105" s="79"/>
      <c r="D105" s="79"/>
      <c r="E105" s="79"/>
      <c r="F105" s="79"/>
      <c r="G105" s="79"/>
      <c r="H105" s="79"/>
      <c r="I105" s="79"/>
      <c r="J105" s="79"/>
      <c r="K105" s="79"/>
      <c r="L105" s="79"/>
      <c r="M105" s="79"/>
      <c r="N105" s="79"/>
      <c r="O105" s="79"/>
      <c r="P105" s="79"/>
      <c r="Q105" s="79"/>
      <c r="R105" s="79"/>
      <c r="S105" s="79"/>
      <c r="T105" s="79"/>
      <c r="U105" s="79"/>
      <c r="V105" s="79"/>
      <c r="W105" s="79"/>
      <c r="X105" s="79"/>
      <c r="Y105" s="79"/>
      <c r="Z105" s="79"/>
      <c r="AA105" s="79"/>
      <c r="AB105" s="79"/>
      <c r="AC105" s="79"/>
      <c r="AD105" s="79"/>
      <c r="AE105" s="79"/>
      <c r="AF105" s="79"/>
      <c r="AG105" s="79"/>
      <c r="AH105" s="79"/>
      <c r="AI105" s="79"/>
      <c r="AJ105" s="79"/>
      <c r="AK105" s="79"/>
      <c r="AL105" s="79"/>
      <c r="AM105" s="79"/>
      <c r="AN105" s="79"/>
      <c r="AO105" s="79"/>
      <c r="AP105" s="79"/>
      <c r="AQ105" s="79"/>
      <c r="AR105" s="79"/>
      <c r="AS105" s="79"/>
      <c r="AT105" s="79"/>
      <c r="AU105" s="79"/>
      <c r="AV105" s="79"/>
      <c r="AW105" s="79"/>
      <c r="AX105" s="79"/>
      <c r="AY105" s="79"/>
      <c r="AZ105" s="79"/>
      <c r="BA105" s="79"/>
      <c r="BB105" s="79"/>
      <c r="BC105" s="79"/>
      <c r="BD105" s="79"/>
      <c r="BE105" s="79"/>
      <c r="BF105" s="79"/>
      <c r="BG105" s="79"/>
      <c r="BH105" s="79"/>
      <c r="BI105" s="79"/>
      <c r="BJ105" s="79"/>
      <c r="BK105" s="79"/>
    </row>
    <row r="106" spans="1:63" x14ac:dyDescent="0.25">
      <c r="A106" s="79"/>
      <c r="B106" s="79"/>
      <c r="C106" s="79"/>
      <c r="D106" s="79"/>
      <c r="E106" s="79"/>
      <c r="F106" s="79"/>
      <c r="G106" s="79"/>
      <c r="H106" s="79"/>
      <c r="I106" s="79"/>
      <c r="J106" s="79"/>
      <c r="K106" s="79"/>
      <c r="L106" s="79"/>
      <c r="M106" s="79"/>
      <c r="N106" s="79"/>
      <c r="O106" s="79"/>
      <c r="P106" s="79"/>
      <c r="Q106" s="79"/>
      <c r="R106" s="79"/>
      <c r="S106" s="79"/>
      <c r="T106" s="79"/>
      <c r="U106" s="79"/>
      <c r="V106" s="79"/>
      <c r="W106" s="79"/>
      <c r="X106" s="79"/>
      <c r="Y106" s="79"/>
      <c r="Z106" s="79"/>
      <c r="AA106" s="79"/>
      <c r="AB106" s="79"/>
      <c r="AC106" s="79"/>
      <c r="AD106" s="79"/>
      <c r="AE106" s="79"/>
      <c r="AF106" s="79"/>
      <c r="AG106" s="79"/>
      <c r="AH106" s="79"/>
      <c r="AI106" s="79"/>
      <c r="AJ106" s="79"/>
      <c r="AK106" s="79"/>
      <c r="AL106" s="79"/>
      <c r="AM106" s="79"/>
      <c r="AN106" s="79"/>
      <c r="AO106" s="79"/>
      <c r="AP106" s="79"/>
      <c r="AQ106" s="79"/>
      <c r="AR106" s="79"/>
      <c r="AS106" s="79"/>
      <c r="AT106" s="79"/>
      <c r="AU106" s="79"/>
      <c r="AV106" s="79"/>
      <c r="AW106" s="79"/>
      <c r="AX106" s="79"/>
      <c r="AY106" s="79"/>
      <c r="AZ106" s="79"/>
      <c r="BA106" s="79"/>
      <c r="BB106" s="79"/>
      <c r="BC106" s="79"/>
      <c r="BD106" s="79"/>
      <c r="BE106" s="79"/>
      <c r="BF106" s="79"/>
      <c r="BG106" s="79"/>
      <c r="BH106" s="79"/>
      <c r="BI106" s="79"/>
      <c r="BJ106" s="79"/>
      <c r="BK106" s="79"/>
    </row>
    <row r="107" spans="1:63" x14ac:dyDescent="0.25">
      <c r="A107" s="79"/>
      <c r="B107" s="79"/>
      <c r="C107" s="79"/>
      <c r="D107" s="79"/>
      <c r="E107" s="79"/>
      <c r="F107" s="79"/>
      <c r="G107" s="79"/>
      <c r="H107" s="79"/>
      <c r="I107" s="79"/>
      <c r="J107" s="79"/>
      <c r="K107" s="79"/>
      <c r="L107" s="79"/>
      <c r="M107" s="79"/>
      <c r="N107" s="79"/>
      <c r="O107" s="79"/>
      <c r="P107" s="79"/>
      <c r="Q107" s="79"/>
      <c r="R107" s="79"/>
      <c r="S107" s="79"/>
      <c r="T107" s="79"/>
      <c r="U107" s="79"/>
      <c r="V107" s="79"/>
      <c r="W107" s="79"/>
      <c r="X107" s="79"/>
      <c r="Y107" s="79"/>
      <c r="Z107" s="79"/>
      <c r="AA107" s="79"/>
      <c r="AB107" s="79"/>
      <c r="AC107" s="79"/>
      <c r="AD107" s="79"/>
      <c r="AE107" s="79"/>
      <c r="AF107" s="79"/>
      <c r="AG107" s="79"/>
      <c r="AH107" s="79"/>
      <c r="AI107" s="79"/>
      <c r="AJ107" s="79"/>
      <c r="AK107" s="79"/>
      <c r="AL107" s="79"/>
      <c r="AM107" s="79"/>
      <c r="AN107" s="79"/>
      <c r="AO107" s="79"/>
      <c r="AP107" s="79"/>
      <c r="AQ107" s="79"/>
      <c r="AR107" s="79"/>
      <c r="AS107" s="79"/>
      <c r="AT107" s="79"/>
      <c r="AU107" s="79"/>
      <c r="AV107" s="79"/>
      <c r="AW107" s="79"/>
      <c r="AX107" s="79"/>
      <c r="AY107" s="79"/>
      <c r="AZ107" s="79"/>
      <c r="BA107" s="79"/>
      <c r="BB107" s="79"/>
      <c r="BC107" s="79"/>
      <c r="BD107" s="79"/>
      <c r="BE107" s="79"/>
      <c r="BF107" s="79"/>
      <c r="BG107" s="79"/>
      <c r="BH107" s="79"/>
      <c r="BI107" s="79"/>
      <c r="BJ107" s="79"/>
      <c r="BK107" s="79"/>
    </row>
    <row r="108" spans="1:63" x14ac:dyDescent="0.25">
      <c r="A108" s="79"/>
      <c r="B108" s="79"/>
      <c r="C108" s="79"/>
      <c r="D108" s="79"/>
      <c r="E108" s="79"/>
      <c r="F108" s="79"/>
      <c r="G108" s="79"/>
      <c r="H108" s="79"/>
      <c r="I108" s="79"/>
      <c r="J108" s="79"/>
      <c r="K108" s="79"/>
      <c r="L108" s="79"/>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79"/>
      <c r="AJ108" s="79"/>
      <c r="AK108" s="79"/>
      <c r="AL108" s="79"/>
      <c r="AM108" s="79"/>
      <c r="AN108" s="79"/>
      <c r="AO108" s="79"/>
      <c r="AP108" s="79"/>
      <c r="AQ108" s="79"/>
      <c r="AR108" s="79"/>
      <c r="AS108" s="79"/>
      <c r="AT108" s="79"/>
      <c r="AU108" s="79"/>
      <c r="AV108" s="79"/>
      <c r="AW108" s="79"/>
      <c r="AX108" s="79"/>
      <c r="AY108" s="79"/>
      <c r="AZ108" s="79"/>
      <c r="BA108" s="79"/>
      <c r="BB108" s="79"/>
      <c r="BC108" s="79"/>
      <c r="BD108" s="79"/>
      <c r="BE108" s="79"/>
      <c r="BF108" s="79"/>
      <c r="BG108" s="79"/>
      <c r="BH108" s="79"/>
      <c r="BI108" s="79"/>
      <c r="BJ108" s="79"/>
      <c r="BK108" s="79"/>
    </row>
    <row r="109" spans="1:63" x14ac:dyDescent="0.25">
      <c r="A109" s="79"/>
      <c r="B109" s="79"/>
      <c r="C109" s="79"/>
      <c r="D109" s="79"/>
      <c r="E109" s="79"/>
      <c r="F109" s="79"/>
      <c r="G109" s="79"/>
      <c r="H109" s="79"/>
      <c r="I109" s="79"/>
      <c r="J109" s="79"/>
      <c r="K109" s="79"/>
      <c r="L109" s="79"/>
      <c r="M109" s="79"/>
      <c r="N109" s="79"/>
      <c r="O109" s="79"/>
      <c r="P109" s="79"/>
      <c r="Q109" s="79"/>
      <c r="R109" s="79"/>
      <c r="S109" s="79"/>
      <c r="T109" s="79"/>
      <c r="U109" s="79"/>
      <c r="V109" s="79"/>
      <c r="W109" s="79"/>
      <c r="X109" s="79"/>
      <c r="Y109" s="79"/>
      <c r="Z109" s="79"/>
      <c r="AA109" s="79"/>
      <c r="AB109" s="79"/>
      <c r="AC109" s="79"/>
      <c r="AD109" s="79"/>
      <c r="AE109" s="79"/>
      <c r="AF109" s="79"/>
      <c r="AG109" s="79"/>
      <c r="AH109" s="79"/>
      <c r="AI109" s="79"/>
      <c r="AJ109" s="79"/>
      <c r="AK109" s="79"/>
      <c r="AL109" s="79"/>
      <c r="AM109" s="79"/>
      <c r="AN109" s="79"/>
      <c r="AO109" s="79"/>
      <c r="AP109" s="79"/>
      <c r="AQ109" s="79"/>
      <c r="AR109" s="79"/>
      <c r="AS109" s="79"/>
      <c r="AT109" s="79"/>
      <c r="AU109" s="79"/>
      <c r="AV109" s="79"/>
      <c r="AW109" s="79"/>
      <c r="AX109" s="79"/>
      <c r="AY109" s="79"/>
      <c r="AZ109" s="79"/>
      <c r="BA109" s="79"/>
      <c r="BB109" s="79"/>
      <c r="BC109" s="79"/>
      <c r="BD109" s="79"/>
      <c r="BE109" s="79"/>
      <c r="BF109" s="79"/>
      <c r="BG109" s="79"/>
      <c r="BH109" s="79"/>
      <c r="BI109" s="79"/>
      <c r="BJ109" s="79"/>
      <c r="BK109" s="79"/>
    </row>
    <row r="110" spans="1:63" x14ac:dyDescent="0.25">
      <c r="A110" s="79"/>
      <c r="B110" s="79"/>
      <c r="C110" s="79"/>
      <c r="D110" s="79"/>
      <c r="E110" s="79"/>
      <c r="F110" s="79"/>
      <c r="G110" s="79"/>
      <c r="H110" s="79"/>
      <c r="I110" s="79"/>
      <c r="J110" s="79"/>
      <c r="K110" s="79"/>
      <c r="L110" s="79"/>
      <c r="M110" s="79"/>
      <c r="N110" s="79"/>
      <c r="O110" s="79"/>
      <c r="P110" s="79"/>
      <c r="Q110" s="79"/>
      <c r="R110" s="79"/>
      <c r="S110" s="79"/>
      <c r="T110" s="79"/>
      <c r="U110" s="79"/>
      <c r="V110" s="79"/>
      <c r="W110" s="79"/>
      <c r="X110" s="79"/>
      <c r="Y110" s="79"/>
      <c r="Z110" s="79"/>
      <c r="AA110" s="79"/>
      <c r="AB110" s="79"/>
      <c r="AC110" s="79"/>
      <c r="AD110" s="79"/>
      <c r="AE110" s="79"/>
      <c r="AF110" s="79"/>
      <c r="AG110" s="79"/>
      <c r="AH110" s="79"/>
      <c r="AI110" s="79"/>
      <c r="AJ110" s="79"/>
      <c r="AK110" s="79"/>
      <c r="AL110" s="79"/>
      <c r="AM110" s="79"/>
      <c r="AN110" s="79"/>
      <c r="AO110" s="79"/>
      <c r="AP110" s="79"/>
      <c r="AQ110" s="79"/>
      <c r="AR110" s="79"/>
      <c r="AS110" s="79"/>
      <c r="AT110" s="79"/>
      <c r="AU110" s="79"/>
      <c r="AV110" s="79"/>
      <c r="AW110" s="79"/>
      <c r="AX110" s="79"/>
      <c r="AY110" s="79"/>
      <c r="AZ110" s="79"/>
      <c r="BA110" s="79"/>
      <c r="BB110" s="79"/>
      <c r="BC110" s="79"/>
      <c r="BD110" s="79"/>
      <c r="BE110" s="79"/>
      <c r="BF110" s="79"/>
      <c r="BG110" s="79"/>
      <c r="BH110" s="79"/>
      <c r="BI110" s="79"/>
      <c r="BJ110" s="79"/>
      <c r="BK110" s="79"/>
    </row>
    <row r="111" spans="1:63" x14ac:dyDescent="0.25">
      <c r="A111" s="79"/>
      <c r="B111" s="79"/>
      <c r="C111" s="79"/>
      <c r="D111" s="79"/>
      <c r="E111" s="79"/>
      <c r="F111" s="79"/>
      <c r="G111" s="79"/>
      <c r="H111" s="79"/>
      <c r="I111" s="79"/>
      <c r="J111" s="79"/>
      <c r="K111" s="79"/>
      <c r="L111" s="79"/>
      <c r="M111" s="79"/>
      <c r="N111" s="79"/>
      <c r="O111" s="79"/>
      <c r="P111" s="79"/>
      <c r="Q111" s="79"/>
      <c r="R111" s="79"/>
      <c r="S111" s="79"/>
      <c r="T111" s="79"/>
      <c r="U111" s="79"/>
      <c r="V111" s="79"/>
      <c r="W111" s="79"/>
      <c r="X111" s="79"/>
      <c r="Y111" s="79"/>
      <c r="Z111" s="79"/>
      <c r="AA111" s="79"/>
      <c r="AB111" s="79"/>
      <c r="AC111" s="79"/>
      <c r="AD111" s="79"/>
      <c r="AE111" s="79"/>
      <c r="AF111" s="79"/>
      <c r="AG111" s="79"/>
      <c r="AH111" s="79"/>
      <c r="AI111" s="79"/>
      <c r="AJ111" s="79"/>
      <c r="AK111" s="79"/>
      <c r="AL111" s="79"/>
      <c r="AM111" s="79"/>
      <c r="AN111" s="79"/>
      <c r="AO111" s="79"/>
      <c r="AP111" s="79"/>
      <c r="AQ111" s="79"/>
      <c r="AR111" s="79"/>
      <c r="AS111" s="79"/>
      <c r="AT111" s="79"/>
      <c r="AU111" s="79"/>
      <c r="AV111" s="79"/>
      <c r="AW111" s="79"/>
      <c r="AX111" s="79"/>
      <c r="AY111" s="79"/>
      <c r="AZ111" s="79"/>
      <c r="BA111" s="79"/>
      <c r="BB111" s="79"/>
      <c r="BC111" s="79"/>
      <c r="BD111" s="79"/>
      <c r="BE111" s="79"/>
      <c r="BF111" s="79"/>
      <c r="BG111" s="79"/>
      <c r="BH111" s="79"/>
      <c r="BI111" s="79"/>
      <c r="BJ111" s="79"/>
      <c r="BK111" s="79"/>
    </row>
    <row r="112" spans="1:63" x14ac:dyDescent="0.25">
      <c r="A112" s="79"/>
      <c r="B112" s="79"/>
      <c r="C112" s="79"/>
      <c r="D112" s="79"/>
      <c r="E112" s="79"/>
      <c r="F112" s="79"/>
      <c r="G112" s="79"/>
      <c r="H112" s="79"/>
      <c r="I112" s="79"/>
      <c r="J112" s="79"/>
      <c r="K112" s="79"/>
      <c r="L112" s="79"/>
      <c r="M112" s="79"/>
      <c r="N112" s="79"/>
      <c r="O112" s="79"/>
      <c r="P112" s="79"/>
      <c r="Q112" s="79"/>
      <c r="R112" s="79"/>
      <c r="S112" s="79"/>
      <c r="T112" s="79"/>
      <c r="U112" s="79"/>
      <c r="V112" s="79"/>
      <c r="W112" s="79"/>
      <c r="X112" s="79"/>
      <c r="Y112" s="79"/>
      <c r="Z112" s="79"/>
      <c r="AA112" s="79"/>
      <c r="AB112" s="79"/>
      <c r="AC112" s="79"/>
      <c r="AD112" s="79"/>
      <c r="AE112" s="79"/>
      <c r="AF112" s="79"/>
      <c r="AG112" s="79"/>
      <c r="AH112" s="79"/>
      <c r="AI112" s="79"/>
      <c r="AJ112" s="79"/>
      <c r="AK112" s="79"/>
      <c r="AL112" s="79"/>
      <c r="AM112" s="79"/>
      <c r="AN112" s="79"/>
      <c r="AO112" s="79"/>
      <c r="AP112" s="79"/>
      <c r="AQ112" s="79"/>
      <c r="AR112" s="79"/>
      <c r="AS112" s="79"/>
      <c r="AT112" s="79"/>
      <c r="AU112" s="79"/>
      <c r="AV112" s="79"/>
      <c r="AW112" s="79"/>
      <c r="AX112" s="79"/>
      <c r="AY112" s="79"/>
      <c r="AZ112" s="79"/>
      <c r="BA112" s="79"/>
      <c r="BB112" s="79"/>
      <c r="BC112" s="79"/>
      <c r="BD112" s="79"/>
      <c r="BE112" s="79"/>
      <c r="BF112" s="79"/>
      <c r="BG112" s="79"/>
      <c r="BH112" s="79"/>
      <c r="BI112" s="79"/>
      <c r="BJ112" s="79"/>
      <c r="BK112" s="79"/>
    </row>
    <row r="113" spans="1:63" x14ac:dyDescent="0.25">
      <c r="A113" s="79"/>
      <c r="B113" s="79"/>
      <c r="C113" s="79"/>
      <c r="D113" s="79"/>
      <c r="E113" s="79"/>
      <c r="F113" s="79"/>
      <c r="G113" s="79"/>
      <c r="H113" s="79"/>
      <c r="I113" s="79"/>
      <c r="J113" s="79"/>
      <c r="K113" s="79"/>
      <c r="L113" s="79"/>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79"/>
      <c r="AJ113" s="79"/>
      <c r="AK113" s="79"/>
      <c r="AL113" s="79"/>
      <c r="AM113" s="79"/>
      <c r="AN113" s="79"/>
      <c r="AO113" s="79"/>
      <c r="AP113" s="79"/>
      <c r="AQ113" s="79"/>
      <c r="AR113" s="79"/>
      <c r="AS113" s="79"/>
      <c r="AT113" s="79"/>
      <c r="AU113" s="79"/>
      <c r="AV113" s="79"/>
      <c r="AW113" s="79"/>
      <c r="AX113" s="79"/>
      <c r="AY113" s="79"/>
      <c r="AZ113" s="79"/>
      <c r="BA113" s="79"/>
      <c r="BB113" s="79"/>
      <c r="BC113" s="79"/>
      <c r="BD113" s="79"/>
      <c r="BE113" s="79"/>
      <c r="BF113" s="79"/>
      <c r="BG113" s="79"/>
      <c r="BH113" s="79"/>
      <c r="BI113" s="79"/>
      <c r="BJ113" s="79"/>
      <c r="BK113" s="79"/>
    </row>
    <row r="114" spans="1:63" x14ac:dyDescent="0.25">
      <c r="A114" s="79"/>
      <c r="B114" s="79"/>
      <c r="C114" s="79"/>
      <c r="D114" s="79"/>
      <c r="E114" s="79"/>
      <c r="F114" s="79"/>
      <c r="G114" s="79"/>
      <c r="H114" s="79"/>
      <c r="I114" s="79"/>
      <c r="J114" s="79"/>
      <c r="K114" s="79"/>
      <c r="L114" s="79"/>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79"/>
      <c r="AJ114" s="79"/>
      <c r="AK114" s="79"/>
      <c r="AL114" s="79"/>
      <c r="AM114" s="79"/>
      <c r="AN114" s="79"/>
      <c r="AO114" s="79"/>
      <c r="AP114" s="79"/>
      <c r="AQ114" s="79"/>
      <c r="AR114" s="79"/>
      <c r="AS114" s="79"/>
      <c r="AT114" s="79"/>
      <c r="AU114" s="79"/>
      <c r="AV114" s="79"/>
      <c r="AW114" s="79"/>
      <c r="AX114" s="79"/>
      <c r="AY114" s="79"/>
      <c r="AZ114" s="79"/>
      <c r="BA114" s="79"/>
      <c r="BB114" s="79"/>
      <c r="BC114" s="79"/>
      <c r="BD114" s="79"/>
      <c r="BE114" s="79"/>
      <c r="BF114" s="79"/>
      <c r="BG114" s="79"/>
      <c r="BH114" s="79"/>
      <c r="BI114" s="79"/>
      <c r="BJ114" s="79"/>
      <c r="BK114" s="79"/>
    </row>
    <row r="115" spans="1:63" x14ac:dyDescent="0.25">
      <c r="A115" s="79"/>
      <c r="B115" s="79"/>
      <c r="C115" s="79"/>
      <c r="D115" s="79"/>
      <c r="E115" s="79"/>
      <c r="F115" s="79"/>
      <c r="G115" s="79"/>
      <c r="H115" s="79"/>
      <c r="I115" s="79"/>
      <c r="J115" s="79"/>
      <c r="K115" s="79"/>
      <c r="L115" s="79"/>
      <c r="M115" s="79"/>
      <c r="N115" s="79"/>
      <c r="O115" s="79"/>
      <c r="P115" s="79"/>
      <c r="Q115" s="79"/>
      <c r="R115" s="79"/>
      <c r="S115" s="79"/>
      <c r="T115" s="79"/>
      <c r="U115" s="79"/>
      <c r="V115" s="79"/>
      <c r="W115" s="79"/>
      <c r="X115" s="79"/>
      <c r="Y115" s="79"/>
      <c r="Z115" s="79"/>
      <c r="AA115" s="79"/>
      <c r="AB115" s="79"/>
      <c r="AC115" s="79"/>
      <c r="AD115" s="79"/>
      <c r="AE115" s="79"/>
      <c r="AF115" s="79"/>
      <c r="AG115" s="79"/>
      <c r="AH115" s="79"/>
      <c r="AI115" s="79"/>
      <c r="AJ115" s="79"/>
      <c r="AK115" s="79"/>
      <c r="AL115" s="79"/>
      <c r="AM115" s="79"/>
      <c r="AN115" s="79"/>
      <c r="AO115" s="79"/>
      <c r="AP115" s="79"/>
      <c r="AQ115" s="79"/>
      <c r="AR115" s="79"/>
      <c r="AS115" s="79"/>
      <c r="AT115" s="79"/>
      <c r="AU115" s="79"/>
      <c r="AV115" s="79"/>
      <c r="AW115" s="79"/>
      <c r="AX115" s="79"/>
      <c r="AY115" s="79"/>
      <c r="AZ115" s="79"/>
      <c r="BA115" s="79"/>
      <c r="BB115" s="79"/>
      <c r="BC115" s="79"/>
      <c r="BD115" s="79"/>
      <c r="BE115" s="79"/>
      <c r="BF115" s="79"/>
      <c r="BG115" s="79"/>
      <c r="BH115" s="79"/>
      <c r="BI115" s="79"/>
      <c r="BJ115" s="79"/>
      <c r="BK115" s="79"/>
    </row>
    <row r="116" spans="1:63" x14ac:dyDescent="0.25">
      <c r="A116" s="79"/>
      <c r="B116" s="79"/>
      <c r="C116" s="79"/>
      <c r="D116" s="79"/>
      <c r="E116" s="79"/>
      <c r="F116" s="79"/>
      <c r="G116" s="79"/>
      <c r="H116" s="79"/>
      <c r="I116" s="79"/>
      <c r="J116" s="79"/>
      <c r="K116" s="79"/>
      <c r="L116" s="79"/>
      <c r="M116" s="79"/>
      <c r="N116" s="79"/>
      <c r="O116" s="79"/>
      <c r="P116" s="79"/>
      <c r="Q116" s="79"/>
      <c r="R116" s="79"/>
      <c r="S116" s="79"/>
      <c r="T116" s="79"/>
      <c r="U116" s="79"/>
      <c r="V116" s="79"/>
      <c r="W116" s="79"/>
      <c r="X116" s="79"/>
      <c r="Y116" s="79"/>
      <c r="Z116" s="79"/>
      <c r="AA116" s="79"/>
      <c r="AB116" s="79"/>
      <c r="AC116" s="79"/>
      <c r="AD116" s="79"/>
      <c r="AE116" s="79"/>
      <c r="AF116" s="79"/>
      <c r="AG116" s="79"/>
      <c r="AH116" s="79"/>
      <c r="AI116" s="79"/>
      <c r="AJ116" s="79"/>
      <c r="AK116" s="79"/>
      <c r="AL116" s="79"/>
      <c r="AM116" s="79"/>
      <c r="AN116" s="79"/>
      <c r="AO116" s="79"/>
      <c r="AP116" s="79"/>
      <c r="AQ116" s="79"/>
      <c r="AR116" s="79"/>
      <c r="AS116" s="79"/>
      <c r="AT116" s="79"/>
      <c r="AU116" s="79"/>
      <c r="AV116" s="79"/>
      <c r="AW116" s="79"/>
      <c r="AX116" s="79"/>
      <c r="AY116" s="79"/>
      <c r="AZ116" s="79"/>
      <c r="BA116" s="79"/>
      <c r="BB116" s="79"/>
      <c r="BC116" s="79"/>
      <c r="BD116" s="79"/>
      <c r="BE116" s="79"/>
      <c r="BF116" s="79"/>
      <c r="BG116" s="79"/>
      <c r="BH116" s="79"/>
      <c r="BI116" s="79"/>
      <c r="BJ116" s="79"/>
      <c r="BK116" s="79"/>
    </row>
    <row r="117" spans="1:63" x14ac:dyDescent="0.25">
      <c r="A117" s="79"/>
      <c r="B117" s="79"/>
      <c r="C117" s="79"/>
      <c r="D117" s="79"/>
      <c r="E117" s="79"/>
      <c r="F117" s="79"/>
      <c r="G117" s="79"/>
      <c r="H117" s="79"/>
      <c r="I117" s="79"/>
      <c r="J117" s="79"/>
      <c r="K117" s="79"/>
      <c r="L117" s="79"/>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79"/>
      <c r="AJ117" s="79"/>
      <c r="AK117" s="79"/>
      <c r="AL117" s="79"/>
      <c r="AM117" s="79"/>
      <c r="AN117" s="79"/>
      <c r="AO117" s="79"/>
      <c r="AP117" s="79"/>
      <c r="AQ117" s="79"/>
      <c r="AR117" s="79"/>
      <c r="AS117" s="79"/>
      <c r="AT117" s="79"/>
      <c r="AU117" s="79"/>
      <c r="AV117" s="79"/>
      <c r="AW117" s="79"/>
      <c r="AX117" s="79"/>
      <c r="AY117" s="79"/>
      <c r="AZ117" s="79"/>
      <c r="BA117" s="79"/>
      <c r="BB117" s="79"/>
      <c r="BC117" s="79"/>
      <c r="BD117" s="79"/>
      <c r="BE117" s="79"/>
      <c r="BF117" s="79"/>
      <c r="BG117" s="79"/>
      <c r="BH117" s="79"/>
      <c r="BI117" s="79"/>
      <c r="BJ117" s="79"/>
      <c r="BK117" s="79"/>
    </row>
    <row r="118" spans="1:63" x14ac:dyDescent="0.25">
      <c r="A118" s="79"/>
      <c r="B118" s="79"/>
      <c r="C118" s="79"/>
      <c r="D118" s="79"/>
      <c r="E118" s="79"/>
      <c r="F118" s="79"/>
      <c r="G118" s="79"/>
      <c r="H118" s="79"/>
      <c r="I118" s="79"/>
      <c r="J118" s="79"/>
      <c r="K118" s="79"/>
      <c r="L118" s="79"/>
      <c r="M118" s="79"/>
      <c r="N118" s="79"/>
      <c r="O118" s="79"/>
      <c r="P118" s="79"/>
      <c r="Q118" s="79"/>
      <c r="R118" s="79"/>
      <c r="S118" s="79"/>
      <c r="T118" s="79"/>
      <c r="U118" s="79"/>
      <c r="V118" s="79"/>
      <c r="W118" s="79"/>
      <c r="X118" s="79"/>
      <c r="Y118" s="79"/>
      <c r="Z118" s="79"/>
      <c r="AA118" s="79"/>
      <c r="AB118" s="79"/>
      <c r="AC118" s="79"/>
      <c r="AD118" s="79"/>
      <c r="AE118" s="79"/>
      <c r="AF118" s="79"/>
      <c r="AG118" s="79"/>
      <c r="AH118" s="79"/>
      <c r="AI118" s="79"/>
      <c r="AJ118" s="79"/>
      <c r="AK118" s="79"/>
      <c r="AL118" s="79"/>
      <c r="AM118" s="79"/>
      <c r="AN118" s="79"/>
      <c r="AO118" s="79"/>
      <c r="AP118" s="79"/>
      <c r="AQ118" s="79"/>
      <c r="AR118" s="79"/>
      <c r="AS118" s="79"/>
      <c r="AT118" s="79"/>
      <c r="AU118" s="79"/>
      <c r="AV118" s="79"/>
      <c r="AW118" s="79"/>
      <c r="AX118" s="79"/>
      <c r="AY118" s="79"/>
      <c r="AZ118" s="79"/>
      <c r="BA118" s="79"/>
      <c r="BB118" s="79"/>
      <c r="BC118" s="79"/>
      <c r="BD118" s="79"/>
      <c r="BE118" s="79"/>
      <c r="BF118" s="79"/>
      <c r="BG118" s="79"/>
      <c r="BH118" s="79"/>
      <c r="BI118" s="79"/>
      <c r="BJ118" s="79"/>
      <c r="BK118" s="79"/>
    </row>
    <row r="119" spans="1:63" x14ac:dyDescent="0.25">
      <c r="A119" s="79"/>
      <c r="B119" s="79"/>
      <c r="C119" s="79"/>
      <c r="D119" s="79"/>
      <c r="E119" s="79"/>
      <c r="F119" s="79"/>
      <c r="G119" s="79"/>
      <c r="H119" s="79"/>
      <c r="I119" s="79"/>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c r="AP119" s="79"/>
      <c r="AQ119" s="79"/>
      <c r="AR119" s="79"/>
      <c r="AS119" s="79"/>
      <c r="AT119" s="79"/>
      <c r="AU119" s="79"/>
      <c r="AV119" s="79"/>
      <c r="AW119" s="79"/>
      <c r="AX119" s="79"/>
      <c r="AY119" s="79"/>
      <c r="AZ119" s="79"/>
      <c r="BA119" s="79"/>
      <c r="BB119" s="79"/>
      <c r="BC119" s="79"/>
      <c r="BD119" s="79"/>
      <c r="BE119" s="79"/>
      <c r="BF119" s="79"/>
      <c r="BG119" s="79"/>
      <c r="BH119" s="79"/>
      <c r="BI119" s="79"/>
      <c r="BJ119" s="79"/>
      <c r="BK119" s="79"/>
    </row>
    <row r="120" spans="1:63" x14ac:dyDescent="0.25">
      <c r="A120" s="79"/>
      <c r="B120" s="79"/>
      <c r="C120" s="79"/>
      <c r="D120" s="79"/>
      <c r="E120" s="79"/>
      <c r="F120" s="79"/>
      <c r="G120" s="79"/>
      <c r="H120" s="79"/>
      <c r="I120" s="79"/>
      <c r="J120" s="79"/>
      <c r="K120" s="79"/>
      <c r="L120" s="79"/>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79"/>
      <c r="AJ120" s="79"/>
      <c r="AK120" s="79"/>
      <c r="AL120" s="79"/>
      <c r="AM120" s="79"/>
      <c r="AN120" s="79"/>
      <c r="AO120" s="79"/>
      <c r="AP120" s="79"/>
      <c r="AQ120" s="79"/>
      <c r="AR120" s="79"/>
      <c r="AS120" s="79"/>
      <c r="AT120" s="79"/>
      <c r="AU120" s="79"/>
      <c r="AV120" s="79"/>
      <c r="AW120" s="79"/>
      <c r="AX120" s="79"/>
      <c r="AY120" s="79"/>
      <c r="AZ120" s="79"/>
      <c r="BA120" s="79"/>
      <c r="BB120" s="79"/>
      <c r="BC120" s="79"/>
      <c r="BD120" s="79"/>
      <c r="BE120" s="79"/>
      <c r="BF120" s="79"/>
      <c r="BG120" s="79"/>
      <c r="BH120" s="79"/>
      <c r="BI120" s="79"/>
      <c r="BJ120" s="79"/>
      <c r="BK120" s="79"/>
    </row>
    <row r="121" spans="1:63" x14ac:dyDescent="0.25">
      <c r="A121" s="79"/>
      <c r="B121" s="79"/>
      <c r="C121" s="79"/>
      <c r="D121" s="79"/>
      <c r="E121" s="79"/>
      <c r="F121" s="79"/>
      <c r="G121" s="79"/>
      <c r="H121" s="79"/>
      <c r="I121" s="79"/>
      <c r="J121" s="79"/>
      <c r="K121" s="79"/>
      <c r="L121" s="79"/>
      <c r="M121" s="79"/>
      <c r="N121" s="79"/>
      <c r="O121" s="79"/>
      <c r="P121" s="79"/>
      <c r="Q121" s="79"/>
      <c r="R121" s="79"/>
      <c r="S121" s="79"/>
      <c r="T121" s="79"/>
      <c r="U121" s="79"/>
      <c r="V121" s="79"/>
      <c r="W121" s="79"/>
      <c r="X121" s="79"/>
      <c r="Y121" s="79"/>
      <c r="Z121" s="79"/>
      <c r="AA121" s="79"/>
      <c r="AB121" s="79"/>
      <c r="AC121" s="79"/>
      <c r="AD121" s="79"/>
      <c r="AE121" s="79"/>
      <c r="AF121" s="79"/>
      <c r="AG121" s="79"/>
      <c r="AH121" s="79"/>
      <c r="AI121" s="79"/>
      <c r="AJ121" s="79"/>
      <c r="AK121" s="79"/>
      <c r="AL121" s="79"/>
      <c r="AM121" s="79"/>
      <c r="AN121" s="79"/>
      <c r="AO121" s="79"/>
      <c r="AP121" s="79"/>
      <c r="AQ121" s="79"/>
      <c r="AR121" s="79"/>
      <c r="AS121" s="79"/>
      <c r="AT121" s="79"/>
      <c r="AU121" s="79"/>
      <c r="AV121" s="79"/>
      <c r="AW121" s="79"/>
      <c r="AX121" s="79"/>
      <c r="AY121" s="79"/>
      <c r="AZ121" s="79"/>
      <c r="BA121" s="79"/>
      <c r="BB121" s="79"/>
      <c r="BC121" s="79"/>
      <c r="BD121" s="79"/>
      <c r="BE121" s="79"/>
      <c r="BF121" s="79"/>
      <c r="BG121" s="79"/>
      <c r="BH121" s="79"/>
      <c r="BI121" s="79"/>
      <c r="BJ121" s="79"/>
      <c r="BK121" s="79"/>
    </row>
    <row r="122" spans="1:63" x14ac:dyDescent="0.25">
      <c r="B122" s="79"/>
      <c r="C122" s="79"/>
      <c r="D122" s="79"/>
      <c r="E122" s="79"/>
      <c r="F122" s="79"/>
      <c r="G122" s="79"/>
      <c r="H122" s="79"/>
      <c r="I122" s="79"/>
      <c r="J122" s="79"/>
      <c r="K122" s="79"/>
      <c r="L122" s="79"/>
      <c r="M122" s="79"/>
      <c r="N122" s="79"/>
      <c r="O122" s="79"/>
      <c r="P122" s="79"/>
      <c r="Q122" s="79"/>
      <c r="R122" s="79"/>
      <c r="S122" s="79"/>
      <c r="T122" s="79"/>
      <c r="U122" s="79"/>
      <c r="V122" s="79"/>
      <c r="W122" s="79"/>
      <c r="X122" s="79"/>
      <c r="Y122" s="79"/>
      <c r="Z122" s="79"/>
      <c r="AA122" s="79"/>
      <c r="AB122" s="79"/>
      <c r="AC122" s="79"/>
      <c r="AD122" s="79"/>
      <c r="AE122" s="79"/>
      <c r="AF122" s="79"/>
      <c r="AG122" s="79"/>
      <c r="AH122" s="79"/>
      <c r="AI122" s="79"/>
      <c r="AJ122" s="79"/>
      <c r="AK122" s="79"/>
      <c r="AL122" s="79"/>
      <c r="AM122" s="79"/>
      <c r="AN122" s="79"/>
      <c r="AO122" s="79"/>
      <c r="AP122" s="79"/>
      <c r="AQ122" s="79"/>
      <c r="AR122" s="79"/>
      <c r="AS122" s="79"/>
      <c r="AT122" s="79"/>
      <c r="AU122" s="79"/>
      <c r="AV122" s="79"/>
      <c r="AW122" s="79"/>
      <c r="AX122" s="79"/>
      <c r="AY122" s="79"/>
      <c r="AZ122" s="79"/>
      <c r="BA122" s="79"/>
      <c r="BB122" s="79"/>
      <c r="BC122" s="79"/>
      <c r="BD122" s="79"/>
      <c r="BE122" s="79"/>
      <c r="BF122" s="79"/>
      <c r="BG122" s="79"/>
      <c r="BH122" s="79"/>
      <c r="BI122" s="79"/>
      <c r="BJ122" s="79"/>
      <c r="BK122" s="79"/>
    </row>
    <row r="123" spans="1:63" x14ac:dyDescent="0.25">
      <c r="B123" s="79"/>
      <c r="C123" s="79"/>
      <c r="D123" s="79"/>
      <c r="E123" s="79"/>
      <c r="F123" s="79"/>
      <c r="G123" s="79"/>
      <c r="H123" s="79"/>
      <c r="I123" s="79"/>
      <c r="J123" s="79"/>
      <c r="K123" s="79"/>
      <c r="L123" s="79"/>
      <c r="M123" s="79"/>
      <c r="N123" s="79"/>
      <c r="O123" s="79"/>
      <c r="P123" s="79"/>
      <c r="Q123" s="79"/>
      <c r="R123" s="79"/>
      <c r="S123" s="79"/>
      <c r="T123" s="79"/>
      <c r="U123" s="79"/>
      <c r="V123" s="79"/>
      <c r="W123" s="79"/>
      <c r="X123" s="79"/>
      <c r="Y123" s="79"/>
      <c r="Z123" s="79"/>
      <c r="AA123" s="79"/>
      <c r="AB123" s="79"/>
      <c r="AC123" s="79"/>
      <c r="AD123" s="79"/>
      <c r="AE123" s="79"/>
      <c r="AF123" s="79"/>
      <c r="AG123" s="79"/>
      <c r="AH123" s="79"/>
      <c r="AI123" s="79"/>
      <c r="AJ123" s="79"/>
      <c r="AK123" s="79"/>
      <c r="AL123" s="79"/>
      <c r="AM123" s="79"/>
      <c r="AN123" s="79"/>
      <c r="AO123" s="79"/>
      <c r="AP123" s="79"/>
      <c r="AQ123" s="79"/>
      <c r="AR123" s="79"/>
      <c r="AS123" s="79"/>
      <c r="AT123" s="79"/>
      <c r="AU123" s="79"/>
      <c r="AV123" s="79"/>
      <c r="AW123" s="79"/>
      <c r="AX123" s="79"/>
      <c r="AY123" s="79"/>
      <c r="AZ123" s="79"/>
      <c r="BA123" s="79"/>
      <c r="BB123" s="79"/>
      <c r="BC123" s="79"/>
      <c r="BD123" s="79"/>
      <c r="BE123" s="79"/>
      <c r="BF123" s="79"/>
      <c r="BG123" s="79"/>
      <c r="BH123" s="79"/>
      <c r="BI123" s="79"/>
      <c r="BJ123" s="79"/>
      <c r="BK123" s="79"/>
    </row>
    <row r="124" spans="1:63" x14ac:dyDescent="0.25">
      <c r="B124" s="79"/>
      <c r="C124" s="79"/>
      <c r="D124" s="79"/>
      <c r="E124" s="79"/>
      <c r="F124" s="79"/>
      <c r="G124" s="79"/>
      <c r="H124" s="79"/>
      <c r="I124" s="79"/>
      <c r="J124" s="79"/>
      <c r="K124" s="79"/>
      <c r="L124" s="79"/>
      <c r="M124" s="79"/>
      <c r="N124" s="79"/>
      <c r="O124" s="79"/>
      <c r="P124" s="79"/>
      <c r="Q124" s="79"/>
      <c r="R124" s="79"/>
      <c r="S124" s="79"/>
      <c r="T124" s="79"/>
      <c r="U124" s="79"/>
      <c r="V124" s="79"/>
      <c r="W124" s="79"/>
      <c r="X124" s="79"/>
      <c r="Y124" s="79"/>
      <c r="Z124" s="79"/>
      <c r="AA124" s="79"/>
      <c r="AB124" s="79"/>
      <c r="AC124" s="79"/>
      <c r="AD124" s="79"/>
      <c r="AE124" s="79"/>
      <c r="AF124" s="79"/>
      <c r="AG124" s="79"/>
      <c r="AH124" s="79"/>
      <c r="AI124" s="79"/>
      <c r="AJ124" s="79"/>
      <c r="AK124" s="79"/>
      <c r="AL124" s="79"/>
      <c r="AM124" s="79"/>
      <c r="AN124" s="79"/>
      <c r="AO124" s="79"/>
      <c r="AP124" s="79"/>
      <c r="AQ124" s="79"/>
      <c r="AR124" s="79"/>
      <c r="AS124" s="79"/>
      <c r="AT124" s="79"/>
      <c r="AU124" s="79"/>
      <c r="AV124" s="79"/>
      <c r="AW124" s="79"/>
      <c r="AX124" s="79"/>
      <c r="AY124" s="79"/>
      <c r="AZ124" s="79"/>
      <c r="BA124" s="79"/>
      <c r="BB124" s="79"/>
      <c r="BC124" s="79"/>
      <c r="BD124" s="79"/>
      <c r="BE124" s="79"/>
      <c r="BF124" s="79"/>
      <c r="BG124" s="79"/>
      <c r="BH124" s="79"/>
      <c r="BI124" s="79"/>
      <c r="BJ124" s="79"/>
      <c r="BK124" s="79"/>
    </row>
    <row r="125" spans="1:63" x14ac:dyDescent="0.25">
      <c r="B125" s="79"/>
      <c r="C125" s="79"/>
      <c r="D125" s="79"/>
      <c r="E125" s="79"/>
      <c r="F125" s="79"/>
      <c r="G125" s="79"/>
      <c r="H125" s="79"/>
      <c r="I125" s="79"/>
      <c r="J125" s="79"/>
      <c r="K125" s="79"/>
      <c r="L125" s="79"/>
      <c r="M125" s="79"/>
      <c r="N125" s="79"/>
      <c r="O125" s="79"/>
      <c r="P125" s="79"/>
      <c r="Q125" s="79"/>
      <c r="R125" s="79"/>
      <c r="S125" s="79"/>
      <c r="T125" s="79"/>
      <c r="U125" s="79"/>
      <c r="V125" s="79"/>
      <c r="W125" s="79"/>
      <c r="X125" s="79"/>
      <c r="Y125" s="79"/>
      <c r="Z125" s="79"/>
      <c r="AA125" s="79"/>
      <c r="AB125" s="79"/>
      <c r="AC125" s="79"/>
      <c r="AD125" s="79"/>
      <c r="AE125" s="79"/>
      <c r="AF125" s="79"/>
      <c r="AG125" s="79"/>
      <c r="AH125" s="79"/>
      <c r="AI125" s="79"/>
      <c r="AJ125" s="79"/>
      <c r="AK125" s="79"/>
      <c r="AL125" s="79"/>
      <c r="AM125" s="79"/>
      <c r="AN125" s="79"/>
      <c r="AO125" s="79"/>
      <c r="AP125" s="79"/>
      <c r="AQ125" s="79"/>
      <c r="AR125" s="79"/>
      <c r="AS125" s="79"/>
      <c r="AT125" s="79"/>
      <c r="AU125" s="79"/>
      <c r="AV125" s="79"/>
      <c r="AW125" s="79"/>
      <c r="AX125" s="79"/>
      <c r="AY125" s="79"/>
      <c r="AZ125" s="79"/>
      <c r="BA125" s="79"/>
      <c r="BB125" s="79"/>
      <c r="BC125" s="79"/>
      <c r="BD125" s="79"/>
      <c r="BE125" s="79"/>
      <c r="BF125" s="79"/>
      <c r="BG125" s="79"/>
      <c r="BH125" s="79"/>
      <c r="BI125" s="79"/>
      <c r="BJ125" s="79"/>
      <c r="BK125" s="79"/>
    </row>
    <row r="126" spans="1:63" x14ac:dyDescent="0.25">
      <c r="B126" s="79"/>
      <c r="C126" s="79"/>
      <c r="D126" s="79"/>
      <c r="E126" s="79"/>
      <c r="F126" s="79"/>
      <c r="G126" s="79"/>
      <c r="H126" s="79"/>
      <c r="I126" s="79"/>
      <c r="J126" s="79"/>
      <c r="K126" s="79"/>
      <c r="L126" s="79"/>
      <c r="M126" s="79"/>
      <c r="N126" s="79"/>
      <c r="O126" s="79"/>
      <c r="P126" s="79"/>
      <c r="Q126" s="79"/>
      <c r="R126" s="79"/>
      <c r="S126" s="79"/>
      <c r="T126" s="79"/>
      <c r="U126" s="79"/>
      <c r="V126" s="79"/>
      <c r="W126" s="79"/>
      <c r="X126" s="79"/>
      <c r="Y126" s="79"/>
      <c r="Z126" s="79"/>
      <c r="AA126" s="79"/>
      <c r="AB126" s="79"/>
      <c r="AC126" s="79"/>
      <c r="AD126" s="79"/>
      <c r="AE126" s="79"/>
      <c r="AF126" s="79"/>
      <c r="AG126" s="79"/>
      <c r="AH126" s="79"/>
      <c r="AI126" s="79"/>
      <c r="AJ126" s="79"/>
      <c r="AK126" s="79"/>
      <c r="AL126" s="79"/>
      <c r="AM126" s="79"/>
      <c r="AN126" s="79"/>
      <c r="AO126" s="79"/>
      <c r="AP126" s="79"/>
      <c r="AQ126" s="79"/>
      <c r="AR126" s="79"/>
      <c r="AS126" s="79"/>
      <c r="AT126" s="79"/>
      <c r="AU126" s="79"/>
      <c r="AV126" s="79"/>
      <c r="AW126" s="79"/>
      <c r="AX126" s="79"/>
      <c r="AY126" s="79"/>
      <c r="AZ126" s="79"/>
      <c r="BA126" s="79"/>
      <c r="BB126" s="79"/>
      <c r="BC126" s="79"/>
      <c r="BD126" s="79"/>
      <c r="BE126" s="79"/>
      <c r="BF126" s="79"/>
      <c r="BG126" s="79"/>
      <c r="BH126" s="79"/>
      <c r="BI126" s="79"/>
      <c r="BJ126" s="79"/>
      <c r="BK126" s="79"/>
    </row>
    <row r="127" spans="1:63" x14ac:dyDescent="0.25">
      <c r="B127" s="79"/>
      <c r="C127" s="79"/>
      <c r="D127" s="79"/>
      <c r="E127" s="79"/>
      <c r="F127" s="79"/>
      <c r="G127" s="79"/>
      <c r="H127" s="79"/>
      <c r="I127" s="79"/>
      <c r="J127" s="79"/>
      <c r="K127" s="79"/>
      <c r="L127" s="79"/>
      <c r="M127" s="79"/>
      <c r="N127" s="79"/>
      <c r="O127" s="79"/>
      <c r="P127" s="79"/>
      <c r="Q127" s="79"/>
      <c r="R127" s="79"/>
      <c r="S127" s="79"/>
      <c r="T127" s="79"/>
      <c r="U127" s="79"/>
      <c r="V127" s="79"/>
      <c r="W127" s="79"/>
      <c r="X127" s="79"/>
      <c r="Y127" s="79"/>
      <c r="Z127" s="79"/>
      <c r="AA127" s="79"/>
      <c r="AB127" s="79"/>
      <c r="AC127" s="79"/>
      <c r="AD127" s="79"/>
      <c r="AE127" s="79"/>
      <c r="AF127" s="79"/>
      <c r="AG127" s="79"/>
      <c r="AH127" s="79"/>
      <c r="AI127" s="79"/>
      <c r="AJ127" s="79"/>
      <c r="AK127" s="79"/>
      <c r="AL127" s="79"/>
      <c r="AM127" s="79"/>
      <c r="AN127" s="79"/>
      <c r="AO127" s="79"/>
      <c r="AP127" s="79"/>
      <c r="AQ127" s="79"/>
      <c r="AR127" s="79"/>
      <c r="AS127" s="79"/>
      <c r="AT127" s="79"/>
      <c r="AU127" s="79"/>
      <c r="AV127" s="79"/>
      <c r="AW127" s="79"/>
      <c r="AX127" s="79"/>
      <c r="AY127" s="79"/>
      <c r="AZ127" s="79"/>
      <c r="BA127" s="79"/>
      <c r="BB127" s="79"/>
      <c r="BC127" s="79"/>
      <c r="BD127" s="79"/>
      <c r="BE127" s="79"/>
      <c r="BF127" s="79"/>
      <c r="BG127" s="79"/>
      <c r="BH127" s="79"/>
      <c r="BI127" s="79"/>
      <c r="BJ127" s="79"/>
      <c r="BK127" s="79"/>
    </row>
    <row r="128" spans="1:63" x14ac:dyDescent="0.25">
      <c r="B128" s="79"/>
      <c r="C128" s="79"/>
      <c r="D128" s="79"/>
      <c r="E128" s="79"/>
      <c r="F128" s="79"/>
      <c r="G128" s="79"/>
      <c r="H128" s="79"/>
      <c r="I128" s="79"/>
      <c r="J128" s="79"/>
      <c r="K128" s="79"/>
      <c r="L128" s="79"/>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79"/>
      <c r="AJ128" s="79"/>
      <c r="AK128" s="79"/>
      <c r="AL128" s="79"/>
      <c r="AM128" s="79"/>
      <c r="AN128" s="79"/>
      <c r="AO128" s="79"/>
      <c r="AP128" s="79"/>
      <c r="AQ128" s="79"/>
      <c r="AR128" s="79"/>
      <c r="AS128" s="79"/>
      <c r="AT128" s="79"/>
      <c r="AU128" s="79"/>
      <c r="AV128" s="79"/>
      <c r="AW128" s="79"/>
      <c r="AX128" s="79"/>
      <c r="AY128" s="79"/>
      <c r="AZ128" s="79"/>
      <c r="BA128" s="79"/>
      <c r="BB128" s="79"/>
      <c r="BC128" s="79"/>
      <c r="BD128" s="79"/>
      <c r="BE128" s="79"/>
      <c r="BF128" s="79"/>
      <c r="BG128" s="79"/>
      <c r="BH128" s="79"/>
      <c r="BI128" s="79"/>
      <c r="BJ128" s="79"/>
      <c r="BK128" s="79"/>
    </row>
    <row r="129" spans="2:63" x14ac:dyDescent="0.25">
      <c r="B129" s="79"/>
      <c r="C129" s="79"/>
      <c r="D129" s="79"/>
      <c r="E129" s="79"/>
      <c r="F129" s="79"/>
      <c r="G129" s="79"/>
      <c r="H129" s="79"/>
      <c r="I129" s="79"/>
      <c r="J129" s="79"/>
      <c r="K129" s="79"/>
      <c r="L129" s="79"/>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79"/>
      <c r="AJ129" s="79"/>
      <c r="AK129" s="79"/>
      <c r="AL129" s="79"/>
      <c r="AM129" s="79"/>
      <c r="AN129" s="79"/>
      <c r="AO129" s="79"/>
      <c r="AP129" s="79"/>
      <c r="AQ129" s="79"/>
      <c r="AR129" s="79"/>
      <c r="AS129" s="79"/>
      <c r="AT129" s="79"/>
      <c r="AU129" s="79"/>
      <c r="AV129" s="79"/>
      <c r="AW129" s="79"/>
      <c r="AX129" s="79"/>
      <c r="AY129" s="79"/>
      <c r="AZ129" s="79"/>
      <c r="BA129" s="79"/>
      <c r="BB129" s="79"/>
      <c r="BC129" s="79"/>
      <c r="BD129" s="79"/>
      <c r="BE129" s="79"/>
      <c r="BF129" s="79"/>
      <c r="BG129" s="79"/>
      <c r="BH129" s="79"/>
      <c r="BI129" s="79"/>
      <c r="BJ129" s="79"/>
      <c r="BK129" s="79"/>
    </row>
    <row r="130" spans="2:63" x14ac:dyDescent="0.25">
      <c r="B130" s="79"/>
      <c r="C130" s="79"/>
      <c r="D130" s="79"/>
      <c r="E130" s="79"/>
      <c r="F130" s="79"/>
      <c r="G130" s="79"/>
      <c r="H130" s="79"/>
      <c r="I130" s="79"/>
      <c r="J130" s="79"/>
      <c r="K130" s="79"/>
      <c r="L130" s="79"/>
      <c r="M130" s="79"/>
      <c r="N130" s="79"/>
      <c r="O130" s="79"/>
      <c r="P130" s="79"/>
      <c r="Q130" s="79"/>
      <c r="R130" s="79"/>
      <c r="S130" s="79"/>
      <c r="T130" s="79"/>
      <c r="U130" s="79"/>
      <c r="V130" s="79"/>
      <c r="W130" s="79"/>
      <c r="X130" s="79"/>
      <c r="Y130" s="79"/>
      <c r="Z130" s="79"/>
      <c r="AA130" s="79"/>
      <c r="AB130" s="79"/>
      <c r="AC130" s="79"/>
      <c r="AD130" s="79"/>
      <c r="AE130" s="79"/>
      <c r="AF130" s="79"/>
      <c r="AG130" s="79"/>
      <c r="AH130" s="79"/>
      <c r="AI130" s="79"/>
      <c r="AJ130" s="79"/>
      <c r="AK130" s="79"/>
      <c r="AL130" s="79"/>
      <c r="AM130" s="79"/>
      <c r="AN130" s="79"/>
      <c r="AO130" s="79"/>
      <c r="AP130" s="79"/>
      <c r="AQ130" s="79"/>
      <c r="AR130" s="79"/>
      <c r="AS130" s="79"/>
      <c r="AT130" s="79"/>
      <c r="AU130" s="79"/>
      <c r="AV130" s="79"/>
      <c r="AW130" s="79"/>
      <c r="AX130" s="79"/>
      <c r="AY130" s="79"/>
      <c r="AZ130" s="79"/>
      <c r="BA130" s="79"/>
      <c r="BB130" s="79"/>
      <c r="BC130" s="79"/>
      <c r="BD130" s="79"/>
      <c r="BE130" s="79"/>
      <c r="BF130" s="79"/>
      <c r="BG130" s="79"/>
      <c r="BH130" s="79"/>
      <c r="BI130" s="79"/>
      <c r="BJ130" s="79"/>
      <c r="BK130" s="79"/>
    </row>
    <row r="131" spans="2:63" x14ac:dyDescent="0.25">
      <c r="B131" s="79"/>
      <c r="C131" s="79"/>
      <c r="D131" s="79"/>
      <c r="E131" s="79"/>
      <c r="F131" s="79"/>
      <c r="G131" s="79"/>
      <c r="H131" s="79"/>
      <c r="I131" s="79"/>
      <c r="J131" s="79"/>
      <c r="K131" s="79"/>
      <c r="L131" s="79"/>
      <c r="M131" s="79"/>
      <c r="N131" s="79"/>
      <c r="O131" s="79"/>
      <c r="P131" s="79"/>
      <c r="Q131" s="79"/>
      <c r="R131" s="79"/>
      <c r="S131" s="79"/>
      <c r="T131" s="79"/>
      <c r="U131" s="79"/>
      <c r="V131" s="79"/>
      <c r="W131" s="79"/>
      <c r="X131" s="79"/>
      <c r="Y131" s="79"/>
      <c r="Z131" s="79"/>
      <c r="AA131" s="79"/>
      <c r="AB131" s="79"/>
      <c r="AC131" s="79"/>
      <c r="AD131" s="79"/>
      <c r="AE131" s="79"/>
      <c r="AF131" s="79"/>
      <c r="AG131" s="79"/>
      <c r="AH131" s="79"/>
      <c r="AI131" s="79"/>
      <c r="AJ131" s="79"/>
      <c r="AK131" s="79"/>
      <c r="AL131" s="79"/>
      <c r="AM131" s="79"/>
      <c r="AN131" s="79"/>
      <c r="AO131" s="79"/>
      <c r="AP131" s="79"/>
      <c r="AQ131" s="79"/>
      <c r="AR131" s="79"/>
      <c r="AS131" s="79"/>
      <c r="AT131" s="79"/>
      <c r="AU131" s="79"/>
      <c r="AV131" s="79"/>
      <c r="AW131" s="79"/>
      <c r="AX131" s="79"/>
      <c r="AY131" s="79"/>
      <c r="AZ131" s="79"/>
      <c r="BA131" s="79"/>
      <c r="BB131" s="79"/>
      <c r="BC131" s="79"/>
      <c r="BD131" s="79"/>
      <c r="BE131" s="79"/>
      <c r="BF131" s="79"/>
      <c r="BG131" s="79"/>
      <c r="BH131" s="79"/>
      <c r="BI131" s="79"/>
      <c r="BJ131" s="79"/>
      <c r="BK131" s="79"/>
    </row>
    <row r="132" spans="2:63" x14ac:dyDescent="0.25">
      <c r="B132" s="79"/>
      <c r="C132" s="79"/>
      <c r="D132" s="79"/>
      <c r="E132" s="79"/>
      <c r="F132" s="79"/>
      <c r="G132" s="79"/>
      <c r="H132" s="79"/>
      <c r="I132" s="79"/>
      <c r="J132" s="79"/>
      <c r="K132" s="79"/>
      <c r="L132" s="79"/>
      <c r="M132" s="79"/>
      <c r="N132" s="79"/>
      <c r="O132" s="79"/>
      <c r="P132" s="79"/>
      <c r="Q132" s="79"/>
      <c r="R132" s="79"/>
      <c r="S132" s="79"/>
      <c r="T132" s="79"/>
      <c r="U132" s="79"/>
      <c r="V132" s="79"/>
      <c r="W132" s="79"/>
      <c r="X132" s="79"/>
      <c r="Y132" s="79"/>
      <c r="Z132" s="79"/>
      <c r="AA132" s="79"/>
      <c r="AB132" s="79"/>
      <c r="AC132" s="79"/>
      <c r="AD132" s="79"/>
      <c r="AE132" s="79"/>
      <c r="AF132" s="79"/>
      <c r="AG132" s="79"/>
      <c r="AH132" s="79"/>
      <c r="AI132" s="79"/>
      <c r="AJ132" s="79"/>
      <c r="AK132" s="79"/>
      <c r="AL132" s="79"/>
      <c r="AM132" s="79"/>
      <c r="AN132" s="79"/>
      <c r="AO132" s="79"/>
      <c r="AP132" s="79"/>
      <c r="AQ132" s="79"/>
      <c r="AR132" s="79"/>
      <c r="AS132" s="79"/>
      <c r="AT132" s="79"/>
      <c r="AU132" s="79"/>
      <c r="AV132" s="79"/>
      <c r="AW132" s="79"/>
      <c r="AX132" s="79"/>
      <c r="AY132" s="79"/>
      <c r="AZ132" s="79"/>
      <c r="BA132" s="79"/>
      <c r="BB132" s="79"/>
      <c r="BC132" s="79"/>
      <c r="BD132" s="79"/>
      <c r="BE132" s="79"/>
      <c r="BF132" s="79"/>
      <c r="BG132" s="79"/>
      <c r="BH132" s="79"/>
      <c r="BI132" s="79"/>
      <c r="BJ132" s="79"/>
      <c r="BK132" s="79"/>
    </row>
    <row r="133" spans="2:63" x14ac:dyDescent="0.25">
      <c r="B133" s="79"/>
      <c r="C133" s="79"/>
      <c r="D133" s="79"/>
      <c r="E133" s="79"/>
      <c r="F133" s="79"/>
      <c r="G133" s="79"/>
      <c r="H133" s="79"/>
      <c r="I133" s="79"/>
      <c r="J133" s="79"/>
      <c r="K133" s="79"/>
      <c r="L133" s="79"/>
      <c r="M133" s="79"/>
      <c r="N133" s="79"/>
      <c r="O133" s="79"/>
      <c r="P133" s="79"/>
      <c r="Q133" s="79"/>
      <c r="R133" s="79"/>
      <c r="S133" s="79"/>
      <c r="T133" s="79"/>
      <c r="U133" s="79"/>
      <c r="V133" s="79"/>
      <c r="W133" s="79"/>
      <c r="X133" s="79"/>
      <c r="Y133" s="79"/>
      <c r="Z133" s="79"/>
      <c r="AA133" s="79"/>
      <c r="AB133" s="79"/>
      <c r="AC133" s="79"/>
      <c r="AD133" s="79"/>
      <c r="AE133" s="79"/>
      <c r="AF133" s="79"/>
      <c r="AG133" s="79"/>
      <c r="AH133" s="79"/>
      <c r="AI133" s="79"/>
      <c r="AJ133" s="79"/>
      <c r="AK133" s="79"/>
      <c r="AL133" s="79"/>
      <c r="AM133" s="79"/>
      <c r="AN133" s="79"/>
      <c r="AO133" s="79"/>
      <c r="AP133" s="79"/>
      <c r="AQ133" s="79"/>
      <c r="AR133" s="79"/>
      <c r="AS133" s="79"/>
      <c r="AT133" s="79"/>
      <c r="AU133" s="79"/>
      <c r="AV133" s="79"/>
      <c r="AW133" s="79"/>
      <c r="AX133" s="79"/>
      <c r="AY133" s="79"/>
      <c r="AZ133" s="79"/>
      <c r="BA133" s="79"/>
      <c r="BB133" s="79"/>
      <c r="BC133" s="79"/>
      <c r="BD133" s="79"/>
      <c r="BE133" s="79"/>
      <c r="BF133" s="79"/>
      <c r="BG133" s="79"/>
      <c r="BH133" s="79"/>
      <c r="BI133" s="79"/>
      <c r="BJ133" s="79"/>
      <c r="BK133" s="79"/>
    </row>
    <row r="134" spans="2:63" x14ac:dyDescent="0.25">
      <c r="B134" s="79"/>
      <c r="C134" s="79"/>
      <c r="D134" s="79"/>
      <c r="E134" s="79"/>
      <c r="F134" s="79"/>
      <c r="G134" s="79"/>
      <c r="H134" s="79"/>
      <c r="I134" s="79"/>
      <c r="J134" s="79"/>
      <c r="K134" s="79"/>
      <c r="L134" s="79"/>
      <c r="M134" s="79"/>
      <c r="N134" s="79"/>
      <c r="O134" s="79"/>
      <c r="P134" s="79"/>
      <c r="Q134" s="79"/>
      <c r="R134" s="79"/>
      <c r="S134" s="79"/>
      <c r="T134" s="79"/>
      <c r="U134" s="79"/>
      <c r="V134" s="79"/>
      <c r="W134" s="79"/>
      <c r="X134" s="79"/>
      <c r="Y134" s="79"/>
      <c r="Z134" s="79"/>
      <c r="AA134" s="79"/>
      <c r="AB134" s="79"/>
      <c r="AC134" s="79"/>
      <c r="AD134" s="79"/>
      <c r="AE134" s="79"/>
      <c r="AF134" s="79"/>
      <c r="AG134" s="79"/>
      <c r="AH134" s="79"/>
      <c r="AI134" s="79"/>
      <c r="AJ134" s="79"/>
      <c r="AK134" s="79"/>
      <c r="AL134" s="79"/>
      <c r="AM134" s="79"/>
      <c r="AN134" s="79"/>
      <c r="AO134" s="79"/>
      <c r="AP134" s="79"/>
      <c r="AQ134" s="79"/>
      <c r="AR134" s="79"/>
      <c r="AS134" s="79"/>
      <c r="AT134" s="79"/>
      <c r="AU134" s="79"/>
      <c r="AV134" s="79"/>
      <c r="AW134" s="79"/>
      <c r="AX134" s="79"/>
      <c r="AY134" s="79"/>
      <c r="AZ134" s="79"/>
      <c r="BA134" s="79"/>
      <c r="BB134" s="79"/>
      <c r="BC134" s="79"/>
      <c r="BD134" s="79"/>
      <c r="BE134" s="79"/>
      <c r="BF134" s="79"/>
      <c r="BG134" s="79"/>
      <c r="BH134" s="79"/>
      <c r="BI134" s="79"/>
      <c r="BJ134" s="79"/>
      <c r="BK134" s="79"/>
    </row>
    <row r="135" spans="2:63" x14ac:dyDescent="0.25">
      <c r="B135" s="79"/>
      <c r="C135" s="79"/>
      <c r="D135" s="79"/>
      <c r="E135" s="79"/>
      <c r="F135" s="79"/>
      <c r="G135" s="79"/>
      <c r="H135" s="79"/>
      <c r="I135" s="79"/>
      <c r="J135" s="79"/>
      <c r="K135" s="79"/>
      <c r="L135" s="79"/>
      <c r="M135" s="79"/>
      <c r="N135" s="79"/>
      <c r="O135" s="79"/>
      <c r="P135" s="79"/>
      <c r="Q135" s="79"/>
      <c r="R135" s="79"/>
      <c r="S135" s="79"/>
      <c r="T135" s="79"/>
      <c r="U135" s="79"/>
      <c r="V135" s="79"/>
      <c r="W135" s="79"/>
      <c r="X135" s="79"/>
      <c r="Y135" s="79"/>
      <c r="Z135" s="79"/>
      <c r="AA135" s="79"/>
      <c r="AB135" s="79"/>
      <c r="AC135" s="79"/>
      <c r="AD135" s="79"/>
      <c r="AE135" s="79"/>
      <c r="AF135" s="79"/>
      <c r="AG135" s="79"/>
      <c r="AH135" s="79"/>
      <c r="AI135" s="79"/>
      <c r="AJ135" s="79"/>
      <c r="AK135" s="79"/>
      <c r="AL135" s="79"/>
      <c r="AM135" s="79"/>
      <c r="AN135" s="79"/>
      <c r="AO135" s="79"/>
      <c r="AP135" s="79"/>
      <c r="AQ135" s="79"/>
      <c r="AR135" s="79"/>
      <c r="AS135" s="79"/>
      <c r="AT135" s="79"/>
      <c r="AU135" s="79"/>
      <c r="AV135" s="79"/>
      <c r="AW135" s="79"/>
      <c r="AX135" s="79"/>
      <c r="AY135" s="79"/>
      <c r="AZ135" s="79"/>
      <c r="BA135" s="79"/>
      <c r="BB135" s="79"/>
      <c r="BC135" s="79"/>
      <c r="BD135" s="79"/>
      <c r="BE135" s="79"/>
      <c r="BF135" s="79"/>
      <c r="BG135" s="79"/>
      <c r="BH135" s="79"/>
      <c r="BI135" s="79"/>
      <c r="BJ135" s="79"/>
      <c r="BK135" s="79"/>
    </row>
    <row r="136" spans="2:63" x14ac:dyDescent="0.25">
      <c r="B136" s="79"/>
      <c r="C136" s="79"/>
      <c r="D136" s="79"/>
      <c r="E136" s="79"/>
      <c r="F136" s="79"/>
      <c r="G136" s="79"/>
      <c r="H136" s="79"/>
      <c r="I136" s="79"/>
      <c r="J136" s="79"/>
      <c r="K136" s="79"/>
      <c r="L136" s="79"/>
      <c r="M136" s="79"/>
      <c r="N136" s="79"/>
      <c r="O136" s="79"/>
      <c r="P136" s="79"/>
      <c r="Q136" s="79"/>
      <c r="R136" s="79"/>
      <c r="S136" s="79"/>
      <c r="T136" s="79"/>
      <c r="U136" s="79"/>
      <c r="V136" s="79"/>
      <c r="W136" s="79"/>
      <c r="X136" s="79"/>
      <c r="Y136" s="79"/>
      <c r="Z136" s="79"/>
      <c r="AA136" s="79"/>
      <c r="AB136" s="79"/>
      <c r="AC136" s="79"/>
      <c r="AD136" s="79"/>
      <c r="AE136" s="79"/>
      <c r="AF136" s="79"/>
      <c r="AG136" s="79"/>
      <c r="AH136" s="79"/>
      <c r="AI136" s="79"/>
      <c r="AJ136" s="79"/>
      <c r="AK136" s="79"/>
      <c r="AL136" s="79"/>
      <c r="AM136" s="79"/>
      <c r="AN136" s="79"/>
      <c r="AO136" s="79"/>
      <c r="AP136" s="79"/>
      <c r="AQ136" s="79"/>
      <c r="AR136" s="79"/>
      <c r="AS136" s="79"/>
      <c r="AT136" s="79"/>
      <c r="AU136" s="79"/>
      <c r="AV136" s="79"/>
      <c r="AW136" s="79"/>
      <c r="AX136" s="79"/>
      <c r="AY136" s="79"/>
      <c r="AZ136" s="79"/>
      <c r="BA136" s="79"/>
      <c r="BB136" s="79"/>
      <c r="BC136" s="79"/>
      <c r="BD136" s="79"/>
      <c r="BE136" s="79"/>
      <c r="BF136" s="79"/>
      <c r="BG136" s="79"/>
      <c r="BH136" s="79"/>
      <c r="BI136" s="79"/>
      <c r="BJ136" s="79"/>
      <c r="BK136" s="79"/>
    </row>
    <row r="137" spans="2:63" x14ac:dyDescent="0.25">
      <c r="B137" s="79"/>
      <c r="C137" s="79"/>
      <c r="D137" s="79"/>
      <c r="E137" s="79"/>
      <c r="F137" s="79"/>
      <c r="G137" s="79"/>
      <c r="H137" s="79"/>
      <c r="I137" s="79"/>
    </row>
    <row r="138" spans="2:63" x14ac:dyDescent="0.25">
      <c r="B138" s="79"/>
      <c r="C138" s="79"/>
      <c r="D138" s="79"/>
      <c r="E138" s="79"/>
      <c r="F138" s="79"/>
      <c r="G138" s="79"/>
      <c r="H138" s="79"/>
      <c r="I138" s="79"/>
    </row>
    <row r="139" spans="2:63" x14ac:dyDescent="0.25">
      <c r="B139" s="79"/>
      <c r="C139" s="79"/>
      <c r="D139" s="79"/>
      <c r="E139" s="79"/>
      <c r="F139" s="79"/>
      <c r="G139" s="79"/>
      <c r="H139" s="79"/>
      <c r="I139" s="79"/>
    </row>
    <row r="140" spans="2:63" x14ac:dyDescent="0.25">
      <c r="B140" s="79"/>
      <c r="C140" s="79"/>
      <c r="D140" s="79"/>
      <c r="E140" s="79"/>
      <c r="F140" s="79"/>
      <c r="G140" s="79"/>
      <c r="H140" s="79"/>
      <c r="I140" s="79"/>
    </row>
  </sheetData>
  <sheetProtection algorithmName="SHA-512" hashValue="kpXlidzmWxbP3brn8k4eIEWxhYHkoNV8mMuhH1lPT/xypiCOesm15jiCfvbsOoPDCD8/umcOeC7isQqNzzQXVQ==" saltValue="e8t6+j8RQ+iPDyNDapgnxw==" spinCount="100000" sheet="1" objects="1" scenarios="1"/>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topLeftCell="A6" zoomScale="50" zoomScaleNormal="50" workbookViewId="0">
      <selection activeCell="AA41" sqref="AA41"/>
    </sheetView>
  </sheetViews>
  <sheetFormatPr baseColWidth="10" defaultRowHeight="15" x14ac:dyDescent="0.25"/>
  <cols>
    <col min="2" max="18" width="5.5703125" customWidth="1"/>
    <col min="19" max="19" width="8.42578125" customWidth="1"/>
    <col min="20" max="23" width="5.5703125" customWidth="1"/>
    <col min="24" max="24" width="8.5703125" customWidth="1"/>
    <col min="25" max="26" width="5.5703125" customWidth="1"/>
    <col min="27" max="27" width="10.5703125" customWidth="1"/>
    <col min="28" max="28" width="5.5703125" customWidth="1"/>
    <col min="29" max="29" width="7.42578125" customWidth="1"/>
    <col min="30" max="33" width="5.5703125" customWidth="1"/>
    <col min="34" max="34" width="8.5703125" customWidth="1"/>
    <col min="35" max="39" width="5.5703125" customWidth="1"/>
    <col min="41" max="46" width="5.5703125" customWidth="1"/>
  </cols>
  <sheetData>
    <row r="1" spans="1:91" x14ac:dyDescent="0.25">
      <c r="A1" s="79"/>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c r="AQ1" s="79"/>
      <c r="AR1" s="79"/>
      <c r="AS1" s="79"/>
      <c r="AT1" s="79"/>
      <c r="AU1" s="79"/>
      <c r="AV1" s="79"/>
      <c r="AW1" s="79"/>
      <c r="AX1" s="79"/>
      <c r="AY1" s="79"/>
      <c r="AZ1" s="79"/>
      <c r="BA1" s="79"/>
      <c r="BB1" s="79"/>
      <c r="BC1" s="79"/>
      <c r="BD1" s="79"/>
      <c r="BE1" s="79"/>
      <c r="BF1" s="79"/>
      <c r="BG1" s="79"/>
      <c r="BH1" s="79"/>
      <c r="BI1" s="79"/>
      <c r="BJ1" s="79"/>
      <c r="BK1" s="79"/>
      <c r="BL1" s="79"/>
      <c r="BM1" s="79"/>
      <c r="BN1" s="79"/>
      <c r="BO1" s="79"/>
      <c r="BP1" s="79"/>
      <c r="BQ1" s="79"/>
      <c r="BR1" s="79"/>
      <c r="BS1" s="79"/>
      <c r="BT1" s="79"/>
      <c r="BU1" s="79"/>
      <c r="BV1" s="79"/>
      <c r="BW1" s="79"/>
      <c r="BX1" s="79"/>
      <c r="BY1" s="79"/>
      <c r="BZ1" s="79"/>
      <c r="CA1" s="79"/>
      <c r="CB1" s="79"/>
      <c r="CC1" s="79"/>
      <c r="CD1" s="79"/>
      <c r="CE1" s="79"/>
      <c r="CF1" s="79"/>
      <c r="CG1" s="79"/>
      <c r="CH1" s="79"/>
      <c r="CI1" s="79"/>
      <c r="CJ1" s="79"/>
      <c r="CK1" s="79"/>
      <c r="CL1" s="79"/>
      <c r="CM1" s="79"/>
    </row>
    <row r="2" spans="1:91" ht="18" customHeight="1" x14ac:dyDescent="0.25">
      <c r="A2" s="79"/>
      <c r="B2" s="474" t="s">
        <v>157</v>
      </c>
      <c r="C2" s="475"/>
      <c r="D2" s="475"/>
      <c r="E2" s="475"/>
      <c r="F2" s="475"/>
      <c r="G2" s="475"/>
      <c r="H2" s="475"/>
      <c r="I2" s="475"/>
      <c r="J2" s="396" t="s">
        <v>2</v>
      </c>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6"/>
      <c r="AK2" s="396"/>
      <c r="AL2" s="396"/>
      <c r="AM2" s="396"/>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row>
    <row r="3" spans="1:91" ht="18.75" customHeight="1" x14ac:dyDescent="0.25">
      <c r="A3" s="79"/>
      <c r="B3" s="475"/>
      <c r="C3" s="475"/>
      <c r="D3" s="475"/>
      <c r="E3" s="475"/>
      <c r="F3" s="475"/>
      <c r="G3" s="475"/>
      <c r="H3" s="475"/>
      <c r="I3" s="475"/>
      <c r="J3" s="396"/>
      <c r="K3" s="396"/>
      <c r="L3" s="396"/>
      <c r="M3" s="396"/>
      <c r="N3" s="396"/>
      <c r="O3" s="396"/>
      <c r="P3" s="396"/>
      <c r="Q3" s="396"/>
      <c r="R3" s="396"/>
      <c r="S3" s="396"/>
      <c r="T3" s="396"/>
      <c r="U3" s="396"/>
      <c r="V3" s="396"/>
      <c r="W3" s="396"/>
      <c r="X3" s="396"/>
      <c r="Y3" s="396"/>
      <c r="Z3" s="396"/>
      <c r="AA3" s="396"/>
      <c r="AB3" s="396"/>
      <c r="AC3" s="396"/>
      <c r="AD3" s="396"/>
      <c r="AE3" s="396"/>
      <c r="AF3" s="396"/>
      <c r="AG3" s="396"/>
      <c r="AH3" s="396"/>
      <c r="AI3" s="396"/>
      <c r="AJ3" s="396"/>
      <c r="AK3" s="396"/>
      <c r="AL3" s="396"/>
      <c r="AM3" s="396"/>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row>
    <row r="4" spans="1:91" ht="15" customHeight="1" x14ac:dyDescent="0.25">
      <c r="A4" s="79"/>
      <c r="B4" s="475"/>
      <c r="C4" s="475"/>
      <c r="D4" s="475"/>
      <c r="E4" s="475"/>
      <c r="F4" s="475"/>
      <c r="G4" s="475"/>
      <c r="H4" s="475"/>
      <c r="I4" s="475"/>
      <c r="J4" s="396"/>
      <c r="K4" s="396"/>
      <c r="L4" s="396"/>
      <c r="M4" s="396"/>
      <c r="N4" s="396"/>
      <c r="O4" s="396"/>
      <c r="P4" s="396"/>
      <c r="Q4" s="396"/>
      <c r="R4" s="396"/>
      <c r="S4" s="396"/>
      <c r="T4" s="396"/>
      <c r="U4" s="396"/>
      <c r="V4" s="396"/>
      <c r="W4" s="396"/>
      <c r="X4" s="396"/>
      <c r="Y4" s="396"/>
      <c r="Z4" s="396"/>
      <c r="AA4" s="396"/>
      <c r="AB4" s="396"/>
      <c r="AC4" s="396"/>
      <c r="AD4" s="396"/>
      <c r="AE4" s="396"/>
      <c r="AF4" s="396"/>
      <c r="AG4" s="396"/>
      <c r="AH4" s="396"/>
      <c r="AI4" s="396"/>
      <c r="AJ4" s="396"/>
      <c r="AK4" s="396"/>
      <c r="AL4" s="396"/>
      <c r="AM4" s="396"/>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row>
    <row r="5" spans="1:91" ht="15.75" thickBot="1" x14ac:dyDescent="0.3">
      <c r="A5" s="79"/>
      <c r="B5" s="79"/>
      <c r="C5" s="79"/>
      <c r="D5" s="79"/>
      <c r="E5" s="79"/>
      <c r="F5" s="79"/>
      <c r="G5" s="79"/>
      <c r="H5" s="79"/>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79"/>
      <c r="AM5" s="79"/>
      <c r="AN5" s="79"/>
      <c r="AO5" s="79"/>
      <c r="AP5" s="79"/>
      <c r="AQ5" s="79"/>
      <c r="AR5" s="79"/>
      <c r="AS5" s="79"/>
      <c r="AT5" s="79"/>
      <c r="AU5" s="79"/>
      <c r="AV5" s="79"/>
      <c r="AW5" s="79"/>
      <c r="AX5" s="79"/>
      <c r="AY5" s="79"/>
      <c r="AZ5" s="79"/>
      <c r="BA5" s="79"/>
      <c r="BB5" s="79"/>
      <c r="BC5" s="79"/>
      <c r="BD5" s="79"/>
      <c r="BE5" s="79"/>
      <c r="BF5" s="79"/>
      <c r="BG5" s="79"/>
      <c r="BH5" s="79"/>
      <c r="BI5" s="79"/>
      <c r="BJ5" s="79"/>
      <c r="BK5" s="79"/>
      <c r="BL5" s="79"/>
      <c r="BM5" s="79"/>
      <c r="BN5" s="79"/>
      <c r="BO5" s="79"/>
      <c r="BP5" s="79"/>
      <c r="BQ5" s="79"/>
      <c r="BR5" s="79"/>
      <c r="BS5" s="79"/>
      <c r="BT5" s="79"/>
      <c r="BU5" s="79"/>
    </row>
    <row r="6" spans="1:91" ht="15" customHeight="1" x14ac:dyDescent="0.25">
      <c r="A6" s="79"/>
      <c r="B6" s="407" t="s">
        <v>4</v>
      </c>
      <c r="C6" s="407"/>
      <c r="D6" s="408"/>
      <c r="E6" s="445" t="s">
        <v>116</v>
      </c>
      <c r="F6" s="446"/>
      <c r="G6" s="446"/>
      <c r="H6" s="446"/>
      <c r="I6" s="447"/>
      <c r="J6" s="42" t="e">
        <f>IF(AND('Mapa final'!#REF!="Muy Alta",'Mapa final'!#REF!="Leve"),CONCATENATE("R1C",'Mapa final'!#REF!),"")</f>
        <v>#REF!</v>
      </c>
      <c r="K6" s="43" t="e">
        <f>IF(AND('Mapa final'!#REF!="Muy Alta",'Mapa final'!#REF!="Leve"),CONCATENATE("R1C",'Mapa final'!#REF!),"")</f>
        <v>#REF!</v>
      </c>
      <c r="L6" s="43" t="e">
        <f>IF(AND('Mapa final'!#REF!="Muy Alta",'Mapa final'!#REF!="Leve"),CONCATENATE("R1C",'Mapa final'!#REF!),"")</f>
        <v>#REF!</v>
      </c>
      <c r="M6" s="43" t="str">
        <f>IF(AND('Mapa final'!$Y$10="Muy Alta",'Mapa final'!$AA$10="Leve"),CONCATENATE("R1C",'Mapa final'!$O$10),"")</f>
        <v/>
      </c>
      <c r="N6" s="43" t="str">
        <f>IF(AND('Mapa final'!$Y$14="Muy Alta",'Mapa final'!$AA$14="Leve"),CONCATENATE("R1C",'Mapa final'!$O$14),"")</f>
        <v/>
      </c>
      <c r="O6" s="44" t="str">
        <f>IF(AND('Mapa final'!$Y$17="Muy Alta",'Mapa final'!$AA$17="Leve"),CONCATENATE("R1C",'Mapa final'!$O$17),"")</f>
        <v/>
      </c>
      <c r="P6" s="42" t="e">
        <f>IF(AND('Mapa final'!#REF!="Muy Alta",'Mapa final'!#REF!="Menor"),CONCATENATE("R1C",'Mapa final'!#REF!),"")</f>
        <v>#REF!</v>
      </c>
      <c r="Q6" s="43" t="e">
        <f>IF(AND('Mapa final'!#REF!="Muy Alta",'Mapa final'!#REF!="Menor"),CONCATENATE("R1C",'Mapa final'!#REF!),"")</f>
        <v>#REF!</v>
      </c>
      <c r="R6" s="43" t="e">
        <f>IF(AND('Mapa final'!#REF!="Muy Alta",'Mapa final'!#REF!="Menor"),CONCATENATE("R1C",'Mapa final'!#REF!),"")</f>
        <v>#REF!</v>
      </c>
      <c r="S6" s="43" t="str">
        <f>IF(AND('Mapa final'!$Y$10="Muy Alta",'Mapa final'!$AA$10="Menor"),CONCATENATE("R1C",'Mapa final'!$O$10),"")</f>
        <v/>
      </c>
      <c r="T6" s="43" t="str">
        <f>IF(AND('Mapa final'!$Y$14="Muy Alta",'Mapa final'!$AA$14="Menor"),CONCATENATE("R1C",'Mapa final'!$O$14),"")</f>
        <v/>
      </c>
      <c r="U6" s="44" t="str">
        <f>IF(AND('Mapa final'!$Y$17="Muy Alta",'Mapa final'!$AA$17="Menor"),CONCATENATE("R1C",'Mapa final'!$O$17),"")</f>
        <v/>
      </c>
      <c r="V6" s="42" t="e">
        <f>IF(AND('Mapa final'!#REF!="Muy Alta",'Mapa final'!#REF!="Moderado"),CONCATENATE("R1C",'Mapa final'!#REF!),"")</f>
        <v>#REF!</v>
      </c>
      <c r="W6" s="43" t="e">
        <f>IF(AND('Mapa final'!#REF!="Muy Alta",'Mapa final'!#REF!="Moderado"),CONCATENATE("R1C",'Mapa final'!#REF!),"")</f>
        <v>#REF!</v>
      </c>
      <c r="X6" s="43" t="e">
        <f>IF(AND('Mapa final'!#REF!="Muy Alta",'Mapa final'!#REF!="Moderado"),CONCATENATE("R1C",'Mapa final'!#REF!),"")</f>
        <v>#REF!</v>
      </c>
      <c r="Y6" s="43" t="str">
        <f>IF(AND('Mapa final'!$Y$10="Muy Alta",'Mapa final'!$AA$10="Moderado"),CONCATENATE("R1C",'Mapa final'!$O$10),"")</f>
        <v/>
      </c>
      <c r="Z6" s="43" t="str">
        <f>IF(AND('Mapa final'!$Y$14="Muy Alta",'Mapa final'!$AA$14="Moderado"),CONCATENATE("R1C",'Mapa final'!$O$14),"")</f>
        <v/>
      </c>
      <c r="AA6" s="44" t="str">
        <f>IF(AND('Mapa final'!$Y$17="Muy Alta",'Mapa final'!$AA$17="Moderado"),CONCATENATE("R1C",'Mapa final'!$O$17),"")</f>
        <v/>
      </c>
      <c r="AB6" s="42" t="e">
        <f>IF(AND('Mapa final'!#REF!="Muy Alta",'Mapa final'!#REF!="Mayor"),CONCATENATE("R1C",'Mapa final'!#REF!),"")</f>
        <v>#REF!</v>
      </c>
      <c r="AC6" s="43" t="e">
        <f>IF(AND('Mapa final'!#REF!="Muy Alta",'Mapa final'!#REF!="Mayor"),CONCATENATE("R1C",'Mapa final'!#REF!),"")</f>
        <v>#REF!</v>
      </c>
      <c r="AD6" s="43" t="e">
        <f>IF(AND('Mapa final'!#REF!="Muy Alta",'Mapa final'!#REF!="Mayor"),CONCATENATE("R1C",'Mapa final'!#REF!),"")</f>
        <v>#REF!</v>
      </c>
      <c r="AE6" s="43" t="str">
        <f>IF(AND('Mapa final'!$Y$10="Muy Alta",'Mapa final'!$AA$10="Mayor"),CONCATENATE("R1C",'Mapa final'!$O$10),"")</f>
        <v/>
      </c>
      <c r="AF6" s="43" t="str">
        <f>IF(AND('Mapa final'!$Y$14="Muy Alta",'Mapa final'!$AA$14="Mayor"),CONCATENATE("R1C",'Mapa final'!$O$14),"")</f>
        <v/>
      </c>
      <c r="AG6" s="44" t="str">
        <f>IF(AND('Mapa final'!$Y$17="Muy Alta",'Mapa final'!$AA$17="Mayor"),CONCATENATE("R1C",'Mapa final'!$O$17),"")</f>
        <v/>
      </c>
      <c r="AH6" s="45" t="e">
        <f>IF(AND('Mapa final'!#REF!="Muy Alta",'Mapa final'!#REF!="Catastrófico"),CONCATENATE("R1C",'Mapa final'!#REF!),"")</f>
        <v>#REF!</v>
      </c>
      <c r="AI6" s="46" t="e">
        <f>IF(AND('Mapa final'!#REF!="Muy Alta",'Mapa final'!#REF!="Catastrófico"),CONCATENATE("R1C",'Mapa final'!#REF!),"")</f>
        <v>#REF!</v>
      </c>
      <c r="AJ6" s="46" t="e">
        <f>IF(AND('Mapa final'!#REF!="Muy Alta",'Mapa final'!#REF!="Catastrófico"),CONCATENATE("R1C",'Mapa final'!#REF!),"")</f>
        <v>#REF!</v>
      </c>
      <c r="AK6" s="46" t="str">
        <f>IF(AND('Mapa final'!$Y$10="Muy Alta",'Mapa final'!$AA$10="Catastrófico"),CONCATENATE("R1C",'Mapa final'!$O$10),"")</f>
        <v/>
      </c>
      <c r="AL6" s="46" t="str">
        <f>IF(AND('Mapa final'!$Y$14="Muy Alta",'Mapa final'!$AA$14="Catastrófico"),CONCATENATE("R1C",'Mapa final'!$O$14),"")</f>
        <v/>
      </c>
      <c r="AM6" s="47" t="str">
        <f>IF(AND('Mapa final'!$Y$17="Muy Alta",'Mapa final'!$AA$17="Catastrófico"),CONCATENATE("R1C",'Mapa final'!$O$17),"")</f>
        <v/>
      </c>
      <c r="AN6" s="79"/>
      <c r="AO6" s="465" t="s">
        <v>79</v>
      </c>
      <c r="AP6" s="466"/>
      <c r="AQ6" s="466"/>
      <c r="AR6" s="466"/>
      <c r="AS6" s="466"/>
      <c r="AT6" s="467"/>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row>
    <row r="7" spans="1:91" ht="15" customHeight="1" x14ac:dyDescent="0.25">
      <c r="A7" s="79"/>
      <c r="B7" s="407"/>
      <c r="C7" s="407"/>
      <c r="D7" s="408"/>
      <c r="E7" s="448"/>
      <c r="F7" s="449"/>
      <c r="G7" s="449"/>
      <c r="H7" s="449"/>
      <c r="I7" s="450"/>
      <c r="J7" s="48" t="str">
        <f>IF(AND('Mapa final'!$Y$19="Muy Alta",'Mapa final'!$AA$19="Leve"),CONCATENATE("R2C",'Mapa final'!$O$19),"")</f>
        <v/>
      </c>
      <c r="K7" s="49" t="str">
        <f>IF(AND('Mapa final'!$Y$22="Muy Alta",'Mapa final'!$AA$22="Leve"),CONCATENATE("R2C",'Mapa final'!$O$22),"")</f>
        <v/>
      </c>
      <c r="L7" s="49" t="str">
        <f>IF(AND('Mapa final'!$Y$25="Muy Alta",'Mapa final'!$AA$25="Leve"),CONCATENATE("R2C",'Mapa final'!$O$25),"")</f>
        <v/>
      </c>
      <c r="M7" s="49" t="str">
        <f>IF(AND('Mapa final'!$Y$26="Muy Alta",'Mapa final'!$AA$26="Leve"),CONCATENATE("R2C",'Mapa final'!$O$26),"")</f>
        <v/>
      </c>
      <c r="N7" s="49" t="str">
        <f>IF(AND('Mapa final'!$Y$27="Muy Alta",'Mapa final'!$AA$27="Leve"),CONCATENATE("R2C",'Mapa final'!$O$27),"")</f>
        <v/>
      </c>
      <c r="O7" s="50" t="str">
        <f>IF(AND('Mapa final'!$Y$28="Muy Alta",'Mapa final'!$AA$28="Leve"),CONCATENATE("R2C",'Mapa final'!$O$28),"")</f>
        <v/>
      </c>
      <c r="P7" s="48" t="str">
        <f>IF(AND('Mapa final'!$Y$19="Muy Alta",'Mapa final'!$AA$19="Menor"),CONCATENATE("R2C",'Mapa final'!$O$19),"")</f>
        <v/>
      </c>
      <c r="Q7" s="49" t="str">
        <f>IF(AND('Mapa final'!$Y$22="Muy Alta",'Mapa final'!$AA$22="Menor"),CONCATENATE("R2C",'Mapa final'!$O$22),"")</f>
        <v/>
      </c>
      <c r="R7" s="49" t="str">
        <f>IF(AND('Mapa final'!$Y$25="Muy Alta",'Mapa final'!$AA$25="Menor"),CONCATENATE("R2C",'Mapa final'!$O$25),"")</f>
        <v/>
      </c>
      <c r="S7" s="49" t="str">
        <f>IF(AND('Mapa final'!$Y$26="Muy Alta",'Mapa final'!$AA$26="Menor"),CONCATENATE("R2C",'Mapa final'!$O$26),"")</f>
        <v/>
      </c>
      <c r="T7" s="49" t="str">
        <f>IF(AND('Mapa final'!$Y$27="Muy Alta",'Mapa final'!$AA$27="Menor"),CONCATENATE("R2C",'Mapa final'!$O$27),"")</f>
        <v/>
      </c>
      <c r="U7" s="50" t="str">
        <f>IF(AND('Mapa final'!$Y$28="Muy Alta",'Mapa final'!$AA$28="Menor"),CONCATENATE("R2C",'Mapa final'!$O$28),"")</f>
        <v/>
      </c>
      <c r="V7" s="48" t="str">
        <f>IF(AND('Mapa final'!$Y$19="Muy Alta",'Mapa final'!$AA$19="Moderado"),CONCATENATE("R2C",'Mapa final'!$O$19),"")</f>
        <v/>
      </c>
      <c r="W7" s="49" t="str">
        <f>IF(AND('Mapa final'!$Y$22="Muy Alta",'Mapa final'!$AA$22="Moderado"),CONCATENATE("R2C",'Mapa final'!$O$22),"")</f>
        <v/>
      </c>
      <c r="X7" s="49" t="str">
        <f>IF(AND('Mapa final'!$Y$25="Muy Alta",'Mapa final'!$AA$25="Moderado"),CONCATENATE("R2C",'Mapa final'!$O$25),"")</f>
        <v/>
      </c>
      <c r="Y7" s="49" t="str">
        <f>IF(AND('Mapa final'!$Y$26="Muy Alta",'Mapa final'!$AA$26="Moderado"),CONCATENATE("R2C",'Mapa final'!$O$26),"")</f>
        <v/>
      </c>
      <c r="Z7" s="49" t="str">
        <f>IF(AND('Mapa final'!$Y$27="Muy Alta",'Mapa final'!$AA$27="Moderado"),CONCATENATE("R2C",'Mapa final'!$O$27),"")</f>
        <v/>
      </c>
      <c r="AA7" s="50" t="str">
        <f>IF(AND('Mapa final'!$Y$28="Muy Alta",'Mapa final'!$AA$28="Moderado"),CONCATENATE("R2C",'Mapa final'!$O$28),"")</f>
        <v/>
      </c>
      <c r="AB7" s="48" t="str">
        <f>IF(AND('Mapa final'!$Y$19="Muy Alta",'Mapa final'!$AA$19="Mayor"),CONCATENATE("R2C",'Mapa final'!$O$19),"")</f>
        <v/>
      </c>
      <c r="AC7" s="49" t="str">
        <f>IF(AND('Mapa final'!$Y$22="Muy Alta",'Mapa final'!$AA$22="Mayor"),CONCATENATE("R2C",'Mapa final'!$O$22),"")</f>
        <v/>
      </c>
      <c r="AD7" s="49" t="str">
        <f>IF(AND('Mapa final'!$Y$25="Muy Alta",'Mapa final'!$AA$25="Mayor"),CONCATENATE("R2C",'Mapa final'!$O$25),"")</f>
        <v/>
      </c>
      <c r="AE7" s="49" t="str">
        <f>IF(AND('Mapa final'!$Y$26="Muy Alta",'Mapa final'!$AA$26="Mayor"),CONCATENATE("R2C",'Mapa final'!$O$26),"")</f>
        <v/>
      </c>
      <c r="AF7" s="49" t="str">
        <f>IF(AND('Mapa final'!$Y$27="Muy Alta",'Mapa final'!$AA$27="Mayor"),CONCATENATE("R2C",'Mapa final'!$O$27),"")</f>
        <v/>
      </c>
      <c r="AG7" s="50" t="str">
        <f>IF(AND('Mapa final'!$Y$28="Muy Alta",'Mapa final'!$AA$28="Mayor"),CONCATENATE("R2C",'Mapa final'!$O$28),"")</f>
        <v/>
      </c>
      <c r="AH7" s="51" t="str">
        <f>IF(AND('Mapa final'!$Y$19="Muy Alta",'Mapa final'!$AA$19="Catastrófico"),CONCATENATE("R2C",'Mapa final'!$O$19),"")</f>
        <v/>
      </c>
      <c r="AI7" s="52" t="str">
        <f>IF(AND('Mapa final'!$Y$22="Muy Alta",'Mapa final'!$AA$22="Catastrófico"),CONCATENATE("R2C",'Mapa final'!$O$22),"")</f>
        <v/>
      </c>
      <c r="AJ7" s="52" t="str">
        <f>IF(AND('Mapa final'!$Y$25="Muy Alta",'Mapa final'!$AA$25="Catastrófico"),CONCATENATE("R2C",'Mapa final'!$O$25),"")</f>
        <v/>
      </c>
      <c r="AK7" s="52" t="str">
        <f>IF(AND('Mapa final'!$Y$26="Muy Alta",'Mapa final'!$AA$26="Catastrófico"),CONCATENATE("R2C",'Mapa final'!$O$26),"")</f>
        <v/>
      </c>
      <c r="AL7" s="52" t="str">
        <f>IF(AND('Mapa final'!$Y$27="Muy Alta",'Mapa final'!$AA$27="Catastrófico"),CONCATENATE("R2C",'Mapa final'!$O$27),"")</f>
        <v/>
      </c>
      <c r="AM7" s="53" t="str">
        <f>IF(AND('Mapa final'!$Y$28="Muy Alta",'Mapa final'!$AA$28="Catastrófico"),CONCATENATE("R2C",'Mapa final'!$O$28),"")</f>
        <v/>
      </c>
      <c r="AN7" s="79"/>
      <c r="AO7" s="468"/>
      <c r="AP7" s="469"/>
      <c r="AQ7" s="469"/>
      <c r="AR7" s="469"/>
      <c r="AS7" s="469"/>
      <c r="AT7" s="470"/>
      <c r="AU7" s="79"/>
      <c r="AV7" s="79"/>
      <c r="AW7" s="79"/>
      <c r="AX7" s="79"/>
      <c r="AY7" s="79"/>
      <c r="AZ7" s="79"/>
      <c r="BA7" s="79"/>
      <c r="BB7" s="79"/>
      <c r="BC7" s="79"/>
      <c r="BD7" s="79"/>
      <c r="BE7" s="79"/>
      <c r="BF7" s="79"/>
      <c r="BG7" s="79"/>
      <c r="BH7" s="79"/>
      <c r="BI7" s="79"/>
      <c r="BJ7" s="79"/>
      <c r="BK7" s="79"/>
      <c r="BL7" s="79"/>
      <c r="BM7" s="79"/>
      <c r="BN7" s="79"/>
      <c r="BO7" s="79"/>
      <c r="BP7" s="79"/>
      <c r="BQ7" s="79"/>
      <c r="BR7" s="79"/>
      <c r="BS7" s="79"/>
      <c r="BT7" s="79"/>
      <c r="BU7" s="79"/>
      <c r="BV7" s="79"/>
      <c r="BW7" s="79"/>
      <c r="BX7" s="79"/>
    </row>
    <row r="8" spans="1:91" ht="15" customHeight="1" x14ac:dyDescent="0.25">
      <c r="A8" s="79"/>
      <c r="B8" s="407"/>
      <c r="C8" s="407"/>
      <c r="D8" s="408"/>
      <c r="E8" s="448"/>
      <c r="F8" s="449"/>
      <c r="G8" s="449"/>
      <c r="H8" s="449"/>
      <c r="I8" s="450"/>
      <c r="J8" s="48" t="str">
        <f>IF(AND('Mapa final'!$Y$29="Muy Alta",'Mapa final'!$AA$29="Leve"),CONCATENATE("R3C",'Mapa final'!$O$29),"")</f>
        <v/>
      </c>
      <c r="K8" s="49" t="e">
        <f>IF(AND('Mapa final'!#REF!="Muy Alta",'Mapa final'!#REF!="Leve"),CONCATENATE("R3C",'Mapa final'!#REF!),"")</f>
        <v>#REF!</v>
      </c>
      <c r="L8" s="49" t="e">
        <f>IF(AND('Mapa final'!#REF!="Muy Alta",'Mapa final'!#REF!="Leve"),CONCATENATE("R3C",'Mapa final'!#REF!),"")</f>
        <v>#REF!</v>
      </c>
      <c r="M8" s="49" t="e">
        <f>IF(AND('Mapa final'!#REF!="Muy Alta",'Mapa final'!#REF!="Leve"),CONCATENATE("R3C",'Mapa final'!#REF!),"")</f>
        <v>#REF!</v>
      </c>
      <c r="N8" s="49" t="e">
        <f>IF(AND('Mapa final'!#REF!="Muy Alta",'Mapa final'!#REF!="Leve"),CONCATENATE("R3C",'Mapa final'!#REF!),"")</f>
        <v>#REF!</v>
      </c>
      <c r="O8" s="50" t="e">
        <f>IF(AND('Mapa final'!#REF!="Muy Alta",'Mapa final'!#REF!="Leve"),CONCATENATE("R3C",'Mapa final'!#REF!),"")</f>
        <v>#REF!</v>
      </c>
      <c r="P8" s="48" t="str">
        <f>IF(AND('Mapa final'!$Y$29="Muy Alta",'Mapa final'!$AA$29="Menor"),CONCATENATE("R3C",'Mapa final'!$O$29),"")</f>
        <v/>
      </c>
      <c r="Q8" s="49" t="e">
        <f>IF(AND('Mapa final'!#REF!="Muy Alta",'Mapa final'!#REF!="Menor"),CONCATENATE("R3C",'Mapa final'!#REF!),"")</f>
        <v>#REF!</v>
      </c>
      <c r="R8" s="49" t="e">
        <f>IF(AND('Mapa final'!#REF!="Muy Alta",'Mapa final'!#REF!="Menor"),CONCATENATE("R3C",'Mapa final'!#REF!),"")</f>
        <v>#REF!</v>
      </c>
      <c r="S8" s="49" t="e">
        <f>IF(AND('Mapa final'!#REF!="Muy Alta",'Mapa final'!#REF!="Menor"),CONCATENATE("R3C",'Mapa final'!#REF!),"")</f>
        <v>#REF!</v>
      </c>
      <c r="T8" s="49" t="e">
        <f>IF(AND('Mapa final'!#REF!="Muy Alta",'Mapa final'!#REF!="Menor"),CONCATENATE("R3C",'Mapa final'!#REF!),"")</f>
        <v>#REF!</v>
      </c>
      <c r="U8" s="50" t="e">
        <f>IF(AND('Mapa final'!#REF!="Muy Alta",'Mapa final'!#REF!="Menor"),CONCATENATE("R3C",'Mapa final'!#REF!),"")</f>
        <v>#REF!</v>
      </c>
      <c r="V8" s="48" t="str">
        <f>IF(AND('Mapa final'!$Y$29="Muy Alta",'Mapa final'!$AA$29="Moderado"),CONCATENATE("R3C",'Mapa final'!$O$29),"")</f>
        <v/>
      </c>
      <c r="W8" s="49" t="e">
        <f>IF(AND('Mapa final'!#REF!="Muy Alta",'Mapa final'!#REF!="Moderado"),CONCATENATE("R3C",'Mapa final'!#REF!),"")</f>
        <v>#REF!</v>
      </c>
      <c r="X8" s="49" t="e">
        <f>IF(AND('Mapa final'!#REF!="Muy Alta",'Mapa final'!#REF!="Moderado"),CONCATENATE("R3C",'Mapa final'!#REF!),"")</f>
        <v>#REF!</v>
      </c>
      <c r="Y8" s="49" t="e">
        <f>IF(AND('Mapa final'!#REF!="Muy Alta",'Mapa final'!#REF!="Moderado"),CONCATENATE("R3C",'Mapa final'!#REF!),"")</f>
        <v>#REF!</v>
      </c>
      <c r="Z8" s="49" t="e">
        <f>IF(AND('Mapa final'!#REF!="Muy Alta",'Mapa final'!#REF!="Moderado"),CONCATENATE("R3C",'Mapa final'!#REF!),"")</f>
        <v>#REF!</v>
      </c>
      <c r="AA8" s="50" t="e">
        <f>IF(AND('Mapa final'!#REF!="Muy Alta",'Mapa final'!#REF!="Moderado"),CONCATENATE("R3C",'Mapa final'!#REF!),"")</f>
        <v>#REF!</v>
      </c>
      <c r="AB8" s="48" t="str">
        <f>IF(AND('Mapa final'!$Y$29="Muy Alta",'Mapa final'!$AA$29="Mayor"),CONCATENATE("R3C",'Mapa final'!$O$29),"")</f>
        <v/>
      </c>
      <c r="AC8" s="49" t="e">
        <f>IF(AND('Mapa final'!#REF!="Muy Alta",'Mapa final'!#REF!="Mayor"),CONCATENATE("R3C",'Mapa final'!#REF!),"")</f>
        <v>#REF!</v>
      </c>
      <c r="AD8" s="49" t="e">
        <f>IF(AND('Mapa final'!#REF!="Muy Alta",'Mapa final'!#REF!="Mayor"),CONCATENATE("R3C",'Mapa final'!#REF!),"")</f>
        <v>#REF!</v>
      </c>
      <c r="AE8" s="49" t="e">
        <f>IF(AND('Mapa final'!#REF!="Muy Alta",'Mapa final'!#REF!="Mayor"),CONCATENATE("R3C",'Mapa final'!#REF!),"")</f>
        <v>#REF!</v>
      </c>
      <c r="AF8" s="49" t="e">
        <f>IF(AND('Mapa final'!#REF!="Muy Alta",'Mapa final'!#REF!="Mayor"),CONCATENATE("R3C",'Mapa final'!#REF!),"")</f>
        <v>#REF!</v>
      </c>
      <c r="AG8" s="50" t="e">
        <f>IF(AND('Mapa final'!#REF!="Muy Alta",'Mapa final'!#REF!="Mayor"),CONCATENATE("R3C",'Mapa final'!#REF!),"")</f>
        <v>#REF!</v>
      </c>
      <c r="AH8" s="51" t="str">
        <f>IF(AND('Mapa final'!$Y$29="Muy Alta",'Mapa final'!$AA$29="Catastrófico"),CONCATENATE("R3C",'Mapa final'!$O$29),"")</f>
        <v/>
      </c>
      <c r="AI8" s="52" t="e">
        <f>IF(AND('Mapa final'!#REF!="Muy Alta",'Mapa final'!#REF!="Catastrófico"),CONCATENATE("R3C",'Mapa final'!#REF!),"")</f>
        <v>#REF!</v>
      </c>
      <c r="AJ8" s="52" t="e">
        <f>IF(AND('Mapa final'!#REF!="Muy Alta",'Mapa final'!#REF!="Catastrófico"),CONCATENATE("R3C",'Mapa final'!#REF!),"")</f>
        <v>#REF!</v>
      </c>
      <c r="AK8" s="52" t="e">
        <f>IF(AND('Mapa final'!#REF!="Muy Alta",'Mapa final'!#REF!="Catastrófico"),CONCATENATE("R3C",'Mapa final'!#REF!),"")</f>
        <v>#REF!</v>
      </c>
      <c r="AL8" s="52" t="e">
        <f>IF(AND('Mapa final'!#REF!="Muy Alta",'Mapa final'!#REF!="Catastrófico"),CONCATENATE("R3C",'Mapa final'!#REF!),"")</f>
        <v>#REF!</v>
      </c>
      <c r="AM8" s="53" t="e">
        <f>IF(AND('Mapa final'!#REF!="Muy Alta",'Mapa final'!#REF!="Catastrófico"),CONCATENATE("R3C",'Mapa final'!#REF!),"")</f>
        <v>#REF!</v>
      </c>
      <c r="AN8" s="79"/>
      <c r="AO8" s="468"/>
      <c r="AP8" s="469"/>
      <c r="AQ8" s="469"/>
      <c r="AR8" s="469"/>
      <c r="AS8" s="469"/>
      <c r="AT8" s="470"/>
      <c r="AU8" s="79"/>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row>
    <row r="9" spans="1:91" ht="15" customHeight="1" x14ac:dyDescent="0.25">
      <c r="A9" s="79"/>
      <c r="B9" s="407"/>
      <c r="C9" s="407"/>
      <c r="D9" s="408"/>
      <c r="E9" s="448"/>
      <c r="F9" s="449"/>
      <c r="G9" s="449"/>
      <c r="H9" s="449"/>
      <c r="I9" s="450"/>
      <c r="J9" s="48" t="str">
        <f>IF(AND('Mapa final'!$Y$43="Muy Alta",'Mapa final'!$AA$43="Leve"),CONCATENATE("R4C",'Mapa final'!$O$43),"")</f>
        <v/>
      </c>
      <c r="K9" s="49" t="str">
        <f>IF(AND('Mapa final'!$Y$44="Muy Alta",'Mapa final'!$AA$44="Leve"),CONCATENATE("R4C",'Mapa final'!$O$44),"")</f>
        <v/>
      </c>
      <c r="L9" s="49" t="str">
        <f>IF(AND('Mapa final'!$Y$45="Muy Alta",'Mapa final'!$AA$45="Leve"),CONCATENATE("R4C",'Mapa final'!$O$45),"")</f>
        <v/>
      </c>
      <c r="M9" s="49" t="str">
        <f>IF(AND('Mapa final'!$Y$46="Muy Alta",'Mapa final'!$AA$46="Leve"),CONCATENATE("R4C",'Mapa final'!$O$46),"")</f>
        <v/>
      </c>
      <c r="N9" s="49" t="str">
        <f>IF(AND('Mapa final'!$Y$47="Muy Alta",'Mapa final'!$AA$47="Leve"),CONCATENATE("R4C",'Mapa final'!$O$47),"")</f>
        <v/>
      </c>
      <c r="O9" s="50" t="str">
        <f>IF(AND('Mapa final'!$Y$48="Muy Alta",'Mapa final'!$AA$48="Leve"),CONCATENATE("R4C",'Mapa final'!$O$48),"")</f>
        <v/>
      </c>
      <c r="P9" s="48" t="str">
        <f>IF(AND('Mapa final'!$Y$43="Muy Alta",'Mapa final'!$AA$43="Menor"),CONCATENATE("R4C",'Mapa final'!$O$43),"")</f>
        <v/>
      </c>
      <c r="Q9" s="49" t="str">
        <f>IF(AND('Mapa final'!$Y$44="Muy Alta",'Mapa final'!$AA$44="Menor"),CONCATENATE("R4C",'Mapa final'!$O$44),"")</f>
        <v/>
      </c>
      <c r="R9" s="49" t="str">
        <f>IF(AND('Mapa final'!$Y$45="Muy Alta",'Mapa final'!$AA$45="Menor"),CONCATENATE("R4C",'Mapa final'!$O$45),"")</f>
        <v/>
      </c>
      <c r="S9" s="49" t="str">
        <f>IF(AND('Mapa final'!$Y$46="Muy Alta",'Mapa final'!$AA$46="Menor"),CONCATENATE("R4C",'Mapa final'!$O$46),"")</f>
        <v/>
      </c>
      <c r="T9" s="49" t="str">
        <f>IF(AND('Mapa final'!$Y$47="Muy Alta",'Mapa final'!$AA$47="Menor"),CONCATENATE("R4C",'Mapa final'!$O$47),"")</f>
        <v/>
      </c>
      <c r="U9" s="50" t="str">
        <f>IF(AND('Mapa final'!$Y$48="Muy Alta",'Mapa final'!$AA$48="Menor"),CONCATENATE("R4C",'Mapa final'!$O$48),"")</f>
        <v/>
      </c>
      <c r="V9" s="48" t="str">
        <f>IF(AND('Mapa final'!$Y$43="Muy Alta",'Mapa final'!$AA$43="Moderado"),CONCATENATE("R4C",'Mapa final'!$O$43),"")</f>
        <v/>
      </c>
      <c r="W9" s="49" t="str">
        <f>IF(AND('Mapa final'!$Y$44="Muy Alta",'Mapa final'!$AA$44="Moderado"),CONCATENATE("R4C",'Mapa final'!$O$44),"")</f>
        <v/>
      </c>
      <c r="X9" s="49" t="str">
        <f>IF(AND('Mapa final'!$Y$45="Muy Alta",'Mapa final'!$AA$45="Moderado"),CONCATENATE("R4C",'Mapa final'!$O$45),"")</f>
        <v/>
      </c>
      <c r="Y9" s="49" t="str">
        <f>IF(AND('Mapa final'!$Y$46="Muy Alta",'Mapa final'!$AA$46="Moderado"),CONCATENATE("R4C",'Mapa final'!$O$46),"")</f>
        <v/>
      </c>
      <c r="Z9" s="49" t="str">
        <f>IF(AND('Mapa final'!$Y$47="Muy Alta",'Mapa final'!$AA$47="Moderado"),CONCATENATE("R4C",'Mapa final'!$O$47),"")</f>
        <v/>
      </c>
      <c r="AA9" s="50" t="str">
        <f>IF(AND('Mapa final'!$Y$48="Muy Alta",'Mapa final'!$AA$48="Moderado"),CONCATENATE("R4C",'Mapa final'!$O$48),"")</f>
        <v/>
      </c>
      <c r="AB9" s="48" t="str">
        <f>IF(AND('Mapa final'!$Y$43="Muy Alta",'Mapa final'!$AA$43="Mayor"),CONCATENATE("R4C",'Mapa final'!$O$43),"")</f>
        <v/>
      </c>
      <c r="AC9" s="49" t="str">
        <f>IF(AND('Mapa final'!$Y$44="Muy Alta",'Mapa final'!$AA$44="Mayor"),CONCATENATE("R4C",'Mapa final'!$O$44),"")</f>
        <v/>
      </c>
      <c r="AD9" s="49" t="str">
        <f>IF(AND('Mapa final'!$Y$45="Muy Alta",'Mapa final'!$AA$45="Mayor"),CONCATENATE("R4C",'Mapa final'!$O$45),"")</f>
        <v/>
      </c>
      <c r="AE9" s="49" t="str">
        <f>IF(AND('Mapa final'!$Y$46="Muy Alta",'Mapa final'!$AA$46="Mayor"),CONCATENATE("R4C",'Mapa final'!$O$46),"")</f>
        <v/>
      </c>
      <c r="AF9" s="49" t="str">
        <f>IF(AND('Mapa final'!$Y$47="Muy Alta",'Mapa final'!$AA$47="Mayor"),CONCATENATE("R4C",'Mapa final'!$O$47),"")</f>
        <v/>
      </c>
      <c r="AG9" s="50" t="str">
        <f>IF(AND('Mapa final'!$Y$48="Muy Alta",'Mapa final'!$AA$48="Mayor"),CONCATENATE("R4C",'Mapa final'!$O$48),"")</f>
        <v/>
      </c>
      <c r="AH9" s="51" t="str">
        <f>IF(AND('Mapa final'!$Y$43="Muy Alta",'Mapa final'!$AA$43="Catastrófico"),CONCATENATE("R4C",'Mapa final'!$O$43),"")</f>
        <v/>
      </c>
      <c r="AI9" s="52" t="str">
        <f>IF(AND('Mapa final'!$Y$44="Muy Alta",'Mapa final'!$AA$44="Catastrófico"),CONCATENATE("R4C",'Mapa final'!$O$44),"")</f>
        <v/>
      </c>
      <c r="AJ9" s="52" t="str">
        <f>IF(AND('Mapa final'!$Y$45="Muy Alta",'Mapa final'!$AA$45="Catastrófico"),CONCATENATE("R4C",'Mapa final'!$O$45),"")</f>
        <v/>
      </c>
      <c r="AK9" s="52" t="str">
        <f>IF(AND('Mapa final'!$Y$46="Muy Alta",'Mapa final'!$AA$46="Catastrófico"),CONCATENATE("R4C",'Mapa final'!$O$46),"")</f>
        <v/>
      </c>
      <c r="AL9" s="52" t="str">
        <f>IF(AND('Mapa final'!$Y$47="Muy Alta",'Mapa final'!$AA$47="Catastrófico"),CONCATENATE("R4C",'Mapa final'!$O$47),"")</f>
        <v/>
      </c>
      <c r="AM9" s="53" t="str">
        <f>IF(AND('Mapa final'!$Y$48="Muy Alta",'Mapa final'!$AA$48="Catastrófico"),CONCATENATE("R4C",'Mapa final'!$O$48),"")</f>
        <v/>
      </c>
      <c r="AN9" s="79"/>
      <c r="AO9" s="468"/>
      <c r="AP9" s="469"/>
      <c r="AQ9" s="469"/>
      <c r="AR9" s="469"/>
      <c r="AS9" s="469"/>
      <c r="AT9" s="470"/>
      <c r="AU9" s="79"/>
      <c r="AV9" s="79"/>
      <c r="AW9" s="79"/>
      <c r="AX9" s="79"/>
      <c r="AY9" s="79"/>
      <c r="AZ9" s="79"/>
      <c r="BA9" s="79"/>
      <c r="BB9" s="79"/>
      <c r="BC9" s="79"/>
      <c r="BD9" s="79"/>
      <c r="BE9" s="79"/>
      <c r="BF9" s="79"/>
      <c r="BG9" s="79"/>
      <c r="BH9" s="79"/>
      <c r="BI9" s="79"/>
      <c r="BJ9" s="79"/>
      <c r="BK9" s="79"/>
      <c r="BL9" s="79"/>
      <c r="BM9" s="79"/>
      <c r="BN9" s="79"/>
      <c r="BO9" s="79"/>
      <c r="BP9" s="79"/>
      <c r="BQ9" s="79"/>
      <c r="BR9" s="79"/>
      <c r="BS9" s="79"/>
      <c r="BT9" s="79"/>
      <c r="BU9" s="79"/>
      <c r="BV9" s="79"/>
      <c r="BW9" s="79"/>
      <c r="BX9" s="79"/>
    </row>
    <row r="10" spans="1:91" ht="15" customHeight="1" x14ac:dyDescent="0.25">
      <c r="A10" s="79"/>
      <c r="B10" s="407"/>
      <c r="C10" s="407"/>
      <c r="D10" s="408"/>
      <c r="E10" s="448"/>
      <c r="F10" s="449"/>
      <c r="G10" s="449"/>
      <c r="H10" s="449"/>
      <c r="I10" s="450"/>
      <c r="J10" s="48" t="str">
        <f>IF(AND('Mapa final'!$Y$49="Muy Alta",'Mapa final'!$AA$49="Leve"),CONCATENATE("R5C",'Mapa final'!$O$49),"")</f>
        <v/>
      </c>
      <c r="K10" s="49" t="str">
        <f>IF(AND('Mapa final'!$Y$50="Muy Alta",'Mapa final'!$AA$50="Leve"),CONCATENATE("R5C",'Mapa final'!$O$50),"")</f>
        <v/>
      </c>
      <c r="L10" s="49" t="str">
        <f>IF(AND('Mapa final'!$Y$51="Muy Alta",'Mapa final'!$AA$51="Leve"),CONCATENATE("R5C",'Mapa final'!$O$51),"")</f>
        <v/>
      </c>
      <c r="M10" s="49" t="str">
        <f>IF(AND('Mapa final'!$Y$52="Muy Alta",'Mapa final'!$AA$52="Leve"),CONCATENATE("R5C",'Mapa final'!$O$52),"")</f>
        <v/>
      </c>
      <c r="N10" s="49" t="str">
        <f>IF(AND('Mapa final'!$Y$53="Muy Alta",'Mapa final'!$AA$53="Leve"),CONCATENATE("R5C",'Mapa final'!$O$53),"")</f>
        <v/>
      </c>
      <c r="O10" s="50" t="e">
        <f>IF(AND('Mapa final'!#REF!="Muy Alta",'Mapa final'!#REF!="Leve"),CONCATENATE("R5C",'Mapa final'!#REF!),"")</f>
        <v>#REF!</v>
      </c>
      <c r="P10" s="48" t="str">
        <f>IF(AND('Mapa final'!$Y$49="Muy Alta",'Mapa final'!$AA$49="Menor"),CONCATENATE("R5C",'Mapa final'!$O$49),"")</f>
        <v/>
      </c>
      <c r="Q10" s="49" t="str">
        <f>IF(AND('Mapa final'!$Y$50="Muy Alta",'Mapa final'!$AA$50="Menor"),CONCATENATE("R5C",'Mapa final'!$O$50),"")</f>
        <v/>
      </c>
      <c r="R10" s="49" t="str">
        <f>IF(AND('Mapa final'!$Y$51="Muy Alta",'Mapa final'!$AA$51="Menor"),CONCATENATE("R5C",'Mapa final'!$O$51),"")</f>
        <v/>
      </c>
      <c r="S10" s="49" t="str">
        <f>IF(AND('Mapa final'!$Y$52="Muy Alta",'Mapa final'!$AA$52="Menor"),CONCATENATE("R5C",'Mapa final'!$O$52),"")</f>
        <v/>
      </c>
      <c r="T10" s="49" t="str">
        <f>IF(AND('Mapa final'!$Y$53="Muy Alta",'Mapa final'!$AA$53="Menor"),CONCATENATE("R5C",'Mapa final'!$O$53),"")</f>
        <v/>
      </c>
      <c r="U10" s="50" t="e">
        <f>IF(AND('Mapa final'!#REF!="Muy Alta",'Mapa final'!#REF!="Menor"),CONCATENATE("R5C",'Mapa final'!#REF!),"")</f>
        <v>#REF!</v>
      </c>
      <c r="V10" s="48" t="str">
        <f>IF(AND('Mapa final'!$Y$49="Muy Alta",'Mapa final'!$AA$49="Moderado"),CONCATENATE("R5C",'Mapa final'!$O$49),"")</f>
        <v/>
      </c>
      <c r="W10" s="49" t="str">
        <f>IF(AND('Mapa final'!$Y$50="Muy Alta",'Mapa final'!$AA$50="Moderado"),CONCATENATE("R5C",'Mapa final'!$O$50),"")</f>
        <v/>
      </c>
      <c r="X10" s="49" t="str">
        <f>IF(AND('Mapa final'!$Y$51="Muy Alta",'Mapa final'!$AA$51="Moderado"),CONCATENATE("R5C",'Mapa final'!$O$51),"")</f>
        <v/>
      </c>
      <c r="Y10" s="49" t="str">
        <f>IF(AND('Mapa final'!$Y$52="Muy Alta",'Mapa final'!$AA$52="Moderado"),CONCATENATE("R5C",'Mapa final'!$O$52),"")</f>
        <v/>
      </c>
      <c r="Z10" s="49" t="str">
        <f>IF(AND('Mapa final'!$Y$53="Muy Alta",'Mapa final'!$AA$53="Moderado"),CONCATENATE("R5C",'Mapa final'!$O$53),"")</f>
        <v/>
      </c>
      <c r="AA10" s="50" t="e">
        <f>IF(AND('Mapa final'!#REF!="Muy Alta",'Mapa final'!#REF!="Moderado"),CONCATENATE("R5C",'Mapa final'!#REF!),"")</f>
        <v>#REF!</v>
      </c>
      <c r="AB10" s="48" t="str">
        <f>IF(AND('Mapa final'!$Y$49="Muy Alta",'Mapa final'!$AA$49="Mayor"),CONCATENATE("R5C",'Mapa final'!$O$49),"")</f>
        <v/>
      </c>
      <c r="AC10" s="49" t="str">
        <f>IF(AND('Mapa final'!$Y$50="Muy Alta",'Mapa final'!$AA$50="Mayor"),CONCATENATE("R5C",'Mapa final'!$O$50),"")</f>
        <v/>
      </c>
      <c r="AD10" s="49" t="str">
        <f>IF(AND('Mapa final'!$Y$51="Muy Alta",'Mapa final'!$AA$51="Mayor"),CONCATENATE("R5C",'Mapa final'!$O$51),"")</f>
        <v/>
      </c>
      <c r="AE10" s="49" t="str">
        <f>IF(AND('Mapa final'!$Y$52="Muy Alta",'Mapa final'!$AA$52="Mayor"),CONCATENATE("R5C",'Mapa final'!$O$52),"")</f>
        <v/>
      </c>
      <c r="AF10" s="49" t="str">
        <f>IF(AND('Mapa final'!$Y$53="Muy Alta",'Mapa final'!$AA$53="Mayor"),CONCATENATE("R5C",'Mapa final'!$O$53),"")</f>
        <v/>
      </c>
      <c r="AG10" s="50" t="e">
        <f>IF(AND('Mapa final'!#REF!="Muy Alta",'Mapa final'!#REF!="Mayor"),CONCATENATE("R5C",'Mapa final'!#REF!),"")</f>
        <v>#REF!</v>
      </c>
      <c r="AH10" s="51" t="str">
        <f>IF(AND('Mapa final'!$Y$49="Muy Alta",'Mapa final'!$AA$49="Catastrófico"),CONCATENATE("R5C",'Mapa final'!$O$49),"")</f>
        <v/>
      </c>
      <c r="AI10" s="52" t="str">
        <f>IF(AND('Mapa final'!$Y$50="Muy Alta",'Mapa final'!$AA$50="Catastrófico"),CONCATENATE("R5C",'Mapa final'!$O$50),"")</f>
        <v/>
      </c>
      <c r="AJ10" s="52" t="str">
        <f>IF(AND('Mapa final'!$Y$51="Muy Alta",'Mapa final'!$AA$51="Catastrófico"),CONCATENATE("R5C",'Mapa final'!$O$51),"")</f>
        <v/>
      </c>
      <c r="AK10" s="52" t="str">
        <f>IF(AND('Mapa final'!$Y$52="Muy Alta",'Mapa final'!$AA$52="Catastrófico"),CONCATENATE("R5C",'Mapa final'!$O$52),"")</f>
        <v/>
      </c>
      <c r="AL10" s="52" t="str">
        <f>IF(AND('Mapa final'!$Y$53="Muy Alta",'Mapa final'!$AA$53="Catastrófico"),CONCATENATE("R5C",'Mapa final'!$O$53),"")</f>
        <v/>
      </c>
      <c r="AM10" s="53" t="e">
        <f>IF(AND('Mapa final'!#REF!="Muy Alta",'Mapa final'!#REF!="Catastrófico"),CONCATENATE("R5C",'Mapa final'!#REF!),"")</f>
        <v>#REF!</v>
      </c>
      <c r="AN10" s="79"/>
      <c r="AO10" s="468"/>
      <c r="AP10" s="469"/>
      <c r="AQ10" s="469"/>
      <c r="AR10" s="469"/>
      <c r="AS10" s="469"/>
      <c r="AT10" s="470"/>
      <c r="AU10" s="79"/>
      <c r="AV10" s="79"/>
      <c r="AW10" s="79"/>
      <c r="AX10" s="79"/>
      <c r="AY10" s="79"/>
      <c r="AZ10" s="79"/>
      <c r="BA10" s="79"/>
      <c r="BB10" s="79"/>
      <c r="BC10" s="79"/>
      <c r="BD10" s="79"/>
      <c r="BE10" s="79"/>
      <c r="BF10" s="79"/>
      <c r="BG10" s="79"/>
      <c r="BH10" s="79"/>
      <c r="BI10" s="79"/>
      <c r="BJ10" s="79"/>
      <c r="BK10" s="79"/>
      <c r="BL10" s="79"/>
      <c r="BM10" s="79"/>
      <c r="BN10" s="79"/>
      <c r="BO10" s="79"/>
      <c r="BP10" s="79"/>
      <c r="BQ10" s="79"/>
      <c r="BR10" s="79"/>
      <c r="BS10" s="79"/>
      <c r="BT10" s="79"/>
      <c r="BU10" s="79"/>
      <c r="BV10" s="79"/>
      <c r="BW10" s="79"/>
      <c r="BX10" s="79"/>
    </row>
    <row r="11" spans="1:91" ht="15" customHeight="1" x14ac:dyDescent="0.25">
      <c r="A11" s="79"/>
      <c r="B11" s="407"/>
      <c r="C11" s="407"/>
      <c r="D11" s="408"/>
      <c r="E11" s="448"/>
      <c r="F11" s="449"/>
      <c r="G11" s="449"/>
      <c r="H11" s="449"/>
      <c r="I11" s="450"/>
      <c r="J11" s="48" t="str">
        <f>IF(AND('Mapa final'!$Y$54="Muy Alta",'Mapa final'!$AA$54="Leve"),CONCATENATE("R6C",'Mapa final'!$O$54),"")</f>
        <v/>
      </c>
      <c r="K11" s="49" t="str">
        <f>IF(AND('Mapa final'!$Y$55="Muy Alta",'Mapa final'!$AA$55="Leve"),CONCATENATE("R6C",'Mapa final'!$O$55),"")</f>
        <v/>
      </c>
      <c r="L11" s="49" t="str">
        <f>IF(AND('Mapa final'!$Y$56="Muy Alta",'Mapa final'!$AA$56="Leve"),CONCATENATE("R6C",'Mapa final'!$O$56),"")</f>
        <v/>
      </c>
      <c r="M11" s="49" t="str">
        <f>IF(AND('Mapa final'!$Y$57="Muy Alta",'Mapa final'!$AA$57="Leve"),CONCATENATE("R6C",'Mapa final'!$O$57),"")</f>
        <v/>
      </c>
      <c r="N11" s="49" t="e">
        <f>IF(AND('Mapa final'!#REF!="Muy Alta",'Mapa final'!#REF!="Leve"),CONCATENATE("R6C",'Mapa final'!#REF!),"")</f>
        <v>#REF!</v>
      </c>
      <c r="O11" s="50" t="e">
        <f>IF(AND('Mapa final'!#REF!="Muy Alta",'Mapa final'!#REF!="Leve"),CONCATENATE("R6C",'Mapa final'!#REF!),"")</f>
        <v>#REF!</v>
      </c>
      <c r="P11" s="48" t="str">
        <f>IF(AND('Mapa final'!$Y$54="Muy Alta",'Mapa final'!$AA$54="Menor"),CONCATENATE("R6C",'Mapa final'!$O$54),"")</f>
        <v/>
      </c>
      <c r="Q11" s="49" t="str">
        <f>IF(AND('Mapa final'!$Y$55="Muy Alta",'Mapa final'!$AA$55="Menor"),CONCATENATE("R6C",'Mapa final'!$O$55),"")</f>
        <v/>
      </c>
      <c r="R11" s="49" t="str">
        <f>IF(AND('Mapa final'!$Y$56="Muy Alta",'Mapa final'!$AA$56="Menor"),CONCATENATE("R6C",'Mapa final'!$O$56),"")</f>
        <v/>
      </c>
      <c r="S11" s="49" t="str">
        <f>IF(AND('Mapa final'!$Y$57="Muy Alta",'Mapa final'!$AA$57="Menor"),CONCATENATE("R6C",'Mapa final'!$O$57),"")</f>
        <v/>
      </c>
      <c r="T11" s="49" t="e">
        <f>IF(AND('Mapa final'!#REF!="Muy Alta",'Mapa final'!#REF!="Menor"),CONCATENATE("R6C",'Mapa final'!#REF!),"")</f>
        <v>#REF!</v>
      </c>
      <c r="U11" s="50" t="e">
        <f>IF(AND('Mapa final'!#REF!="Muy Alta",'Mapa final'!#REF!="Menor"),CONCATENATE("R6C",'Mapa final'!#REF!),"")</f>
        <v>#REF!</v>
      </c>
      <c r="V11" s="48" t="str">
        <f>IF(AND('Mapa final'!$Y$54="Muy Alta",'Mapa final'!$AA$54="Moderado"),CONCATENATE("R6C",'Mapa final'!$O$54),"")</f>
        <v/>
      </c>
      <c r="W11" s="49" t="str">
        <f>IF(AND('Mapa final'!$Y$55="Muy Alta",'Mapa final'!$AA$55="Moderado"),CONCATENATE("R6C",'Mapa final'!$O$55),"")</f>
        <v/>
      </c>
      <c r="X11" s="49" t="str">
        <f>IF(AND('Mapa final'!$Y$56="Muy Alta",'Mapa final'!$AA$56="Moderado"),CONCATENATE("R6C",'Mapa final'!$O$56),"")</f>
        <v/>
      </c>
      <c r="Y11" s="49" t="str">
        <f>IF(AND('Mapa final'!$Y$57="Muy Alta",'Mapa final'!$AA$57="Moderado"),CONCATENATE("R6C",'Mapa final'!$O$57),"")</f>
        <v/>
      </c>
      <c r="Z11" s="49" t="e">
        <f>IF(AND('Mapa final'!#REF!="Muy Alta",'Mapa final'!#REF!="Moderado"),CONCATENATE("R6C",'Mapa final'!#REF!),"")</f>
        <v>#REF!</v>
      </c>
      <c r="AA11" s="50" t="e">
        <f>IF(AND('Mapa final'!#REF!="Muy Alta",'Mapa final'!#REF!="Moderado"),CONCATENATE("R6C",'Mapa final'!#REF!),"")</f>
        <v>#REF!</v>
      </c>
      <c r="AB11" s="48" t="str">
        <f>IF(AND('Mapa final'!$Y$54="Muy Alta",'Mapa final'!$AA$54="Mayor"),CONCATENATE("R6C",'Mapa final'!$O$54),"")</f>
        <v/>
      </c>
      <c r="AC11" s="49" t="str">
        <f>IF(AND('Mapa final'!$Y$55="Muy Alta",'Mapa final'!$AA$55="Mayor"),CONCATENATE("R6C",'Mapa final'!$O$55),"")</f>
        <v/>
      </c>
      <c r="AD11" s="49" t="str">
        <f>IF(AND('Mapa final'!$Y$56="Muy Alta",'Mapa final'!$AA$56="Mayor"),CONCATENATE("R6C",'Mapa final'!$O$56),"")</f>
        <v/>
      </c>
      <c r="AE11" s="49" t="str">
        <f>IF(AND('Mapa final'!$Y$57="Muy Alta",'Mapa final'!$AA$57="Mayor"),CONCATENATE("R6C",'Mapa final'!$O$57),"")</f>
        <v/>
      </c>
      <c r="AF11" s="49" t="e">
        <f>IF(AND('Mapa final'!#REF!="Muy Alta",'Mapa final'!#REF!="Mayor"),CONCATENATE("R6C",'Mapa final'!#REF!),"")</f>
        <v>#REF!</v>
      </c>
      <c r="AG11" s="50" t="e">
        <f>IF(AND('Mapa final'!#REF!="Muy Alta",'Mapa final'!#REF!="Mayor"),CONCATENATE("R6C",'Mapa final'!#REF!),"")</f>
        <v>#REF!</v>
      </c>
      <c r="AH11" s="51" t="str">
        <f>IF(AND('Mapa final'!$Y$54="Muy Alta",'Mapa final'!$AA$54="Catastrófico"),CONCATENATE("R6C",'Mapa final'!$O$54),"")</f>
        <v/>
      </c>
      <c r="AI11" s="52" t="str">
        <f>IF(AND('Mapa final'!$Y$55="Muy Alta",'Mapa final'!$AA$55="Catastrófico"),CONCATENATE("R6C",'Mapa final'!$O$55),"")</f>
        <v/>
      </c>
      <c r="AJ11" s="52" t="str">
        <f>IF(AND('Mapa final'!$Y$56="Muy Alta",'Mapa final'!$AA$56="Catastrófico"),CONCATENATE("R6C",'Mapa final'!$O$56),"")</f>
        <v/>
      </c>
      <c r="AK11" s="52" t="str">
        <f>IF(AND('Mapa final'!$Y$57="Muy Alta",'Mapa final'!$AA$57="Catastrófico"),CONCATENATE("R6C",'Mapa final'!$O$57),"")</f>
        <v/>
      </c>
      <c r="AL11" s="52" t="e">
        <f>IF(AND('Mapa final'!#REF!="Muy Alta",'Mapa final'!#REF!="Catastrófico"),CONCATENATE("R6C",'Mapa final'!#REF!),"")</f>
        <v>#REF!</v>
      </c>
      <c r="AM11" s="53" t="e">
        <f>IF(AND('Mapa final'!#REF!="Muy Alta",'Mapa final'!#REF!="Catastrófico"),CONCATENATE("R6C",'Mapa final'!#REF!),"")</f>
        <v>#REF!</v>
      </c>
      <c r="AN11" s="79"/>
      <c r="AO11" s="468"/>
      <c r="AP11" s="469"/>
      <c r="AQ11" s="469"/>
      <c r="AR11" s="469"/>
      <c r="AS11" s="469"/>
      <c r="AT11" s="470"/>
      <c r="AU11" s="79"/>
      <c r="AV11" s="79"/>
      <c r="AW11" s="79"/>
      <c r="AX11" s="79"/>
      <c r="AY11" s="79"/>
      <c r="AZ11" s="79"/>
      <c r="BA11" s="79"/>
      <c r="BB11" s="79"/>
      <c r="BC11" s="79"/>
      <c r="BD11" s="79"/>
      <c r="BE11" s="79"/>
      <c r="BF11" s="79"/>
      <c r="BG11" s="79"/>
      <c r="BH11" s="79"/>
      <c r="BI11" s="79"/>
      <c r="BJ11" s="79"/>
      <c r="BK11" s="79"/>
      <c r="BL11" s="79"/>
      <c r="BM11" s="79"/>
      <c r="BN11" s="79"/>
      <c r="BO11" s="79"/>
      <c r="BP11" s="79"/>
      <c r="BQ11" s="79"/>
      <c r="BR11" s="79"/>
      <c r="BS11" s="79"/>
      <c r="BT11" s="79"/>
      <c r="BU11" s="79"/>
      <c r="BV11" s="79"/>
      <c r="BW11" s="79"/>
      <c r="BX11" s="79"/>
    </row>
    <row r="12" spans="1:91" ht="15" customHeight="1" x14ac:dyDescent="0.25">
      <c r="A12" s="79"/>
      <c r="B12" s="407"/>
      <c r="C12" s="407"/>
      <c r="D12" s="408"/>
      <c r="E12" s="448"/>
      <c r="F12" s="449"/>
      <c r="G12" s="449"/>
      <c r="H12" s="449"/>
      <c r="I12" s="450"/>
      <c r="J12" s="48" t="e">
        <f>IF(AND('Mapa final'!#REF!="Muy Alta",'Mapa final'!#REF!="Leve"),CONCATENATE("R7C",'Mapa final'!#REF!),"")</f>
        <v>#REF!</v>
      </c>
      <c r="K12" s="49" t="e">
        <f>IF(AND('Mapa final'!#REF!="Muy Alta",'Mapa final'!#REF!="Leve"),CONCATENATE("R7C",'Mapa final'!#REF!),"")</f>
        <v>#REF!</v>
      </c>
      <c r="L12" s="49" t="e">
        <f>IF(AND('Mapa final'!#REF!="Muy Alta",'Mapa final'!#REF!="Leve"),CONCATENATE("R7C",'Mapa final'!#REF!),"")</f>
        <v>#REF!</v>
      </c>
      <c r="M12" s="49" t="e">
        <f>IF(AND('Mapa final'!#REF!="Muy Alta",'Mapa final'!#REF!="Leve"),CONCATENATE("R7C",'Mapa final'!#REF!),"")</f>
        <v>#REF!</v>
      </c>
      <c r="N12" s="49" t="e">
        <f>IF(AND('Mapa final'!#REF!="Muy Alta",'Mapa final'!#REF!="Leve"),CONCATENATE("R7C",'Mapa final'!#REF!),"")</f>
        <v>#REF!</v>
      </c>
      <c r="O12" s="50" t="e">
        <f>IF(AND('Mapa final'!#REF!="Muy Alta",'Mapa final'!#REF!="Leve"),CONCATENATE("R7C",'Mapa final'!#REF!),"")</f>
        <v>#REF!</v>
      </c>
      <c r="P12" s="48" t="e">
        <f>IF(AND('Mapa final'!#REF!="Muy Alta",'Mapa final'!#REF!="Menor"),CONCATENATE("R7C",'Mapa final'!#REF!),"")</f>
        <v>#REF!</v>
      </c>
      <c r="Q12" s="49" t="e">
        <f>IF(AND('Mapa final'!#REF!="Muy Alta",'Mapa final'!#REF!="Menor"),CONCATENATE("R7C",'Mapa final'!#REF!),"")</f>
        <v>#REF!</v>
      </c>
      <c r="R12" s="49" t="e">
        <f>IF(AND('Mapa final'!#REF!="Muy Alta",'Mapa final'!#REF!="Menor"),CONCATENATE("R7C",'Mapa final'!#REF!),"")</f>
        <v>#REF!</v>
      </c>
      <c r="S12" s="49" t="e">
        <f>IF(AND('Mapa final'!#REF!="Muy Alta",'Mapa final'!#REF!="Menor"),CONCATENATE("R7C",'Mapa final'!#REF!),"")</f>
        <v>#REF!</v>
      </c>
      <c r="T12" s="49" t="e">
        <f>IF(AND('Mapa final'!#REF!="Muy Alta",'Mapa final'!#REF!="Menor"),CONCATENATE("R7C",'Mapa final'!#REF!),"")</f>
        <v>#REF!</v>
      </c>
      <c r="U12" s="50" t="e">
        <f>IF(AND('Mapa final'!#REF!="Muy Alta",'Mapa final'!#REF!="Menor"),CONCATENATE("R7C",'Mapa final'!#REF!),"")</f>
        <v>#REF!</v>
      </c>
      <c r="V12" s="48" t="e">
        <f>IF(AND('Mapa final'!#REF!="Muy Alta",'Mapa final'!#REF!="Moderado"),CONCATENATE("R7C",'Mapa final'!#REF!),"")</f>
        <v>#REF!</v>
      </c>
      <c r="W12" s="49" t="e">
        <f>IF(AND('Mapa final'!#REF!="Muy Alta",'Mapa final'!#REF!="Moderado"),CONCATENATE("R7C",'Mapa final'!#REF!),"")</f>
        <v>#REF!</v>
      </c>
      <c r="X12" s="49" t="e">
        <f>IF(AND('Mapa final'!#REF!="Muy Alta",'Mapa final'!#REF!="Moderado"),CONCATENATE("R7C",'Mapa final'!#REF!),"")</f>
        <v>#REF!</v>
      </c>
      <c r="Y12" s="49" t="e">
        <f>IF(AND('Mapa final'!#REF!="Muy Alta",'Mapa final'!#REF!="Moderado"),CONCATENATE("R7C",'Mapa final'!#REF!),"")</f>
        <v>#REF!</v>
      </c>
      <c r="Z12" s="49" t="e">
        <f>IF(AND('Mapa final'!#REF!="Muy Alta",'Mapa final'!#REF!="Moderado"),CONCATENATE("R7C",'Mapa final'!#REF!),"")</f>
        <v>#REF!</v>
      </c>
      <c r="AA12" s="50" t="e">
        <f>IF(AND('Mapa final'!#REF!="Muy Alta",'Mapa final'!#REF!="Moderado"),CONCATENATE("R7C",'Mapa final'!#REF!),"")</f>
        <v>#REF!</v>
      </c>
      <c r="AB12" s="48" t="e">
        <f>IF(AND('Mapa final'!#REF!="Muy Alta",'Mapa final'!#REF!="Mayor"),CONCATENATE("R7C",'Mapa final'!#REF!),"")</f>
        <v>#REF!</v>
      </c>
      <c r="AC12" s="49" t="e">
        <f>IF(AND('Mapa final'!#REF!="Muy Alta",'Mapa final'!#REF!="Mayor"),CONCATENATE("R7C",'Mapa final'!#REF!),"")</f>
        <v>#REF!</v>
      </c>
      <c r="AD12" s="49" t="e">
        <f>IF(AND('Mapa final'!#REF!="Muy Alta",'Mapa final'!#REF!="Mayor"),CONCATENATE("R7C",'Mapa final'!#REF!),"")</f>
        <v>#REF!</v>
      </c>
      <c r="AE12" s="49" t="e">
        <f>IF(AND('Mapa final'!#REF!="Muy Alta",'Mapa final'!#REF!="Mayor"),CONCATENATE("R7C",'Mapa final'!#REF!),"")</f>
        <v>#REF!</v>
      </c>
      <c r="AF12" s="49" t="e">
        <f>IF(AND('Mapa final'!#REF!="Muy Alta",'Mapa final'!#REF!="Mayor"),CONCATENATE("R7C",'Mapa final'!#REF!),"")</f>
        <v>#REF!</v>
      </c>
      <c r="AG12" s="50" t="e">
        <f>IF(AND('Mapa final'!#REF!="Muy Alta",'Mapa final'!#REF!="Mayor"),CONCATENATE("R7C",'Mapa final'!#REF!),"")</f>
        <v>#REF!</v>
      </c>
      <c r="AH12" s="51" t="e">
        <f>IF(AND('Mapa final'!#REF!="Muy Alta",'Mapa final'!#REF!="Catastrófico"),CONCATENATE("R7C",'Mapa final'!#REF!),"")</f>
        <v>#REF!</v>
      </c>
      <c r="AI12" s="52" t="e">
        <f>IF(AND('Mapa final'!#REF!="Muy Alta",'Mapa final'!#REF!="Catastrófico"),CONCATENATE("R7C",'Mapa final'!#REF!),"")</f>
        <v>#REF!</v>
      </c>
      <c r="AJ12" s="52" t="e">
        <f>IF(AND('Mapa final'!#REF!="Muy Alta",'Mapa final'!#REF!="Catastrófico"),CONCATENATE("R7C",'Mapa final'!#REF!),"")</f>
        <v>#REF!</v>
      </c>
      <c r="AK12" s="52" t="e">
        <f>IF(AND('Mapa final'!#REF!="Muy Alta",'Mapa final'!#REF!="Catastrófico"),CONCATENATE("R7C",'Mapa final'!#REF!),"")</f>
        <v>#REF!</v>
      </c>
      <c r="AL12" s="52" t="e">
        <f>IF(AND('Mapa final'!#REF!="Muy Alta",'Mapa final'!#REF!="Catastrófico"),CONCATENATE("R7C",'Mapa final'!#REF!),"")</f>
        <v>#REF!</v>
      </c>
      <c r="AM12" s="53" t="e">
        <f>IF(AND('Mapa final'!#REF!="Muy Alta",'Mapa final'!#REF!="Catastrófico"),CONCATENATE("R7C",'Mapa final'!#REF!),"")</f>
        <v>#REF!</v>
      </c>
      <c r="AN12" s="79"/>
      <c r="AO12" s="468"/>
      <c r="AP12" s="469"/>
      <c r="AQ12" s="469"/>
      <c r="AR12" s="469"/>
      <c r="AS12" s="469"/>
      <c r="AT12" s="470"/>
      <c r="AU12" s="79"/>
      <c r="AV12" s="79"/>
      <c r="AW12" s="79"/>
      <c r="AX12" s="79"/>
      <c r="AY12" s="79"/>
      <c r="AZ12" s="79"/>
      <c r="BA12" s="79"/>
      <c r="BB12" s="79"/>
      <c r="BC12" s="79"/>
      <c r="BD12" s="79"/>
      <c r="BE12" s="79"/>
      <c r="BF12" s="79"/>
      <c r="BG12" s="79"/>
      <c r="BH12" s="79"/>
      <c r="BI12" s="79"/>
      <c r="BJ12" s="79"/>
      <c r="BK12" s="79"/>
      <c r="BL12" s="79"/>
      <c r="BM12" s="79"/>
      <c r="BN12" s="79"/>
      <c r="BO12" s="79"/>
      <c r="BP12" s="79"/>
      <c r="BQ12" s="79"/>
      <c r="BR12" s="79"/>
      <c r="BS12" s="79"/>
      <c r="BT12" s="79"/>
      <c r="BU12" s="79"/>
      <c r="BV12" s="79"/>
      <c r="BW12" s="79"/>
      <c r="BX12" s="79"/>
    </row>
    <row r="13" spans="1:91" ht="15" customHeight="1" x14ac:dyDescent="0.25">
      <c r="A13" s="79"/>
      <c r="B13" s="407"/>
      <c r="C13" s="407"/>
      <c r="D13" s="408"/>
      <c r="E13" s="448"/>
      <c r="F13" s="449"/>
      <c r="G13" s="449"/>
      <c r="H13" s="449"/>
      <c r="I13" s="450"/>
      <c r="J13" s="48" t="e">
        <f>IF(AND('Mapa final'!#REF!="Muy Alta",'Mapa final'!#REF!="Leve"),CONCATENATE("R8C",'Mapa final'!#REF!),"")</f>
        <v>#REF!</v>
      </c>
      <c r="K13" s="49" t="e">
        <f>IF(AND('Mapa final'!#REF!="Muy Alta",'Mapa final'!#REF!="Leve"),CONCATENATE("R8C",'Mapa final'!#REF!),"")</f>
        <v>#REF!</v>
      </c>
      <c r="L13" s="49" t="e">
        <f>IF(AND('Mapa final'!#REF!="Muy Alta",'Mapa final'!#REF!="Leve"),CONCATENATE("R8C",'Mapa final'!#REF!),"")</f>
        <v>#REF!</v>
      </c>
      <c r="M13" s="49" t="e">
        <f>IF(AND('Mapa final'!#REF!="Muy Alta",'Mapa final'!#REF!="Leve"),CONCATENATE("R8C",'Mapa final'!#REF!),"")</f>
        <v>#REF!</v>
      </c>
      <c r="N13" s="49" t="e">
        <f>IF(AND('Mapa final'!#REF!="Muy Alta",'Mapa final'!#REF!="Leve"),CONCATENATE("R8C",'Mapa final'!#REF!),"")</f>
        <v>#REF!</v>
      </c>
      <c r="O13" s="50" t="e">
        <f>IF(AND('Mapa final'!#REF!="Muy Alta",'Mapa final'!#REF!="Leve"),CONCATENATE("R8C",'Mapa final'!#REF!),"")</f>
        <v>#REF!</v>
      </c>
      <c r="P13" s="48" t="e">
        <f>IF(AND('Mapa final'!#REF!="Muy Alta",'Mapa final'!#REF!="Menor"),CONCATENATE("R8C",'Mapa final'!#REF!),"")</f>
        <v>#REF!</v>
      </c>
      <c r="Q13" s="49" t="e">
        <f>IF(AND('Mapa final'!#REF!="Muy Alta",'Mapa final'!#REF!="Menor"),CONCATENATE("R8C",'Mapa final'!#REF!),"")</f>
        <v>#REF!</v>
      </c>
      <c r="R13" s="49" t="e">
        <f>IF(AND('Mapa final'!#REF!="Muy Alta",'Mapa final'!#REF!="Menor"),CONCATENATE("R8C",'Mapa final'!#REF!),"")</f>
        <v>#REF!</v>
      </c>
      <c r="S13" s="49" t="e">
        <f>IF(AND('Mapa final'!#REF!="Muy Alta",'Mapa final'!#REF!="Menor"),CONCATENATE("R8C",'Mapa final'!#REF!),"")</f>
        <v>#REF!</v>
      </c>
      <c r="T13" s="49" t="e">
        <f>IF(AND('Mapa final'!#REF!="Muy Alta",'Mapa final'!#REF!="Menor"),CONCATENATE("R8C",'Mapa final'!#REF!),"")</f>
        <v>#REF!</v>
      </c>
      <c r="U13" s="50" t="e">
        <f>IF(AND('Mapa final'!#REF!="Muy Alta",'Mapa final'!#REF!="Menor"),CONCATENATE("R8C",'Mapa final'!#REF!),"")</f>
        <v>#REF!</v>
      </c>
      <c r="V13" s="48" t="e">
        <f>IF(AND('Mapa final'!#REF!="Muy Alta",'Mapa final'!#REF!="Moderado"),CONCATENATE("R8C",'Mapa final'!#REF!),"")</f>
        <v>#REF!</v>
      </c>
      <c r="W13" s="49" t="e">
        <f>IF(AND('Mapa final'!#REF!="Muy Alta",'Mapa final'!#REF!="Moderado"),CONCATENATE("R8C",'Mapa final'!#REF!),"")</f>
        <v>#REF!</v>
      </c>
      <c r="X13" s="49" t="e">
        <f>IF(AND('Mapa final'!#REF!="Muy Alta",'Mapa final'!#REF!="Moderado"),CONCATENATE("R8C",'Mapa final'!#REF!),"")</f>
        <v>#REF!</v>
      </c>
      <c r="Y13" s="49" t="e">
        <f>IF(AND('Mapa final'!#REF!="Muy Alta",'Mapa final'!#REF!="Moderado"),CONCATENATE("R8C",'Mapa final'!#REF!),"")</f>
        <v>#REF!</v>
      </c>
      <c r="Z13" s="49" t="e">
        <f>IF(AND('Mapa final'!#REF!="Muy Alta",'Mapa final'!#REF!="Moderado"),CONCATENATE("R8C",'Mapa final'!#REF!),"")</f>
        <v>#REF!</v>
      </c>
      <c r="AA13" s="50" t="e">
        <f>IF(AND('Mapa final'!#REF!="Muy Alta",'Mapa final'!#REF!="Moderado"),CONCATENATE("R8C",'Mapa final'!#REF!),"")</f>
        <v>#REF!</v>
      </c>
      <c r="AB13" s="48" t="e">
        <f>IF(AND('Mapa final'!#REF!="Muy Alta",'Mapa final'!#REF!="Mayor"),CONCATENATE("R8C",'Mapa final'!#REF!),"")</f>
        <v>#REF!</v>
      </c>
      <c r="AC13" s="49" t="e">
        <f>IF(AND('Mapa final'!#REF!="Muy Alta",'Mapa final'!#REF!="Mayor"),CONCATENATE("R8C",'Mapa final'!#REF!),"")</f>
        <v>#REF!</v>
      </c>
      <c r="AD13" s="49" t="e">
        <f>IF(AND('Mapa final'!#REF!="Muy Alta",'Mapa final'!#REF!="Mayor"),CONCATENATE("R8C",'Mapa final'!#REF!),"")</f>
        <v>#REF!</v>
      </c>
      <c r="AE13" s="49" t="e">
        <f>IF(AND('Mapa final'!#REF!="Muy Alta",'Mapa final'!#REF!="Mayor"),CONCATENATE("R8C",'Mapa final'!#REF!),"")</f>
        <v>#REF!</v>
      </c>
      <c r="AF13" s="49" t="e">
        <f>IF(AND('Mapa final'!#REF!="Muy Alta",'Mapa final'!#REF!="Mayor"),CONCATENATE("R8C",'Mapa final'!#REF!),"")</f>
        <v>#REF!</v>
      </c>
      <c r="AG13" s="50" t="e">
        <f>IF(AND('Mapa final'!#REF!="Muy Alta",'Mapa final'!#REF!="Mayor"),CONCATENATE("R8C",'Mapa final'!#REF!),"")</f>
        <v>#REF!</v>
      </c>
      <c r="AH13" s="51" t="e">
        <f>IF(AND('Mapa final'!#REF!="Muy Alta",'Mapa final'!#REF!="Catastrófico"),CONCATENATE("R8C",'Mapa final'!#REF!),"")</f>
        <v>#REF!</v>
      </c>
      <c r="AI13" s="52" t="e">
        <f>IF(AND('Mapa final'!#REF!="Muy Alta",'Mapa final'!#REF!="Catastrófico"),CONCATENATE("R8C",'Mapa final'!#REF!),"")</f>
        <v>#REF!</v>
      </c>
      <c r="AJ13" s="52" t="e">
        <f>IF(AND('Mapa final'!#REF!="Muy Alta",'Mapa final'!#REF!="Catastrófico"),CONCATENATE("R8C",'Mapa final'!#REF!),"")</f>
        <v>#REF!</v>
      </c>
      <c r="AK13" s="52" t="e">
        <f>IF(AND('Mapa final'!#REF!="Muy Alta",'Mapa final'!#REF!="Catastrófico"),CONCATENATE("R8C",'Mapa final'!#REF!),"")</f>
        <v>#REF!</v>
      </c>
      <c r="AL13" s="52" t="e">
        <f>IF(AND('Mapa final'!#REF!="Muy Alta",'Mapa final'!#REF!="Catastrófico"),CONCATENATE("R8C",'Mapa final'!#REF!),"")</f>
        <v>#REF!</v>
      </c>
      <c r="AM13" s="53" t="e">
        <f>IF(AND('Mapa final'!#REF!="Muy Alta",'Mapa final'!#REF!="Catastrófico"),CONCATENATE("R8C",'Mapa final'!#REF!),"")</f>
        <v>#REF!</v>
      </c>
      <c r="AN13" s="79"/>
      <c r="AO13" s="468"/>
      <c r="AP13" s="469"/>
      <c r="AQ13" s="469"/>
      <c r="AR13" s="469"/>
      <c r="AS13" s="469"/>
      <c r="AT13" s="470"/>
      <c r="AU13" s="79"/>
      <c r="AV13" s="79"/>
      <c r="AW13" s="79"/>
      <c r="AX13" s="79"/>
      <c r="AY13" s="79"/>
      <c r="AZ13" s="79"/>
      <c r="BA13" s="79"/>
      <c r="BB13" s="79"/>
      <c r="BC13" s="79"/>
      <c r="BD13" s="79"/>
      <c r="BE13" s="79"/>
      <c r="BF13" s="79"/>
      <c r="BG13" s="79"/>
      <c r="BH13" s="79"/>
      <c r="BI13" s="79"/>
      <c r="BJ13" s="79"/>
      <c r="BK13" s="79"/>
      <c r="BL13" s="79"/>
      <c r="BM13" s="79"/>
      <c r="BN13" s="79"/>
      <c r="BO13" s="79"/>
      <c r="BP13" s="79"/>
      <c r="BQ13" s="79"/>
      <c r="BR13" s="79"/>
      <c r="BS13" s="79"/>
      <c r="BT13" s="79"/>
      <c r="BU13" s="79"/>
      <c r="BV13" s="79"/>
      <c r="BW13" s="79"/>
      <c r="BX13" s="79"/>
    </row>
    <row r="14" spans="1:91" ht="15" customHeight="1" x14ac:dyDescent="0.25">
      <c r="A14" s="79"/>
      <c r="B14" s="407"/>
      <c r="C14" s="407"/>
      <c r="D14" s="408"/>
      <c r="E14" s="448"/>
      <c r="F14" s="449"/>
      <c r="G14" s="449"/>
      <c r="H14" s="449"/>
      <c r="I14" s="450"/>
      <c r="J14" s="48" t="e">
        <f>IF(AND('Mapa final'!#REF!="Muy Alta",'Mapa final'!#REF!="Leve"),CONCATENATE("R9C",'Mapa final'!#REF!),"")</f>
        <v>#REF!</v>
      </c>
      <c r="K14" s="49" t="e">
        <f>IF(AND('Mapa final'!#REF!="Muy Alta",'Mapa final'!#REF!="Leve"),CONCATENATE("R9C",'Mapa final'!#REF!),"")</f>
        <v>#REF!</v>
      </c>
      <c r="L14" s="49" t="e">
        <f>IF(AND('Mapa final'!#REF!="Muy Alta",'Mapa final'!#REF!="Leve"),CONCATENATE("R9C",'Mapa final'!#REF!),"")</f>
        <v>#REF!</v>
      </c>
      <c r="M14" s="49" t="e">
        <f>IF(AND('Mapa final'!#REF!="Muy Alta",'Mapa final'!#REF!="Leve"),CONCATENATE("R9C",'Mapa final'!#REF!),"")</f>
        <v>#REF!</v>
      </c>
      <c r="N14" s="49" t="e">
        <f>IF(AND('Mapa final'!#REF!="Muy Alta",'Mapa final'!#REF!="Leve"),CONCATENATE("R9C",'Mapa final'!#REF!),"")</f>
        <v>#REF!</v>
      </c>
      <c r="O14" s="50" t="e">
        <f>IF(AND('Mapa final'!#REF!="Muy Alta",'Mapa final'!#REF!="Leve"),CONCATENATE("R9C",'Mapa final'!#REF!),"")</f>
        <v>#REF!</v>
      </c>
      <c r="P14" s="48" t="e">
        <f>IF(AND('Mapa final'!#REF!="Muy Alta",'Mapa final'!#REF!="Menor"),CONCATENATE("R9C",'Mapa final'!#REF!),"")</f>
        <v>#REF!</v>
      </c>
      <c r="Q14" s="49" t="e">
        <f>IF(AND('Mapa final'!#REF!="Muy Alta",'Mapa final'!#REF!="Menor"),CONCATENATE("R9C",'Mapa final'!#REF!),"")</f>
        <v>#REF!</v>
      </c>
      <c r="R14" s="49" t="e">
        <f>IF(AND('Mapa final'!#REF!="Muy Alta",'Mapa final'!#REF!="Menor"),CONCATENATE("R9C",'Mapa final'!#REF!),"")</f>
        <v>#REF!</v>
      </c>
      <c r="S14" s="49" t="e">
        <f>IF(AND('Mapa final'!#REF!="Muy Alta",'Mapa final'!#REF!="Menor"),CONCATENATE("R9C",'Mapa final'!#REF!),"")</f>
        <v>#REF!</v>
      </c>
      <c r="T14" s="49" t="e">
        <f>IF(AND('Mapa final'!#REF!="Muy Alta",'Mapa final'!#REF!="Menor"),CONCATENATE("R9C",'Mapa final'!#REF!),"")</f>
        <v>#REF!</v>
      </c>
      <c r="U14" s="50" t="e">
        <f>IF(AND('Mapa final'!#REF!="Muy Alta",'Mapa final'!#REF!="Menor"),CONCATENATE("R9C",'Mapa final'!#REF!),"")</f>
        <v>#REF!</v>
      </c>
      <c r="V14" s="48" t="e">
        <f>IF(AND('Mapa final'!#REF!="Muy Alta",'Mapa final'!#REF!="Moderado"),CONCATENATE("R9C",'Mapa final'!#REF!),"")</f>
        <v>#REF!</v>
      </c>
      <c r="W14" s="49" t="e">
        <f>IF(AND('Mapa final'!#REF!="Muy Alta",'Mapa final'!#REF!="Moderado"),CONCATENATE("R9C",'Mapa final'!#REF!),"")</f>
        <v>#REF!</v>
      </c>
      <c r="X14" s="49" t="e">
        <f>IF(AND('Mapa final'!#REF!="Muy Alta",'Mapa final'!#REF!="Moderado"),CONCATENATE("R9C",'Mapa final'!#REF!),"")</f>
        <v>#REF!</v>
      </c>
      <c r="Y14" s="49" t="e">
        <f>IF(AND('Mapa final'!#REF!="Muy Alta",'Mapa final'!#REF!="Moderado"),CONCATENATE("R9C",'Mapa final'!#REF!),"")</f>
        <v>#REF!</v>
      </c>
      <c r="Z14" s="49" t="e">
        <f>IF(AND('Mapa final'!#REF!="Muy Alta",'Mapa final'!#REF!="Moderado"),CONCATENATE("R9C",'Mapa final'!#REF!),"")</f>
        <v>#REF!</v>
      </c>
      <c r="AA14" s="50" t="e">
        <f>IF(AND('Mapa final'!#REF!="Muy Alta",'Mapa final'!#REF!="Moderado"),CONCATENATE("R9C",'Mapa final'!#REF!),"")</f>
        <v>#REF!</v>
      </c>
      <c r="AB14" s="48" t="e">
        <f>IF(AND('Mapa final'!#REF!="Muy Alta",'Mapa final'!#REF!="Mayor"),CONCATENATE("R9C",'Mapa final'!#REF!),"")</f>
        <v>#REF!</v>
      </c>
      <c r="AC14" s="49" t="e">
        <f>IF(AND('Mapa final'!#REF!="Muy Alta",'Mapa final'!#REF!="Mayor"),CONCATENATE("R9C",'Mapa final'!#REF!),"")</f>
        <v>#REF!</v>
      </c>
      <c r="AD14" s="49" t="e">
        <f>IF(AND('Mapa final'!#REF!="Muy Alta",'Mapa final'!#REF!="Mayor"),CONCATENATE("R9C",'Mapa final'!#REF!),"")</f>
        <v>#REF!</v>
      </c>
      <c r="AE14" s="49" t="e">
        <f>IF(AND('Mapa final'!#REF!="Muy Alta",'Mapa final'!#REF!="Mayor"),CONCATENATE("R9C",'Mapa final'!#REF!),"")</f>
        <v>#REF!</v>
      </c>
      <c r="AF14" s="49" t="e">
        <f>IF(AND('Mapa final'!#REF!="Muy Alta",'Mapa final'!#REF!="Mayor"),CONCATENATE("R9C",'Mapa final'!#REF!),"")</f>
        <v>#REF!</v>
      </c>
      <c r="AG14" s="50" t="e">
        <f>IF(AND('Mapa final'!#REF!="Muy Alta",'Mapa final'!#REF!="Mayor"),CONCATENATE("R9C",'Mapa final'!#REF!),"")</f>
        <v>#REF!</v>
      </c>
      <c r="AH14" s="51" t="e">
        <f>IF(AND('Mapa final'!#REF!="Muy Alta",'Mapa final'!#REF!="Catastrófico"),CONCATENATE("R9C",'Mapa final'!#REF!),"")</f>
        <v>#REF!</v>
      </c>
      <c r="AI14" s="52" t="e">
        <f>IF(AND('Mapa final'!#REF!="Muy Alta",'Mapa final'!#REF!="Catastrófico"),CONCATENATE("R9C",'Mapa final'!#REF!),"")</f>
        <v>#REF!</v>
      </c>
      <c r="AJ14" s="52" t="e">
        <f>IF(AND('Mapa final'!#REF!="Muy Alta",'Mapa final'!#REF!="Catastrófico"),CONCATENATE("R9C",'Mapa final'!#REF!),"")</f>
        <v>#REF!</v>
      </c>
      <c r="AK14" s="52" t="e">
        <f>IF(AND('Mapa final'!#REF!="Muy Alta",'Mapa final'!#REF!="Catastrófico"),CONCATENATE("R9C",'Mapa final'!#REF!),"")</f>
        <v>#REF!</v>
      </c>
      <c r="AL14" s="52" t="e">
        <f>IF(AND('Mapa final'!#REF!="Muy Alta",'Mapa final'!#REF!="Catastrófico"),CONCATENATE("R9C",'Mapa final'!#REF!),"")</f>
        <v>#REF!</v>
      </c>
      <c r="AM14" s="53" t="e">
        <f>IF(AND('Mapa final'!#REF!="Muy Alta",'Mapa final'!#REF!="Catastrófico"),CONCATENATE("R9C",'Mapa final'!#REF!),"")</f>
        <v>#REF!</v>
      </c>
      <c r="AN14" s="79"/>
      <c r="AO14" s="468"/>
      <c r="AP14" s="469"/>
      <c r="AQ14" s="469"/>
      <c r="AR14" s="469"/>
      <c r="AS14" s="469"/>
      <c r="AT14" s="470"/>
      <c r="AU14" s="79"/>
      <c r="AV14" s="79"/>
      <c r="AW14" s="79"/>
      <c r="AX14" s="79"/>
      <c r="AY14" s="79"/>
      <c r="AZ14" s="79"/>
      <c r="BA14" s="79"/>
      <c r="BB14" s="79"/>
      <c r="BC14" s="79"/>
      <c r="BD14" s="79"/>
      <c r="BE14" s="79"/>
      <c r="BF14" s="79"/>
      <c r="BG14" s="79"/>
      <c r="BH14" s="79"/>
      <c r="BI14" s="79"/>
      <c r="BJ14" s="79"/>
      <c r="BK14" s="79"/>
      <c r="BL14" s="79"/>
      <c r="BM14" s="79"/>
      <c r="BN14" s="79"/>
      <c r="BO14" s="79"/>
      <c r="BP14" s="79"/>
      <c r="BQ14" s="79"/>
      <c r="BR14" s="79"/>
      <c r="BS14" s="79"/>
      <c r="BT14" s="79"/>
      <c r="BU14" s="79"/>
      <c r="BV14" s="79"/>
      <c r="BW14" s="79"/>
      <c r="BX14" s="79"/>
    </row>
    <row r="15" spans="1:91" ht="15.75" customHeight="1" thickBot="1" x14ac:dyDescent="0.3">
      <c r="A15" s="79"/>
      <c r="B15" s="407"/>
      <c r="C15" s="407"/>
      <c r="D15" s="408"/>
      <c r="E15" s="451"/>
      <c r="F15" s="452"/>
      <c r="G15" s="452"/>
      <c r="H15" s="452"/>
      <c r="I15" s="453"/>
      <c r="J15" s="54" t="e">
        <f>IF(AND('Mapa final'!#REF!="Muy Alta",'Mapa final'!#REF!="Leve"),CONCATENATE("R10C",'Mapa final'!#REF!),"")</f>
        <v>#REF!</v>
      </c>
      <c r="K15" s="55" t="e">
        <f>IF(AND('Mapa final'!#REF!="Muy Alta",'Mapa final'!#REF!="Leve"),CONCATENATE("R10C",'Mapa final'!#REF!),"")</f>
        <v>#REF!</v>
      </c>
      <c r="L15" s="55" t="e">
        <f>IF(AND('Mapa final'!#REF!="Muy Alta",'Mapa final'!#REF!="Leve"),CONCATENATE("R10C",'Mapa final'!#REF!),"")</f>
        <v>#REF!</v>
      </c>
      <c r="M15" s="55" t="e">
        <f>IF(AND('Mapa final'!#REF!="Muy Alta",'Mapa final'!#REF!="Leve"),CONCATENATE("R10C",'Mapa final'!#REF!),"")</f>
        <v>#REF!</v>
      </c>
      <c r="N15" s="55" t="e">
        <f>IF(AND('Mapa final'!#REF!="Muy Alta",'Mapa final'!#REF!="Leve"),CONCATENATE("R10C",'Mapa final'!#REF!),"")</f>
        <v>#REF!</v>
      </c>
      <c r="O15" s="56" t="e">
        <f>IF(AND('Mapa final'!#REF!="Muy Alta",'Mapa final'!#REF!="Leve"),CONCATENATE("R10C",'Mapa final'!#REF!),"")</f>
        <v>#REF!</v>
      </c>
      <c r="P15" s="48" t="e">
        <f>IF(AND('Mapa final'!#REF!="Muy Alta",'Mapa final'!#REF!="Menor"),CONCATENATE("R10C",'Mapa final'!#REF!),"")</f>
        <v>#REF!</v>
      </c>
      <c r="Q15" s="49" t="e">
        <f>IF(AND('Mapa final'!#REF!="Muy Alta",'Mapa final'!#REF!="Menor"),CONCATENATE("R10C",'Mapa final'!#REF!),"")</f>
        <v>#REF!</v>
      </c>
      <c r="R15" s="49" t="e">
        <f>IF(AND('Mapa final'!#REF!="Muy Alta",'Mapa final'!#REF!="Menor"),CONCATENATE("R10C",'Mapa final'!#REF!),"")</f>
        <v>#REF!</v>
      </c>
      <c r="S15" s="49" t="e">
        <f>IF(AND('Mapa final'!#REF!="Muy Alta",'Mapa final'!#REF!="Menor"),CONCATENATE("R10C",'Mapa final'!#REF!),"")</f>
        <v>#REF!</v>
      </c>
      <c r="T15" s="49" t="e">
        <f>IF(AND('Mapa final'!#REF!="Muy Alta",'Mapa final'!#REF!="Menor"),CONCATENATE("R10C",'Mapa final'!#REF!),"")</f>
        <v>#REF!</v>
      </c>
      <c r="U15" s="50" t="e">
        <f>IF(AND('Mapa final'!#REF!="Muy Alta",'Mapa final'!#REF!="Menor"),CONCATENATE("R10C",'Mapa final'!#REF!),"")</f>
        <v>#REF!</v>
      </c>
      <c r="V15" s="54" t="e">
        <f>IF(AND('Mapa final'!#REF!="Muy Alta",'Mapa final'!#REF!="Moderado"),CONCATENATE("R10C",'Mapa final'!#REF!),"")</f>
        <v>#REF!</v>
      </c>
      <c r="W15" s="55" t="e">
        <f>IF(AND('Mapa final'!#REF!="Muy Alta",'Mapa final'!#REF!="Moderado"),CONCATENATE("R10C",'Mapa final'!#REF!),"")</f>
        <v>#REF!</v>
      </c>
      <c r="X15" s="55" t="e">
        <f>IF(AND('Mapa final'!#REF!="Muy Alta",'Mapa final'!#REF!="Moderado"),CONCATENATE("R10C",'Mapa final'!#REF!),"")</f>
        <v>#REF!</v>
      </c>
      <c r="Y15" s="55" t="e">
        <f>IF(AND('Mapa final'!#REF!="Muy Alta",'Mapa final'!#REF!="Moderado"),CONCATENATE("R10C",'Mapa final'!#REF!),"")</f>
        <v>#REF!</v>
      </c>
      <c r="Z15" s="55" t="e">
        <f>IF(AND('Mapa final'!#REF!="Muy Alta",'Mapa final'!#REF!="Moderado"),CONCATENATE("R10C",'Mapa final'!#REF!),"")</f>
        <v>#REF!</v>
      </c>
      <c r="AA15" s="56" t="e">
        <f>IF(AND('Mapa final'!#REF!="Muy Alta",'Mapa final'!#REF!="Moderado"),CONCATENATE("R10C",'Mapa final'!#REF!),"")</f>
        <v>#REF!</v>
      </c>
      <c r="AB15" s="48" t="e">
        <f>IF(AND('Mapa final'!#REF!="Muy Alta",'Mapa final'!#REF!="Mayor"),CONCATENATE("R10C",'Mapa final'!#REF!),"")</f>
        <v>#REF!</v>
      </c>
      <c r="AC15" s="49" t="e">
        <f>IF(AND('Mapa final'!#REF!="Muy Alta",'Mapa final'!#REF!="Mayor"),CONCATENATE("R10C",'Mapa final'!#REF!),"")</f>
        <v>#REF!</v>
      </c>
      <c r="AD15" s="49" t="e">
        <f>IF(AND('Mapa final'!#REF!="Muy Alta",'Mapa final'!#REF!="Mayor"),CONCATENATE("R10C",'Mapa final'!#REF!),"")</f>
        <v>#REF!</v>
      </c>
      <c r="AE15" s="49" t="e">
        <f>IF(AND('Mapa final'!#REF!="Muy Alta",'Mapa final'!#REF!="Mayor"),CONCATENATE("R10C",'Mapa final'!#REF!),"")</f>
        <v>#REF!</v>
      </c>
      <c r="AF15" s="49" t="e">
        <f>IF(AND('Mapa final'!#REF!="Muy Alta",'Mapa final'!#REF!="Mayor"),CONCATENATE("R10C",'Mapa final'!#REF!),"")</f>
        <v>#REF!</v>
      </c>
      <c r="AG15" s="50" t="e">
        <f>IF(AND('Mapa final'!#REF!="Muy Alta",'Mapa final'!#REF!="Mayor"),CONCATENATE("R10C",'Mapa final'!#REF!),"")</f>
        <v>#REF!</v>
      </c>
      <c r="AH15" s="57" t="e">
        <f>IF(AND('Mapa final'!#REF!="Muy Alta",'Mapa final'!#REF!="Catastrófico"),CONCATENATE("R10C",'Mapa final'!#REF!),"")</f>
        <v>#REF!</v>
      </c>
      <c r="AI15" s="58" t="e">
        <f>IF(AND('Mapa final'!#REF!="Muy Alta",'Mapa final'!#REF!="Catastrófico"),CONCATENATE("R10C",'Mapa final'!#REF!),"")</f>
        <v>#REF!</v>
      </c>
      <c r="AJ15" s="58" t="e">
        <f>IF(AND('Mapa final'!#REF!="Muy Alta",'Mapa final'!#REF!="Catastrófico"),CONCATENATE("R10C",'Mapa final'!#REF!),"")</f>
        <v>#REF!</v>
      </c>
      <c r="AK15" s="58" t="e">
        <f>IF(AND('Mapa final'!#REF!="Muy Alta",'Mapa final'!#REF!="Catastrófico"),CONCATENATE("R10C",'Mapa final'!#REF!),"")</f>
        <v>#REF!</v>
      </c>
      <c r="AL15" s="58" t="e">
        <f>IF(AND('Mapa final'!#REF!="Muy Alta",'Mapa final'!#REF!="Catastrófico"),CONCATENATE("R10C",'Mapa final'!#REF!),"")</f>
        <v>#REF!</v>
      </c>
      <c r="AM15" s="59" t="e">
        <f>IF(AND('Mapa final'!#REF!="Muy Alta",'Mapa final'!#REF!="Catastrófico"),CONCATENATE("R10C",'Mapa final'!#REF!),"")</f>
        <v>#REF!</v>
      </c>
      <c r="AN15" s="79"/>
      <c r="AO15" s="471"/>
      <c r="AP15" s="472"/>
      <c r="AQ15" s="472"/>
      <c r="AR15" s="472"/>
      <c r="AS15" s="472"/>
      <c r="AT15" s="473"/>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row>
    <row r="16" spans="1:91" ht="15" customHeight="1" x14ac:dyDescent="0.25">
      <c r="A16" s="79"/>
      <c r="B16" s="407"/>
      <c r="C16" s="407"/>
      <c r="D16" s="408"/>
      <c r="E16" s="445" t="s">
        <v>115</v>
      </c>
      <c r="F16" s="446"/>
      <c r="G16" s="446"/>
      <c r="H16" s="446"/>
      <c r="I16" s="446"/>
      <c r="J16" s="60" t="e">
        <f>IF(AND('Mapa final'!#REF!="Alta",'Mapa final'!#REF!="Leve"),CONCATENATE("R1C",'Mapa final'!#REF!),"")</f>
        <v>#REF!</v>
      </c>
      <c r="K16" s="61" t="e">
        <f>IF(AND('Mapa final'!#REF!="Alta",'Mapa final'!#REF!="Leve"),CONCATENATE("R1C",'Mapa final'!#REF!),"")</f>
        <v>#REF!</v>
      </c>
      <c r="L16" s="61" t="e">
        <f>IF(AND('Mapa final'!#REF!="Alta",'Mapa final'!#REF!="Leve"),CONCATENATE("R1C",'Mapa final'!#REF!),"")</f>
        <v>#REF!</v>
      </c>
      <c r="M16" s="61" t="str">
        <f>IF(AND('Mapa final'!$Y$10="Alta",'Mapa final'!$AA$10="Leve"),CONCATENATE("R1C",'Mapa final'!$O$10),"")</f>
        <v/>
      </c>
      <c r="N16" s="61" t="str">
        <f>IF(AND('Mapa final'!$Y$14="Alta",'Mapa final'!$AA$14="Leve"),CONCATENATE("R1C",'Mapa final'!$O$14),"")</f>
        <v/>
      </c>
      <c r="O16" s="62" t="str">
        <f>IF(AND('Mapa final'!$Y$17="Alta",'Mapa final'!$AA$17="Leve"),CONCATENATE("R1C",'Mapa final'!$O$17),"")</f>
        <v/>
      </c>
      <c r="P16" s="60" t="e">
        <f>IF(AND('Mapa final'!#REF!="Alta",'Mapa final'!#REF!="Menor"),CONCATENATE("R1C",'Mapa final'!#REF!),"")</f>
        <v>#REF!</v>
      </c>
      <c r="Q16" s="61" t="e">
        <f>IF(AND('Mapa final'!#REF!="Alta",'Mapa final'!#REF!="Menor"),CONCATENATE("R1C",'Mapa final'!#REF!),"")</f>
        <v>#REF!</v>
      </c>
      <c r="R16" s="61" t="e">
        <f>IF(AND('Mapa final'!#REF!="Alta",'Mapa final'!#REF!="Menor"),CONCATENATE("R1C",'Mapa final'!#REF!),"")</f>
        <v>#REF!</v>
      </c>
      <c r="S16" s="61" t="str">
        <f>IF(AND('Mapa final'!$Y$10="Alta",'Mapa final'!$AA$10="Menor"),CONCATENATE("R1C",'Mapa final'!$O$10),"")</f>
        <v/>
      </c>
      <c r="T16" s="61" t="str">
        <f>IF(AND('Mapa final'!$Y$14="Alta",'Mapa final'!$AA$14="Menor"),CONCATENATE("R1C",'Mapa final'!$O$14),"")</f>
        <v/>
      </c>
      <c r="U16" s="62" t="str">
        <f>IF(AND('Mapa final'!$Y$17="Alta",'Mapa final'!$AA$17="Menor"),CONCATENATE("R1C",'Mapa final'!$O$17),"")</f>
        <v/>
      </c>
      <c r="V16" s="42" t="e">
        <f>IF(AND('Mapa final'!#REF!="Alta",'Mapa final'!#REF!="Moderado"),CONCATENATE("R1C",'Mapa final'!#REF!),"")</f>
        <v>#REF!</v>
      </c>
      <c r="W16" s="43" t="e">
        <f>IF(AND('Mapa final'!#REF!="Alta",'Mapa final'!#REF!="Moderado"),CONCATENATE("R1C",'Mapa final'!#REF!),"")</f>
        <v>#REF!</v>
      </c>
      <c r="X16" s="43" t="e">
        <f>IF(AND('Mapa final'!#REF!="Alta",'Mapa final'!#REF!="Moderado"),CONCATENATE("R1C",'Mapa final'!#REF!),"")</f>
        <v>#REF!</v>
      </c>
      <c r="Y16" s="43" t="str">
        <f>IF(AND('Mapa final'!$Y$10="Alta",'Mapa final'!$AA$10="Moderado"),CONCATENATE("R1C",'Mapa final'!$O$10),"")</f>
        <v/>
      </c>
      <c r="Z16" s="43" t="str">
        <f>IF(AND('Mapa final'!$Y$14="Alta",'Mapa final'!$AA$14="Moderado"),CONCATENATE("R1C",'Mapa final'!$O$14),"")</f>
        <v/>
      </c>
      <c r="AA16" s="44" t="str">
        <f>IF(AND('Mapa final'!$Y$17="Alta",'Mapa final'!$AA$17="Moderado"),CONCATENATE("R1C",'Mapa final'!$O$17),"")</f>
        <v/>
      </c>
      <c r="AB16" s="42" t="e">
        <f>IF(AND('Mapa final'!#REF!="Alta",'Mapa final'!#REF!="Mayor"),CONCATENATE("R1C",'Mapa final'!#REF!),"")</f>
        <v>#REF!</v>
      </c>
      <c r="AC16" s="43" t="e">
        <f>IF(AND('Mapa final'!#REF!="Alta",'Mapa final'!#REF!="Mayor"),CONCATENATE("R1C",'Mapa final'!#REF!),"")</f>
        <v>#REF!</v>
      </c>
      <c r="AD16" s="43" t="e">
        <f>IF(AND('Mapa final'!#REF!="Alta",'Mapa final'!#REF!="Mayor"),CONCATENATE("R1C",'Mapa final'!#REF!),"")</f>
        <v>#REF!</v>
      </c>
      <c r="AE16" s="43" t="str">
        <f>IF(AND('Mapa final'!$Y$10="Alta",'Mapa final'!$AA$10="Mayor"),CONCATENATE("R1C",'Mapa final'!$O$10),"")</f>
        <v/>
      </c>
      <c r="AF16" s="43" t="str">
        <f>IF(AND('Mapa final'!$Y$14="Alta",'Mapa final'!$AA$14="Mayor"),CONCATENATE("R1C",'Mapa final'!$O$14),"")</f>
        <v/>
      </c>
      <c r="AG16" s="44" t="str">
        <f>IF(AND('Mapa final'!$Y$17="Alta",'Mapa final'!$AA$17="Mayor"),CONCATENATE("R1C",'Mapa final'!$O$17),"")</f>
        <v/>
      </c>
      <c r="AH16" s="45" t="e">
        <f>IF(AND('Mapa final'!#REF!="Alta",'Mapa final'!#REF!="Catastrófico"),CONCATENATE("R1C",'Mapa final'!#REF!),"")</f>
        <v>#REF!</v>
      </c>
      <c r="AI16" s="46" t="e">
        <f>IF(AND('Mapa final'!#REF!="Alta",'Mapa final'!#REF!="Catastrófico"),CONCATENATE("R1C",'Mapa final'!#REF!),"")</f>
        <v>#REF!</v>
      </c>
      <c r="AJ16" s="46" t="e">
        <f>IF(AND('Mapa final'!#REF!="Alta",'Mapa final'!#REF!="Catastrófico"),CONCATENATE("R1C",'Mapa final'!#REF!),"")</f>
        <v>#REF!</v>
      </c>
      <c r="AK16" s="46" t="str">
        <f>IF(AND('Mapa final'!$Y$10="Alta",'Mapa final'!$AA$10="Catastrófico"),CONCATENATE("R1C",'Mapa final'!$O$10),"")</f>
        <v/>
      </c>
      <c r="AL16" s="46" t="str">
        <f>IF(AND('Mapa final'!$Y$14="Alta",'Mapa final'!$AA$14="Catastrófico"),CONCATENATE("R1C",'Mapa final'!$O$14),"")</f>
        <v/>
      </c>
      <c r="AM16" s="47" t="str">
        <f>IF(AND('Mapa final'!$Y$17="Alta",'Mapa final'!$AA$17="Catastrófico"),CONCATENATE("R1C",'Mapa final'!$O$17),"")</f>
        <v/>
      </c>
      <c r="AN16" s="79"/>
      <c r="AO16" s="455" t="s">
        <v>80</v>
      </c>
      <c r="AP16" s="456"/>
      <c r="AQ16" s="456"/>
      <c r="AR16" s="456"/>
      <c r="AS16" s="456"/>
      <c r="AT16" s="457"/>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79"/>
      <c r="BV16" s="79"/>
      <c r="BW16" s="79"/>
      <c r="BX16" s="79"/>
    </row>
    <row r="17" spans="1:76" ht="15" customHeight="1" x14ac:dyDescent="0.25">
      <c r="A17" s="79"/>
      <c r="B17" s="407"/>
      <c r="C17" s="407"/>
      <c r="D17" s="408"/>
      <c r="E17" s="464"/>
      <c r="F17" s="449"/>
      <c r="G17" s="449"/>
      <c r="H17" s="449"/>
      <c r="I17" s="449"/>
      <c r="J17" s="63" t="str">
        <f>IF(AND('Mapa final'!$Y$19="Alta",'Mapa final'!$AA$19="Leve"),CONCATENATE("R2C",'Mapa final'!$O$19),"")</f>
        <v/>
      </c>
      <c r="K17" s="64" t="str">
        <f>IF(AND('Mapa final'!$Y$22="Alta",'Mapa final'!$AA$22="Leve"),CONCATENATE("R2C",'Mapa final'!$O$22),"")</f>
        <v/>
      </c>
      <c r="L17" s="64" t="str">
        <f>IF(AND('Mapa final'!$Y$25="Alta",'Mapa final'!$AA$25="Leve"),CONCATENATE("R2C",'Mapa final'!$O$25),"")</f>
        <v/>
      </c>
      <c r="M17" s="64" t="str">
        <f>IF(AND('Mapa final'!$Y$26="Alta",'Mapa final'!$AA$26="Leve"),CONCATENATE("R2C",'Mapa final'!$O$26),"")</f>
        <v/>
      </c>
      <c r="N17" s="64" t="str">
        <f>IF(AND('Mapa final'!$Y$27="Alta",'Mapa final'!$AA$27="Leve"),CONCATENATE("R2C",'Mapa final'!$O$27),"")</f>
        <v/>
      </c>
      <c r="O17" s="65" t="str">
        <f>IF(AND('Mapa final'!$Y$28="Alta",'Mapa final'!$AA$28="Leve"),CONCATENATE("R2C",'Mapa final'!$O$28),"")</f>
        <v/>
      </c>
      <c r="P17" s="63" t="str">
        <f>IF(AND('Mapa final'!$Y$19="Alta",'Mapa final'!$AA$19="Menor"),CONCATENATE("R2C",'Mapa final'!$O$19),"")</f>
        <v/>
      </c>
      <c r="Q17" s="64" t="str">
        <f>IF(AND('Mapa final'!$Y$22="Alta",'Mapa final'!$AA$22="Menor"),CONCATENATE("R2C",'Mapa final'!$O$22),"")</f>
        <v/>
      </c>
      <c r="R17" s="64" t="str">
        <f>IF(AND('Mapa final'!$Y$25="Alta",'Mapa final'!$AA$25="Menor"),CONCATENATE("R2C",'Mapa final'!$O$25),"")</f>
        <v/>
      </c>
      <c r="S17" s="64" t="str">
        <f>IF(AND('Mapa final'!$Y$26="Alta",'Mapa final'!$AA$26="Menor"),CONCATENATE("R2C",'Mapa final'!$O$26),"")</f>
        <v/>
      </c>
      <c r="T17" s="64" t="str">
        <f>IF(AND('Mapa final'!$Y$27="Alta",'Mapa final'!$AA$27="Menor"),CONCATENATE("R2C",'Mapa final'!$O$27),"")</f>
        <v/>
      </c>
      <c r="U17" s="65" t="str">
        <f>IF(AND('Mapa final'!$Y$28="Alta",'Mapa final'!$AA$28="Menor"),CONCATENATE("R2C",'Mapa final'!$O$28),"")</f>
        <v/>
      </c>
      <c r="V17" s="48" t="str">
        <f>IF(AND('Mapa final'!$Y$19="Alta",'Mapa final'!$AA$19="Moderado"),CONCATENATE("R2C",'Mapa final'!$O$19),"")</f>
        <v/>
      </c>
      <c r="W17" s="49" t="str">
        <f>IF(AND('Mapa final'!$Y$22="Alta",'Mapa final'!$AA$22="Moderado"),CONCATENATE("R2C",'Mapa final'!$O$22),"")</f>
        <v/>
      </c>
      <c r="X17" s="49" t="str">
        <f>IF(AND('Mapa final'!$Y$25="Alta",'Mapa final'!$AA$25="Moderado"),CONCATENATE("R2C",'Mapa final'!$O$25),"")</f>
        <v/>
      </c>
      <c r="Y17" s="49" t="str">
        <f>IF(AND('Mapa final'!$Y$26="Alta",'Mapa final'!$AA$26="Moderado"),CONCATENATE("R2C",'Mapa final'!$O$26),"")</f>
        <v/>
      </c>
      <c r="Z17" s="49" t="str">
        <f>IF(AND('Mapa final'!$Y$27="Alta",'Mapa final'!$AA$27="Moderado"),CONCATENATE("R2C",'Mapa final'!$O$27),"")</f>
        <v/>
      </c>
      <c r="AA17" s="50" t="str">
        <f>IF(AND('Mapa final'!$Y$28="Alta",'Mapa final'!$AA$28="Moderado"),CONCATENATE("R2C",'Mapa final'!$O$28),"")</f>
        <v/>
      </c>
      <c r="AB17" s="48" t="str">
        <f>IF(AND('Mapa final'!$Y$19="Alta",'Mapa final'!$AA$19="Mayor"),CONCATENATE("R2C",'Mapa final'!$O$19),"")</f>
        <v/>
      </c>
      <c r="AC17" s="49" t="str">
        <f>IF(AND('Mapa final'!$Y$22="Alta",'Mapa final'!$AA$22="Mayor"),CONCATENATE("R2C",'Mapa final'!$O$22),"")</f>
        <v/>
      </c>
      <c r="AD17" s="49" t="str">
        <f>IF(AND('Mapa final'!$Y$25="Alta",'Mapa final'!$AA$25="Mayor"),CONCATENATE("R2C",'Mapa final'!$O$25),"")</f>
        <v/>
      </c>
      <c r="AE17" s="49" t="str">
        <f>IF(AND('Mapa final'!$Y$26="Alta",'Mapa final'!$AA$26="Mayor"),CONCATENATE("R2C",'Mapa final'!$O$26),"")</f>
        <v/>
      </c>
      <c r="AF17" s="49" t="str">
        <f>IF(AND('Mapa final'!$Y$27="Alta",'Mapa final'!$AA$27="Mayor"),CONCATENATE("R2C",'Mapa final'!$O$27),"")</f>
        <v/>
      </c>
      <c r="AG17" s="50" t="str">
        <f>IF(AND('Mapa final'!$Y$28="Alta",'Mapa final'!$AA$28="Mayor"),CONCATENATE("R2C",'Mapa final'!$O$28),"")</f>
        <v/>
      </c>
      <c r="AH17" s="51" t="str">
        <f>IF(AND('Mapa final'!$Y$19="Alta",'Mapa final'!$AA$19="Catastrófico"),CONCATENATE("R2C",'Mapa final'!$O$19),"")</f>
        <v/>
      </c>
      <c r="AI17" s="52" t="str">
        <f>IF(AND('Mapa final'!$Y$22="Alta",'Mapa final'!$AA$22="Catastrófico"),CONCATENATE("R2C",'Mapa final'!$O$22),"")</f>
        <v/>
      </c>
      <c r="AJ17" s="52" t="str">
        <f>IF(AND('Mapa final'!$Y$25="Alta",'Mapa final'!$AA$25="Catastrófico"),CONCATENATE("R2C",'Mapa final'!$O$25),"")</f>
        <v/>
      </c>
      <c r="AK17" s="52" t="str">
        <f>IF(AND('Mapa final'!$Y$26="Alta",'Mapa final'!$AA$26="Catastrófico"),CONCATENATE("R2C",'Mapa final'!$O$26),"")</f>
        <v/>
      </c>
      <c r="AL17" s="52" t="str">
        <f>IF(AND('Mapa final'!$Y$27="Alta",'Mapa final'!$AA$27="Catastrófico"),CONCATENATE("R2C",'Mapa final'!$O$27),"")</f>
        <v/>
      </c>
      <c r="AM17" s="53" t="str">
        <f>IF(AND('Mapa final'!$Y$28="Alta",'Mapa final'!$AA$28="Catastrófico"),CONCATENATE("R2C",'Mapa final'!$O$28),"")</f>
        <v/>
      </c>
      <c r="AN17" s="79"/>
      <c r="AO17" s="458"/>
      <c r="AP17" s="459"/>
      <c r="AQ17" s="459"/>
      <c r="AR17" s="459"/>
      <c r="AS17" s="459"/>
      <c r="AT17" s="460"/>
      <c r="AU17" s="79"/>
      <c r="AV17" s="79"/>
      <c r="AW17" s="79"/>
      <c r="AX17" s="79"/>
      <c r="AY17" s="79"/>
      <c r="AZ17" s="79"/>
      <c r="BA17" s="79"/>
      <c r="BB17" s="79"/>
      <c r="BC17" s="79"/>
      <c r="BD17" s="79"/>
      <c r="BE17" s="79"/>
      <c r="BF17" s="79"/>
      <c r="BG17" s="79"/>
      <c r="BH17" s="79"/>
      <c r="BI17" s="79"/>
      <c r="BJ17" s="79"/>
      <c r="BK17" s="79"/>
      <c r="BL17" s="79"/>
      <c r="BM17" s="79"/>
      <c r="BN17" s="79"/>
      <c r="BO17" s="79"/>
      <c r="BP17" s="79"/>
      <c r="BQ17" s="79"/>
      <c r="BR17" s="79"/>
      <c r="BS17" s="79"/>
      <c r="BT17" s="79"/>
      <c r="BU17" s="79"/>
      <c r="BV17" s="79"/>
      <c r="BW17" s="79"/>
      <c r="BX17" s="79"/>
    </row>
    <row r="18" spans="1:76" ht="15" customHeight="1" x14ac:dyDescent="0.25">
      <c r="A18" s="79"/>
      <c r="B18" s="407"/>
      <c r="C18" s="407"/>
      <c r="D18" s="408"/>
      <c r="E18" s="448"/>
      <c r="F18" s="449"/>
      <c r="G18" s="449"/>
      <c r="H18" s="449"/>
      <c r="I18" s="449"/>
      <c r="J18" s="63" t="str">
        <f>IF(AND('Mapa final'!$Y$29="Alta",'Mapa final'!$AA$29="Leve"),CONCATENATE("R3C",'Mapa final'!$O$29),"")</f>
        <v/>
      </c>
      <c r="K18" s="64" t="e">
        <f>IF(AND('Mapa final'!#REF!="Alta",'Mapa final'!#REF!="Leve"),CONCATENATE("R3C",'Mapa final'!#REF!),"")</f>
        <v>#REF!</v>
      </c>
      <c r="L18" s="64" t="e">
        <f>IF(AND('Mapa final'!#REF!="Alta",'Mapa final'!#REF!="Leve"),CONCATENATE("R3C",'Mapa final'!#REF!),"")</f>
        <v>#REF!</v>
      </c>
      <c r="M18" s="64" t="e">
        <f>IF(AND('Mapa final'!#REF!="Alta",'Mapa final'!#REF!="Leve"),CONCATENATE("R3C",'Mapa final'!#REF!),"")</f>
        <v>#REF!</v>
      </c>
      <c r="N18" s="64" t="e">
        <f>IF(AND('Mapa final'!#REF!="Alta",'Mapa final'!#REF!="Leve"),CONCATENATE("R3C",'Mapa final'!#REF!),"")</f>
        <v>#REF!</v>
      </c>
      <c r="O18" s="65" t="e">
        <f>IF(AND('Mapa final'!#REF!="Alta",'Mapa final'!#REF!="Leve"),CONCATENATE("R3C",'Mapa final'!#REF!),"")</f>
        <v>#REF!</v>
      </c>
      <c r="P18" s="63" t="str">
        <f>IF(AND('Mapa final'!$Y$29="Alta",'Mapa final'!$AA$29="Menor"),CONCATENATE("R3C",'Mapa final'!$O$29),"")</f>
        <v/>
      </c>
      <c r="Q18" s="64" t="e">
        <f>IF(AND('Mapa final'!#REF!="Alta",'Mapa final'!#REF!="Menor"),CONCATENATE("R3C",'Mapa final'!#REF!),"")</f>
        <v>#REF!</v>
      </c>
      <c r="R18" s="64" t="e">
        <f>IF(AND('Mapa final'!#REF!="Alta",'Mapa final'!#REF!="Menor"),CONCATENATE("R3C",'Mapa final'!#REF!),"")</f>
        <v>#REF!</v>
      </c>
      <c r="S18" s="64" t="e">
        <f>IF(AND('Mapa final'!#REF!="Alta",'Mapa final'!#REF!="Menor"),CONCATENATE("R3C",'Mapa final'!#REF!),"")</f>
        <v>#REF!</v>
      </c>
      <c r="T18" s="64" t="e">
        <f>IF(AND('Mapa final'!#REF!="Alta",'Mapa final'!#REF!="Menor"),CONCATENATE("R3C",'Mapa final'!#REF!),"")</f>
        <v>#REF!</v>
      </c>
      <c r="U18" s="65" t="e">
        <f>IF(AND('Mapa final'!#REF!="Alta",'Mapa final'!#REF!="Menor"),CONCATENATE("R3C",'Mapa final'!#REF!),"")</f>
        <v>#REF!</v>
      </c>
      <c r="V18" s="48" t="str">
        <f>IF(AND('Mapa final'!$Y$29="Alta",'Mapa final'!$AA$29="Moderado"),CONCATENATE("R3C",'Mapa final'!$O$29),"")</f>
        <v/>
      </c>
      <c r="W18" s="49" t="e">
        <f>IF(AND('Mapa final'!#REF!="Alta",'Mapa final'!#REF!="Moderado"),CONCATENATE("R3C",'Mapa final'!#REF!),"")</f>
        <v>#REF!</v>
      </c>
      <c r="X18" s="49" t="e">
        <f>IF(AND('Mapa final'!#REF!="Alta",'Mapa final'!#REF!="Moderado"),CONCATENATE("R3C",'Mapa final'!#REF!),"")</f>
        <v>#REF!</v>
      </c>
      <c r="Y18" s="49" t="e">
        <f>IF(AND('Mapa final'!#REF!="Alta",'Mapa final'!#REF!="Moderado"),CONCATENATE("R3C",'Mapa final'!#REF!),"")</f>
        <v>#REF!</v>
      </c>
      <c r="Z18" s="49" t="e">
        <f>IF(AND('Mapa final'!#REF!="Alta",'Mapa final'!#REF!="Moderado"),CONCATENATE("R3C",'Mapa final'!#REF!),"")</f>
        <v>#REF!</v>
      </c>
      <c r="AA18" s="50" t="e">
        <f>IF(AND('Mapa final'!#REF!="Alta",'Mapa final'!#REF!="Moderado"),CONCATENATE("R3C",'Mapa final'!#REF!),"")</f>
        <v>#REF!</v>
      </c>
      <c r="AB18" s="48" t="str">
        <f>IF(AND('Mapa final'!$Y$29="Alta",'Mapa final'!$AA$29="Mayor"),CONCATENATE("R3C",'Mapa final'!$O$29),"")</f>
        <v/>
      </c>
      <c r="AC18" s="49" t="e">
        <f>IF(AND('Mapa final'!#REF!="Alta",'Mapa final'!#REF!="Mayor"),CONCATENATE("R3C",'Mapa final'!#REF!),"")</f>
        <v>#REF!</v>
      </c>
      <c r="AD18" s="49" t="e">
        <f>IF(AND('Mapa final'!#REF!="Alta",'Mapa final'!#REF!="Mayor"),CONCATENATE("R3C",'Mapa final'!#REF!),"")</f>
        <v>#REF!</v>
      </c>
      <c r="AE18" s="49" t="e">
        <f>IF(AND('Mapa final'!#REF!="Alta",'Mapa final'!#REF!="Mayor"),CONCATENATE("R3C",'Mapa final'!#REF!),"")</f>
        <v>#REF!</v>
      </c>
      <c r="AF18" s="49" t="e">
        <f>IF(AND('Mapa final'!#REF!="Alta",'Mapa final'!#REF!="Mayor"),CONCATENATE("R3C",'Mapa final'!#REF!),"")</f>
        <v>#REF!</v>
      </c>
      <c r="AG18" s="50" t="e">
        <f>IF(AND('Mapa final'!#REF!="Alta",'Mapa final'!#REF!="Mayor"),CONCATENATE("R3C",'Mapa final'!#REF!),"")</f>
        <v>#REF!</v>
      </c>
      <c r="AH18" s="51" t="str">
        <f>IF(AND('Mapa final'!$Y$29="Alta",'Mapa final'!$AA$29="Catastrófico"),CONCATENATE("R3C",'Mapa final'!$O$29),"")</f>
        <v/>
      </c>
      <c r="AI18" s="52" t="e">
        <f>IF(AND('Mapa final'!#REF!="Alta",'Mapa final'!#REF!="Catastrófico"),CONCATENATE("R3C",'Mapa final'!#REF!),"")</f>
        <v>#REF!</v>
      </c>
      <c r="AJ18" s="52" t="e">
        <f>IF(AND('Mapa final'!#REF!="Alta",'Mapa final'!#REF!="Catastrófico"),CONCATENATE("R3C",'Mapa final'!#REF!),"")</f>
        <v>#REF!</v>
      </c>
      <c r="AK18" s="52" t="e">
        <f>IF(AND('Mapa final'!#REF!="Alta",'Mapa final'!#REF!="Catastrófico"),CONCATENATE("R3C",'Mapa final'!#REF!),"")</f>
        <v>#REF!</v>
      </c>
      <c r="AL18" s="52" t="e">
        <f>IF(AND('Mapa final'!#REF!="Alta",'Mapa final'!#REF!="Catastrófico"),CONCATENATE("R3C",'Mapa final'!#REF!),"")</f>
        <v>#REF!</v>
      </c>
      <c r="AM18" s="53" t="e">
        <f>IF(AND('Mapa final'!#REF!="Alta",'Mapa final'!#REF!="Catastrófico"),CONCATENATE("R3C",'Mapa final'!#REF!),"")</f>
        <v>#REF!</v>
      </c>
      <c r="AN18" s="79"/>
      <c r="AO18" s="458"/>
      <c r="AP18" s="459"/>
      <c r="AQ18" s="459"/>
      <c r="AR18" s="459"/>
      <c r="AS18" s="459"/>
      <c r="AT18" s="460"/>
      <c r="AU18" s="79"/>
      <c r="AV18" s="79"/>
      <c r="AW18" s="79"/>
      <c r="AX18" s="79"/>
      <c r="AY18" s="79"/>
      <c r="AZ18" s="79"/>
      <c r="BA18" s="79"/>
      <c r="BB18" s="79"/>
      <c r="BC18" s="79"/>
      <c r="BD18" s="79"/>
      <c r="BE18" s="79"/>
      <c r="BF18" s="79"/>
      <c r="BG18" s="79"/>
      <c r="BH18" s="79"/>
      <c r="BI18" s="79"/>
      <c r="BJ18" s="79"/>
      <c r="BK18" s="79"/>
      <c r="BL18" s="79"/>
      <c r="BM18" s="79"/>
      <c r="BN18" s="79"/>
      <c r="BO18" s="79"/>
      <c r="BP18" s="79"/>
      <c r="BQ18" s="79"/>
      <c r="BR18" s="79"/>
      <c r="BS18" s="79"/>
      <c r="BT18" s="79"/>
      <c r="BU18" s="79"/>
      <c r="BV18" s="79"/>
      <c r="BW18" s="79"/>
      <c r="BX18" s="79"/>
    </row>
    <row r="19" spans="1:76" ht="15" customHeight="1" x14ac:dyDescent="0.25">
      <c r="A19" s="79"/>
      <c r="B19" s="407"/>
      <c r="C19" s="407"/>
      <c r="D19" s="408"/>
      <c r="E19" s="448"/>
      <c r="F19" s="449"/>
      <c r="G19" s="449"/>
      <c r="H19" s="449"/>
      <c r="I19" s="449"/>
      <c r="J19" s="63" t="str">
        <f>IF(AND('Mapa final'!$Y$43="Alta",'Mapa final'!$AA$43="Leve"),CONCATENATE("R4C",'Mapa final'!$O$43),"")</f>
        <v/>
      </c>
      <c r="K19" s="64" t="str">
        <f>IF(AND('Mapa final'!$Y$44="Alta",'Mapa final'!$AA$44="Leve"),CONCATENATE("R4C",'Mapa final'!$O$44),"")</f>
        <v/>
      </c>
      <c r="L19" s="64" t="str">
        <f>IF(AND('Mapa final'!$Y$45="Alta",'Mapa final'!$AA$45="Leve"),CONCATENATE("R4C",'Mapa final'!$O$45),"")</f>
        <v/>
      </c>
      <c r="M19" s="64" t="str">
        <f>IF(AND('Mapa final'!$Y$46="Alta",'Mapa final'!$AA$46="Leve"),CONCATENATE("R4C",'Mapa final'!$O$46),"")</f>
        <v/>
      </c>
      <c r="N19" s="64" t="str">
        <f>IF(AND('Mapa final'!$Y$47="Alta",'Mapa final'!$AA$47="Leve"),CONCATENATE("R4C",'Mapa final'!$O$47),"")</f>
        <v/>
      </c>
      <c r="O19" s="65" t="str">
        <f>IF(AND('Mapa final'!$Y$48="Alta",'Mapa final'!$AA$48="Leve"),CONCATENATE("R4C",'Mapa final'!$O$48),"")</f>
        <v/>
      </c>
      <c r="P19" s="63" t="str">
        <f>IF(AND('Mapa final'!$Y$43="Alta",'Mapa final'!$AA$43="Menor"),CONCATENATE("R4C",'Mapa final'!$O$43),"")</f>
        <v/>
      </c>
      <c r="Q19" s="64" t="str">
        <f>IF(AND('Mapa final'!$Y$44="Alta",'Mapa final'!$AA$44="Menor"),CONCATENATE("R4C",'Mapa final'!$O$44),"")</f>
        <v/>
      </c>
      <c r="R19" s="64" t="str">
        <f>IF(AND('Mapa final'!$Y$45="Alta",'Mapa final'!$AA$45="Menor"),CONCATENATE("R4C",'Mapa final'!$O$45),"")</f>
        <v/>
      </c>
      <c r="S19" s="64" t="str">
        <f>IF(AND('Mapa final'!$Y$46="Alta",'Mapa final'!$AA$46="Menor"),CONCATENATE("R4C",'Mapa final'!$O$46),"")</f>
        <v/>
      </c>
      <c r="T19" s="64" t="str">
        <f>IF(AND('Mapa final'!$Y$47="Alta",'Mapa final'!$AA$47="Menor"),CONCATENATE("R4C",'Mapa final'!$O$47),"")</f>
        <v/>
      </c>
      <c r="U19" s="65" t="str">
        <f>IF(AND('Mapa final'!$Y$48="Alta",'Mapa final'!$AA$48="Menor"),CONCATENATE("R4C",'Mapa final'!$O$48),"")</f>
        <v/>
      </c>
      <c r="V19" s="48" t="str">
        <f>IF(AND('Mapa final'!$Y$43="Alta",'Mapa final'!$AA$43="Moderado"),CONCATENATE("R4C",'Mapa final'!$O$43),"")</f>
        <v/>
      </c>
      <c r="W19" s="49" t="str">
        <f>IF(AND('Mapa final'!$Y$44="Alta",'Mapa final'!$AA$44="Moderado"),CONCATENATE("R4C",'Mapa final'!$O$44),"")</f>
        <v/>
      </c>
      <c r="X19" s="49" t="str">
        <f>IF(AND('Mapa final'!$Y$45="Alta",'Mapa final'!$AA$45="Moderado"),CONCATENATE("R4C",'Mapa final'!$O$45),"")</f>
        <v/>
      </c>
      <c r="Y19" s="49" t="str">
        <f>IF(AND('Mapa final'!$Y$46="Alta",'Mapa final'!$AA$46="Moderado"),CONCATENATE("R4C",'Mapa final'!$O$46),"")</f>
        <v/>
      </c>
      <c r="Z19" s="49" t="str">
        <f>IF(AND('Mapa final'!$Y$47="Alta",'Mapa final'!$AA$47="Moderado"),CONCATENATE("R4C",'Mapa final'!$O$47),"")</f>
        <v/>
      </c>
      <c r="AA19" s="50" t="str">
        <f>IF(AND('Mapa final'!$Y$48="Alta",'Mapa final'!$AA$48="Moderado"),CONCATENATE("R4C",'Mapa final'!$O$48),"")</f>
        <v/>
      </c>
      <c r="AB19" s="48" t="str">
        <f>IF(AND('Mapa final'!$Y$43="Alta",'Mapa final'!$AA$43="Mayor"),CONCATENATE("R4C",'Mapa final'!$O$43),"")</f>
        <v/>
      </c>
      <c r="AC19" s="49" t="str">
        <f>IF(AND('Mapa final'!$Y$44="Alta",'Mapa final'!$AA$44="Mayor"),CONCATENATE("R4C",'Mapa final'!$O$44),"")</f>
        <v/>
      </c>
      <c r="AD19" s="49" t="str">
        <f>IF(AND('Mapa final'!$Y$45="Alta",'Mapa final'!$AA$45="Mayor"),CONCATENATE("R4C",'Mapa final'!$O$45),"")</f>
        <v/>
      </c>
      <c r="AE19" s="49" t="str">
        <f>IF(AND('Mapa final'!$Y$46="Alta",'Mapa final'!$AA$46="Mayor"),CONCATENATE("R4C",'Mapa final'!$O$46),"")</f>
        <v/>
      </c>
      <c r="AF19" s="49" t="str">
        <f>IF(AND('Mapa final'!$Y$47="Alta",'Mapa final'!$AA$47="Mayor"),CONCATENATE("R4C",'Mapa final'!$O$47),"")</f>
        <v/>
      </c>
      <c r="AG19" s="50" t="str">
        <f>IF(AND('Mapa final'!$Y$48="Alta",'Mapa final'!$AA$48="Mayor"),CONCATENATE("R4C",'Mapa final'!$O$48),"")</f>
        <v/>
      </c>
      <c r="AH19" s="51" t="str">
        <f>IF(AND('Mapa final'!$Y$43="Alta",'Mapa final'!$AA$43="Catastrófico"),CONCATENATE("R4C",'Mapa final'!$O$43),"")</f>
        <v/>
      </c>
      <c r="AI19" s="52" t="str">
        <f>IF(AND('Mapa final'!$Y$44="Alta",'Mapa final'!$AA$44="Catastrófico"),CONCATENATE("R4C",'Mapa final'!$O$44),"")</f>
        <v/>
      </c>
      <c r="AJ19" s="52" t="str">
        <f>IF(AND('Mapa final'!$Y$45="Alta",'Mapa final'!$AA$45="Catastrófico"),CONCATENATE("R4C",'Mapa final'!$O$45),"")</f>
        <v/>
      </c>
      <c r="AK19" s="52" t="str">
        <f>IF(AND('Mapa final'!$Y$46="Alta",'Mapa final'!$AA$46="Catastrófico"),CONCATENATE("R4C",'Mapa final'!$O$46),"")</f>
        <v/>
      </c>
      <c r="AL19" s="52" t="str">
        <f>IF(AND('Mapa final'!$Y$47="Alta",'Mapa final'!$AA$47="Catastrófico"),CONCATENATE("R4C",'Mapa final'!$O$47),"")</f>
        <v/>
      </c>
      <c r="AM19" s="53" t="str">
        <f>IF(AND('Mapa final'!$Y$48="Alta",'Mapa final'!$AA$48="Catastrófico"),CONCATENATE("R4C",'Mapa final'!$O$48),"")</f>
        <v/>
      </c>
      <c r="AN19" s="79"/>
      <c r="AO19" s="458"/>
      <c r="AP19" s="459"/>
      <c r="AQ19" s="459"/>
      <c r="AR19" s="459"/>
      <c r="AS19" s="459"/>
      <c r="AT19" s="460"/>
      <c r="AU19" s="79"/>
      <c r="AV19" s="79"/>
      <c r="AW19" s="79"/>
      <c r="AX19" s="79"/>
      <c r="AY19" s="79"/>
      <c r="AZ19" s="79"/>
      <c r="BA19" s="79"/>
      <c r="BB19" s="79"/>
      <c r="BC19" s="79"/>
      <c r="BD19" s="79"/>
      <c r="BE19" s="79"/>
      <c r="BF19" s="79"/>
      <c r="BG19" s="79"/>
      <c r="BH19" s="79"/>
      <c r="BI19" s="79"/>
      <c r="BJ19" s="79"/>
      <c r="BK19" s="79"/>
      <c r="BL19" s="79"/>
      <c r="BM19" s="79"/>
      <c r="BN19" s="79"/>
      <c r="BO19" s="79"/>
      <c r="BP19" s="79"/>
      <c r="BQ19" s="79"/>
      <c r="BR19" s="79"/>
      <c r="BS19" s="79"/>
      <c r="BT19" s="79"/>
      <c r="BU19" s="79"/>
      <c r="BV19" s="79"/>
      <c r="BW19" s="79"/>
      <c r="BX19" s="79"/>
    </row>
    <row r="20" spans="1:76" ht="15" customHeight="1" x14ac:dyDescent="0.25">
      <c r="A20" s="79"/>
      <c r="B20" s="407"/>
      <c r="C20" s="407"/>
      <c r="D20" s="408"/>
      <c r="E20" s="448"/>
      <c r="F20" s="449"/>
      <c r="G20" s="449"/>
      <c r="H20" s="449"/>
      <c r="I20" s="449"/>
      <c r="J20" s="63" t="str">
        <f>IF(AND('Mapa final'!$Y$49="Alta",'Mapa final'!$AA$49="Leve"),CONCATENATE("R5C",'Mapa final'!$O$49),"")</f>
        <v/>
      </c>
      <c r="K20" s="64" t="str">
        <f>IF(AND('Mapa final'!$Y$50="Alta",'Mapa final'!$AA$50="Leve"),CONCATENATE("R5C",'Mapa final'!$O$50),"")</f>
        <v/>
      </c>
      <c r="L20" s="64" t="str">
        <f>IF(AND('Mapa final'!$Y$51="Alta",'Mapa final'!$AA$51="Leve"),CONCATENATE("R5C",'Mapa final'!$O$51),"")</f>
        <v/>
      </c>
      <c r="M20" s="64" t="str">
        <f>IF(AND('Mapa final'!$Y$52="Alta",'Mapa final'!$AA$52="Leve"),CONCATENATE("R5C",'Mapa final'!$O$52),"")</f>
        <v/>
      </c>
      <c r="N20" s="64" t="str">
        <f>IF(AND('Mapa final'!$Y$53="Alta",'Mapa final'!$AA$53="Leve"),CONCATENATE("R5C",'Mapa final'!$O$53),"")</f>
        <v/>
      </c>
      <c r="O20" s="65" t="e">
        <f>IF(AND('Mapa final'!#REF!="Alta",'Mapa final'!#REF!="Leve"),CONCATENATE("R5C",'Mapa final'!#REF!),"")</f>
        <v>#REF!</v>
      </c>
      <c r="P20" s="63" t="str">
        <f>IF(AND('Mapa final'!$Y$49="Alta",'Mapa final'!$AA$49="Menor"),CONCATENATE("R5C",'Mapa final'!$O$49),"")</f>
        <v/>
      </c>
      <c r="Q20" s="64" t="str">
        <f>IF(AND('Mapa final'!$Y$50="Alta",'Mapa final'!$AA$50="Menor"),CONCATENATE("R5C",'Mapa final'!$O$50),"")</f>
        <v/>
      </c>
      <c r="R20" s="64" t="str">
        <f>IF(AND('Mapa final'!$Y$51="Alta",'Mapa final'!$AA$51="Menor"),CONCATENATE("R5C",'Mapa final'!$O$51),"")</f>
        <v/>
      </c>
      <c r="S20" s="64" t="str">
        <f>IF(AND('Mapa final'!$Y$52="Alta",'Mapa final'!$AA$52="Menor"),CONCATENATE("R5C",'Mapa final'!$O$52),"")</f>
        <v/>
      </c>
      <c r="T20" s="64" t="str">
        <f>IF(AND('Mapa final'!$Y$53="Alta",'Mapa final'!$AA$53="Menor"),CONCATENATE("R5C",'Mapa final'!$O$53),"")</f>
        <v/>
      </c>
      <c r="U20" s="65" t="e">
        <f>IF(AND('Mapa final'!#REF!="Alta",'Mapa final'!#REF!="Menor"),CONCATENATE("R5C",'Mapa final'!#REF!),"")</f>
        <v>#REF!</v>
      </c>
      <c r="V20" s="48" t="str">
        <f>IF(AND('Mapa final'!$Y$49="Alta",'Mapa final'!$AA$49="Moderado"),CONCATENATE("R5C",'Mapa final'!$O$49),"")</f>
        <v/>
      </c>
      <c r="W20" s="49" t="str">
        <f>IF(AND('Mapa final'!$Y$50="Alta",'Mapa final'!$AA$50="Moderado"),CONCATENATE("R5C",'Mapa final'!$O$50),"")</f>
        <v/>
      </c>
      <c r="X20" s="49" t="str">
        <f>IF(AND('Mapa final'!$Y$51="Alta",'Mapa final'!$AA$51="Moderado"),CONCATENATE("R5C",'Mapa final'!$O$51),"")</f>
        <v/>
      </c>
      <c r="Y20" s="49" t="str">
        <f>IF(AND('Mapa final'!$Y$52="Alta",'Mapa final'!$AA$52="Moderado"),CONCATENATE("R5C",'Mapa final'!$O$52),"")</f>
        <v/>
      </c>
      <c r="Z20" s="49" t="str">
        <f>IF(AND('Mapa final'!$Y$53="Alta",'Mapa final'!$AA$53="Moderado"),CONCATENATE("R5C",'Mapa final'!$O$53),"")</f>
        <v/>
      </c>
      <c r="AA20" s="50" t="e">
        <f>IF(AND('Mapa final'!#REF!="Alta",'Mapa final'!#REF!="Moderado"),CONCATENATE("R5C",'Mapa final'!#REF!),"")</f>
        <v>#REF!</v>
      </c>
      <c r="AB20" s="48" t="str">
        <f>IF(AND('Mapa final'!$Y$49="Alta",'Mapa final'!$AA$49="Mayor"),CONCATENATE("R5C",'Mapa final'!$O$49),"")</f>
        <v/>
      </c>
      <c r="AC20" s="49" t="str">
        <f>IF(AND('Mapa final'!$Y$50="Alta",'Mapa final'!$AA$50="Mayor"),CONCATENATE("R5C",'Mapa final'!$O$50),"")</f>
        <v/>
      </c>
      <c r="AD20" s="49" t="str">
        <f>IF(AND('Mapa final'!$Y$51="Alta",'Mapa final'!$AA$51="Mayor"),CONCATENATE("R5C",'Mapa final'!$O$51),"")</f>
        <v/>
      </c>
      <c r="AE20" s="49" t="str">
        <f>IF(AND('Mapa final'!$Y$52="Alta",'Mapa final'!$AA$52="Mayor"),CONCATENATE("R5C",'Mapa final'!$O$52),"")</f>
        <v/>
      </c>
      <c r="AF20" s="49" t="str">
        <f>IF(AND('Mapa final'!$Y$53="Alta",'Mapa final'!$AA$53="Mayor"),CONCATENATE("R5C",'Mapa final'!$O$53),"")</f>
        <v/>
      </c>
      <c r="AG20" s="50" t="e">
        <f>IF(AND('Mapa final'!#REF!="Alta",'Mapa final'!#REF!="Mayor"),CONCATENATE("R5C",'Mapa final'!#REF!),"")</f>
        <v>#REF!</v>
      </c>
      <c r="AH20" s="51" t="str">
        <f>IF(AND('Mapa final'!$Y$49="Alta",'Mapa final'!$AA$49="Catastrófico"),CONCATENATE("R5C",'Mapa final'!$O$49),"")</f>
        <v/>
      </c>
      <c r="AI20" s="52" t="str">
        <f>IF(AND('Mapa final'!$Y$50="Alta",'Mapa final'!$AA$50="Catastrófico"),CONCATENATE("R5C",'Mapa final'!$O$50),"")</f>
        <v/>
      </c>
      <c r="AJ20" s="52" t="str">
        <f>IF(AND('Mapa final'!$Y$51="Alta",'Mapa final'!$AA$51="Catastrófico"),CONCATENATE("R5C",'Mapa final'!$O$51),"")</f>
        <v/>
      </c>
      <c r="AK20" s="52" t="str">
        <f>IF(AND('Mapa final'!$Y$52="Alta",'Mapa final'!$AA$52="Catastrófico"),CONCATENATE("R5C",'Mapa final'!$O$52),"")</f>
        <v/>
      </c>
      <c r="AL20" s="52" t="str">
        <f>IF(AND('Mapa final'!$Y$53="Alta",'Mapa final'!$AA$53="Catastrófico"),CONCATENATE("R5C",'Mapa final'!$O$53),"")</f>
        <v/>
      </c>
      <c r="AM20" s="53" t="e">
        <f>IF(AND('Mapa final'!#REF!="Alta",'Mapa final'!#REF!="Catastrófico"),CONCATENATE("R5C",'Mapa final'!#REF!),"")</f>
        <v>#REF!</v>
      </c>
      <c r="AN20" s="79"/>
      <c r="AO20" s="458"/>
      <c r="AP20" s="459"/>
      <c r="AQ20" s="459"/>
      <c r="AR20" s="459"/>
      <c r="AS20" s="459"/>
      <c r="AT20" s="460"/>
      <c r="AU20" s="79"/>
      <c r="AV20" s="79"/>
      <c r="AW20" s="79"/>
      <c r="AX20" s="79"/>
      <c r="AY20" s="79"/>
      <c r="AZ20" s="79"/>
      <c r="BA20" s="79"/>
      <c r="BB20" s="79"/>
      <c r="BC20" s="79"/>
      <c r="BD20" s="79"/>
      <c r="BE20" s="79"/>
      <c r="BF20" s="79"/>
      <c r="BG20" s="79"/>
      <c r="BH20" s="79"/>
      <c r="BI20" s="79"/>
      <c r="BJ20" s="79"/>
      <c r="BK20" s="79"/>
      <c r="BL20" s="79"/>
      <c r="BM20" s="79"/>
      <c r="BN20" s="79"/>
      <c r="BO20" s="79"/>
      <c r="BP20" s="79"/>
      <c r="BQ20" s="79"/>
      <c r="BR20" s="79"/>
      <c r="BS20" s="79"/>
      <c r="BT20" s="79"/>
      <c r="BU20" s="79"/>
      <c r="BV20" s="79"/>
      <c r="BW20" s="79"/>
      <c r="BX20" s="79"/>
    </row>
    <row r="21" spans="1:76" ht="15" customHeight="1" x14ac:dyDescent="0.25">
      <c r="A21" s="79"/>
      <c r="B21" s="407"/>
      <c r="C21" s="407"/>
      <c r="D21" s="408"/>
      <c r="E21" s="448"/>
      <c r="F21" s="449"/>
      <c r="G21" s="449"/>
      <c r="H21" s="449"/>
      <c r="I21" s="449"/>
      <c r="J21" s="63" t="str">
        <f>IF(AND('Mapa final'!$Y$54="Alta",'Mapa final'!$AA$54="Leve"),CONCATENATE("R6C",'Mapa final'!$O$54),"")</f>
        <v/>
      </c>
      <c r="K21" s="64" t="str">
        <f>IF(AND('Mapa final'!$Y$55="Alta",'Mapa final'!$AA$55="Leve"),CONCATENATE("R6C",'Mapa final'!$O$55),"")</f>
        <v/>
      </c>
      <c r="L21" s="64" t="str">
        <f>IF(AND('Mapa final'!$Y$56="Alta",'Mapa final'!$AA$56="Leve"),CONCATENATE("R6C",'Mapa final'!$O$56),"")</f>
        <v/>
      </c>
      <c r="M21" s="64" t="str">
        <f>IF(AND('Mapa final'!$Y$57="Alta",'Mapa final'!$AA$57="Leve"),CONCATENATE("R6C",'Mapa final'!$O$57),"")</f>
        <v/>
      </c>
      <c r="N21" s="64" t="e">
        <f>IF(AND('Mapa final'!#REF!="Alta",'Mapa final'!#REF!="Leve"),CONCATENATE("R6C",'Mapa final'!#REF!),"")</f>
        <v>#REF!</v>
      </c>
      <c r="O21" s="65" t="e">
        <f>IF(AND('Mapa final'!#REF!="Alta",'Mapa final'!#REF!="Leve"),CONCATENATE("R6C",'Mapa final'!#REF!),"")</f>
        <v>#REF!</v>
      </c>
      <c r="P21" s="63" t="str">
        <f>IF(AND('Mapa final'!$Y$54="Alta",'Mapa final'!$AA$54="Menor"),CONCATENATE("R6C",'Mapa final'!$O$54),"")</f>
        <v/>
      </c>
      <c r="Q21" s="64" t="str">
        <f>IF(AND('Mapa final'!$Y$55="Alta",'Mapa final'!$AA$55="Menor"),CONCATENATE("R6C",'Mapa final'!$O$55),"")</f>
        <v/>
      </c>
      <c r="R21" s="64" t="str">
        <f>IF(AND('Mapa final'!$Y$56="Alta",'Mapa final'!$AA$56="Menor"),CONCATENATE("R6C",'Mapa final'!$O$56),"")</f>
        <v/>
      </c>
      <c r="S21" s="64" t="str">
        <f>IF(AND('Mapa final'!$Y$57="Alta",'Mapa final'!$AA$57="Menor"),CONCATENATE("R6C",'Mapa final'!$O$57),"")</f>
        <v/>
      </c>
      <c r="T21" s="64" t="e">
        <f>IF(AND('Mapa final'!#REF!="Alta",'Mapa final'!#REF!="Menor"),CONCATENATE("R6C",'Mapa final'!#REF!),"")</f>
        <v>#REF!</v>
      </c>
      <c r="U21" s="65" t="e">
        <f>IF(AND('Mapa final'!#REF!="Alta",'Mapa final'!#REF!="Menor"),CONCATENATE("R6C",'Mapa final'!#REF!),"")</f>
        <v>#REF!</v>
      </c>
      <c r="V21" s="48" t="str">
        <f>IF(AND('Mapa final'!$Y$54="Alta",'Mapa final'!$AA$54="Moderado"),CONCATENATE("R6C",'Mapa final'!$O$54),"")</f>
        <v/>
      </c>
      <c r="W21" s="49" t="str">
        <f>IF(AND('Mapa final'!$Y$55="Alta",'Mapa final'!$AA$55="Moderado"),CONCATENATE("R6C",'Mapa final'!$O$55),"")</f>
        <v/>
      </c>
      <c r="X21" s="49" t="str">
        <f>IF(AND('Mapa final'!$Y$56="Alta",'Mapa final'!$AA$56="Moderado"),CONCATENATE("R6C",'Mapa final'!$O$56),"")</f>
        <v/>
      </c>
      <c r="Y21" s="49" t="str">
        <f>IF(AND('Mapa final'!$Y$57="Alta",'Mapa final'!$AA$57="Moderado"),CONCATENATE("R6C",'Mapa final'!$O$57),"")</f>
        <v/>
      </c>
      <c r="Z21" s="49" t="e">
        <f>IF(AND('Mapa final'!#REF!="Alta",'Mapa final'!#REF!="Moderado"),CONCATENATE("R6C",'Mapa final'!#REF!),"")</f>
        <v>#REF!</v>
      </c>
      <c r="AA21" s="50" t="e">
        <f>IF(AND('Mapa final'!#REF!="Alta",'Mapa final'!#REF!="Moderado"),CONCATENATE("R6C",'Mapa final'!#REF!),"")</f>
        <v>#REF!</v>
      </c>
      <c r="AB21" s="48" t="str">
        <f>IF(AND('Mapa final'!$Y$54="Alta",'Mapa final'!$AA$54="Mayor"),CONCATENATE("R6C",'Mapa final'!$O$54),"")</f>
        <v/>
      </c>
      <c r="AC21" s="49" t="str">
        <f>IF(AND('Mapa final'!$Y$55="Alta",'Mapa final'!$AA$55="Mayor"),CONCATENATE("R6C",'Mapa final'!$O$55),"")</f>
        <v/>
      </c>
      <c r="AD21" s="49" t="str">
        <f>IF(AND('Mapa final'!$Y$56="Alta",'Mapa final'!$AA$56="Mayor"),CONCATENATE("R6C",'Mapa final'!$O$56),"")</f>
        <v/>
      </c>
      <c r="AE21" s="49" t="str">
        <f>IF(AND('Mapa final'!$Y$57="Alta",'Mapa final'!$AA$57="Mayor"),CONCATENATE("R6C",'Mapa final'!$O$57),"")</f>
        <v/>
      </c>
      <c r="AF21" s="49" t="e">
        <f>IF(AND('Mapa final'!#REF!="Alta",'Mapa final'!#REF!="Mayor"),CONCATENATE("R6C",'Mapa final'!#REF!),"")</f>
        <v>#REF!</v>
      </c>
      <c r="AG21" s="50" t="e">
        <f>IF(AND('Mapa final'!#REF!="Alta",'Mapa final'!#REF!="Mayor"),CONCATENATE("R6C",'Mapa final'!#REF!),"")</f>
        <v>#REF!</v>
      </c>
      <c r="AH21" s="51" t="str">
        <f>IF(AND('Mapa final'!$Y$54="Alta",'Mapa final'!$AA$54="Catastrófico"),CONCATENATE("R6C",'Mapa final'!$O$54),"")</f>
        <v/>
      </c>
      <c r="AI21" s="52" t="str">
        <f>IF(AND('Mapa final'!$Y$55="Alta",'Mapa final'!$AA$55="Catastrófico"),CONCATENATE("R6C",'Mapa final'!$O$55),"")</f>
        <v/>
      </c>
      <c r="AJ21" s="52" t="str">
        <f>IF(AND('Mapa final'!$Y$56="Alta",'Mapa final'!$AA$56="Catastrófico"),CONCATENATE("R6C",'Mapa final'!$O$56),"")</f>
        <v/>
      </c>
      <c r="AK21" s="52" t="str">
        <f>IF(AND('Mapa final'!$Y$57="Alta",'Mapa final'!$AA$57="Catastrófico"),CONCATENATE("R6C",'Mapa final'!$O$57),"")</f>
        <v/>
      </c>
      <c r="AL21" s="52" t="e">
        <f>IF(AND('Mapa final'!#REF!="Alta",'Mapa final'!#REF!="Catastrófico"),CONCATENATE("R6C",'Mapa final'!#REF!),"")</f>
        <v>#REF!</v>
      </c>
      <c r="AM21" s="53" t="e">
        <f>IF(AND('Mapa final'!#REF!="Alta",'Mapa final'!#REF!="Catastrófico"),CONCATENATE("R6C",'Mapa final'!#REF!),"")</f>
        <v>#REF!</v>
      </c>
      <c r="AN21" s="79"/>
      <c r="AO21" s="458"/>
      <c r="AP21" s="459"/>
      <c r="AQ21" s="459"/>
      <c r="AR21" s="459"/>
      <c r="AS21" s="459"/>
      <c r="AT21" s="460"/>
      <c r="AU21" s="79"/>
      <c r="AV21" s="79"/>
      <c r="AW21" s="79"/>
      <c r="AX21" s="79"/>
      <c r="AY21" s="79"/>
      <c r="AZ21" s="79"/>
      <c r="BA21" s="79"/>
      <c r="BB21" s="79"/>
      <c r="BC21" s="79"/>
      <c r="BD21" s="79"/>
      <c r="BE21" s="79"/>
      <c r="BF21" s="79"/>
      <c r="BG21" s="79"/>
      <c r="BH21" s="79"/>
      <c r="BI21" s="79"/>
      <c r="BJ21" s="79"/>
      <c r="BK21" s="79"/>
      <c r="BL21" s="79"/>
      <c r="BM21" s="79"/>
      <c r="BN21" s="79"/>
      <c r="BO21" s="79"/>
      <c r="BP21" s="79"/>
      <c r="BQ21" s="79"/>
      <c r="BR21" s="79"/>
      <c r="BS21" s="79"/>
      <c r="BT21" s="79"/>
      <c r="BU21" s="79"/>
      <c r="BV21" s="79"/>
      <c r="BW21" s="79"/>
      <c r="BX21" s="79"/>
    </row>
    <row r="22" spans="1:76" ht="15" customHeight="1" x14ac:dyDescent="0.25">
      <c r="A22" s="79"/>
      <c r="B22" s="407"/>
      <c r="C22" s="407"/>
      <c r="D22" s="408"/>
      <c r="E22" s="448"/>
      <c r="F22" s="449"/>
      <c r="G22" s="449"/>
      <c r="H22" s="449"/>
      <c r="I22" s="449"/>
      <c r="J22" s="63" t="e">
        <f>IF(AND('Mapa final'!#REF!="Alta",'Mapa final'!#REF!="Leve"),CONCATENATE("R7C",'Mapa final'!#REF!),"")</f>
        <v>#REF!</v>
      </c>
      <c r="K22" s="64" t="e">
        <f>IF(AND('Mapa final'!#REF!="Alta",'Mapa final'!#REF!="Leve"),CONCATENATE("R7C",'Mapa final'!#REF!),"")</f>
        <v>#REF!</v>
      </c>
      <c r="L22" s="64" t="e">
        <f>IF(AND('Mapa final'!#REF!="Alta",'Mapa final'!#REF!="Leve"),CONCATENATE("R7C",'Mapa final'!#REF!),"")</f>
        <v>#REF!</v>
      </c>
      <c r="M22" s="64" t="e">
        <f>IF(AND('Mapa final'!#REF!="Alta",'Mapa final'!#REF!="Leve"),CONCATENATE("R7C",'Mapa final'!#REF!),"")</f>
        <v>#REF!</v>
      </c>
      <c r="N22" s="64" t="e">
        <f>IF(AND('Mapa final'!#REF!="Alta",'Mapa final'!#REF!="Leve"),CONCATENATE("R7C",'Mapa final'!#REF!),"")</f>
        <v>#REF!</v>
      </c>
      <c r="O22" s="65" t="e">
        <f>IF(AND('Mapa final'!#REF!="Alta",'Mapa final'!#REF!="Leve"),CONCATENATE("R7C",'Mapa final'!#REF!),"")</f>
        <v>#REF!</v>
      </c>
      <c r="P22" s="63" t="e">
        <f>IF(AND('Mapa final'!#REF!="Alta",'Mapa final'!#REF!="Menor"),CONCATENATE("R7C",'Mapa final'!#REF!),"")</f>
        <v>#REF!</v>
      </c>
      <c r="Q22" s="64" t="e">
        <f>IF(AND('Mapa final'!#REF!="Alta",'Mapa final'!#REF!="Menor"),CONCATENATE("R7C",'Mapa final'!#REF!),"")</f>
        <v>#REF!</v>
      </c>
      <c r="R22" s="64" t="e">
        <f>IF(AND('Mapa final'!#REF!="Alta",'Mapa final'!#REF!="Menor"),CONCATENATE("R7C",'Mapa final'!#REF!),"")</f>
        <v>#REF!</v>
      </c>
      <c r="S22" s="64" t="e">
        <f>IF(AND('Mapa final'!#REF!="Alta",'Mapa final'!#REF!="Menor"),CONCATENATE("R7C",'Mapa final'!#REF!),"")</f>
        <v>#REF!</v>
      </c>
      <c r="T22" s="64" t="e">
        <f>IF(AND('Mapa final'!#REF!="Alta",'Mapa final'!#REF!="Menor"),CONCATENATE("R7C",'Mapa final'!#REF!),"")</f>
        <v>#REF!</v>
      </c>
      <c r="U22" s="65" t="e">
        <f>IF(AND('Mapa final'!#REF!="Alta",'Mapa final'!#REF!="Menor"),CONCATENATE("R7C",'Mapa final'!#REF!),"")</f>
        <v>#REF!</v>
      </c>
      <c r="V22" s="48" t="e">
        <f>IF(AND('Mapa final'!#REF!="Alta",'Mapa final'!#REF!="Moderado"),CONCATENATE("R7C",'Mapa final'!#REF!),"")</f>
        <v>#REF!</v>
      </c>
      <c r="W22" s="49" t="e">
        <f>IF(AND('Mapa final'!#REF!="Alta",'Mapa final'!#REF!="Moderado"),CONCATENATE("R7C",'Mapa final'!#REF!),"")</f>
        <v>#REF!</v>
      </c>
      <c r="X22" s="49" t="e">
        <f>IF(AND('Mapa final'!#REF!="Alta",'Mapa final'!#REF!="Moderado"),CONCATENATE("R7C",'Mapa final'!#REF!),"")</f>
        <v>#REF!</v>
      </c>
      <c r="Y22" s="49" t="e">
        <f>IF(AND('Mapa final'!#REF!="Alta",'Mapa final'!#REF!="Moderado"),CONCATENATE("R7C",'Mapa final'!#REF!),"")</f>
        <v>#REF!</v>
      </c>
      <c r="Z22" s="49" t="e">
        <f>IF(AND('Mapa final'!#REF!="Alta",'Mapa final'!#REF!="Moderado"),CONCATENATE("R7C",'Mapa final'!#REF!),"")</f>
        <v>#REF!</v>
      </c>
      <c r="AA22" s="50" t="e">
        <f>IF(AND('Mapa final'!#REF!="Alta",'Mapa final'!#REF!="Moderado"),CONCATENATE("R7C",'Mapa final'!#REF!),"")</f>
        <v>#REF!</v>
      </c>
      <c r="AB22" s="48" t="e">
        <f>IF(AND('Mapa final'!#REF!="Alta",'Mapa final'!#REF!="Mayor"),CONCATENATE("R7C",'Mapa final'!#REF!),"")</f>
        <v>#REF!</v>
      </c>
      <c r="AC22" s="49" t="e">
        <f>IF(AND('Mapa final'!#REF!="Alta",'Mapa final'!#REF!="Mayor"),CONCATENATE("R7C",'Mapa final'!#REF!),"")</f>
        <v>#REF!</v>
      </c>
      <c r="AD22" s="49" t="e">
        <f>IF(AND('Mapa final'!#REF!="Alta",'Mapa final'!#REF!="Mayor"),CONCATENATE("R7C",'Mapa final'!#REF!),"")</f>
        <v>#REF!</v>
      </c>
      <c r="AE22" s="49" t="e">
        <f>IF(AND('Mapa final'!#REF!="Alta",'Mapa final'!#REF!="Mayor"),CONCATENATE("R7C",'Mapa final'!#REF!),"")</f>
        <v>#REF!</v>
      </c>
      <c r="AF22" s="49" t="e">
        <f>IF(AND('Mapa final'!#REF!="Alta",'Mapa final'!#REF!="Mayor"),CONCATENATE("R7C",'Mapa final'!#REF!),"")</f>
        <v>#REF!</v>
      </c>
      <c r="AG22" s="50" t="e">
        <f>IF(AND('Mapa final'!#REF!="Alta",'Mapa final'!#REF!="Mayor"),CONCATENATE("R7C",'Mapa final'!#REF!),"")</f>
        <v>#REF!</v>
      </c>
      <c r="AH22" s="51" t="e">
        <f>IF(AND('Mapa final'!#REF!="Alta",'Mapa final'!#REF!="Catastrófico"),CONCATENATE("R7C",'Mapa final'!#REF!),"")</f>
        <v>#REF!</v>
      </c>
      <c r="AI22" s="52" t="e">
        <f>IF(AND('Mapa final'!#REF!="Alta",'Mapa final'!#REF!="Catastrófico"),CONCATENATE("R7C",'Mapa final'!#REF!),"")</f>
        <v>#REF!</v>
      </c>
      <c r="AJ22" s="52" t="e">
        <f>IF(AND('Mapa final'!#REF!="Alta",'Mapa final'!#REF!="Catastrófico"),CONCATENATE("R7C",'Mapa final'!#REF!),"")</f>
        <v>#REF!</v>
      </c>
      <c r="AK22" s="52" t="e">
        <f>IF(AND('Mapa final'!#REF!="Alta",'Mapa final'!#REF!="Catastrófico"),CONCATENATE("R7C",'Mapa final'!#REF!),"")</f>
        <v>#REF!</v>
      </c>
      <c r="AL22" s="52" t="e">
        <f>IF(AND('Mapa final'!#REF!="Alta",'Mapa final'!#REF!="Catastrófico"),CONCATENATE("R7C",'Mapa final'!#REF!),"")</f>
        <v>#REF!</v>
      </c>
      <c r="AM22" s="53" t="e">
        <f>IF(AND('Mapa final'!#REF!="Alta",'Mapa final'!#REF!="Catastrófico"),CONCATENATE("R7C",'Mapa final'!#REF!),"")</f>
        <v>#REF!</v>
      </c>
      <c r="AN22" s="79"/>
      <c r="AO22" s="458"/>
      <c r="AP22" s="459"/>
      <c r="AQ22" s="459"/>
      <c r="AR22" s="459"/>
      <c r="AS22" s="459"/>
      <c r="AT22" s="460"/>
      <c r="AU22" s="79"/>
      <c r="AV22" s="79"/>
      <c r="AW22" s="79"/>
      <c r="AX22" s="79"/>
      <c r="AY22" s="79"/>
      <c r="AZ22" s="79"/>
      <c r="BA22" s="79"/>
      <c r="BB22" s="79"/>
      <c r="BC22" s="79"/>
      <c r="BD22" s="79"/>
      <c r="BE22" s="79"/>
      <c r="BF22" s="79"/>
      <c r="BG22" s="79"/>
      <c r="BH22" s="79"/>
      <c r="BI22" s="79"/>
      <c r="BJ22" s="79"/>
      <c r="BK22" s="79"/>
      <c r="BL22" s="79"/>
      <c r="BM22" s="79"/>
      <c r="BN22" s="79"/>
      <c r="BO22" s="79"/>
      <c r="BP22" s="79"/>
      <c r="BQ22" s="79"/>
      <c r="BR22" s="79"/>
      <c r="BS22" s="79"/>
      <c r="BT22" s="79"/>
      <c r="BU22" s="79"/>
      <c r="BV22" s="79"/>
      <c r="BW22" s="79"/>
      <c r="BX22" s="79"/>
    </row>
    <row r="23" spans="1:76" ht="15" customHeight="1" x14ac:dyDescent="0.25">
      <c r="A23" s="79"/>
      <c r="B23" s="407"/>
      <c r="C23" s="407"/>
      <c r="D23" s="408"/>
      <c r="E23" s="448"/>
      <c r="F23" s="449"/>
      <c r="G23" s="449"/>
      <c r="H23" s="449"/>
      <c r="I23" s="449"/>
      <c r="J23" s="63" t="e">
        <f>IF(AND('Mapa final'!#REF!="Alta",'Mapa final'!#REF!="Leve"),CONCATENATE("R8C",'Mapa final'!#REF!),"")</f>
        <v>#REF!</v>
      </c>
      <c r="K23" s="64" t="e">
        <f>IF(AND('Mapa final'!#REF!="Alta",'Mapa final'!#REF!="Leve"),CONCATENATE("R8C",'Mapa final'!#REF!),"")</f>
        <v>#REF!</v>
      </c>
      <c r="L23" s="64" t="e">
        <f>IF(AND('Mapa final'!#REF!="Alta",'Mapa final'!#REF!="Leve"),CONCATENATE("R8C",'Mapa final'!#REF!),"")</f>
        <v>#REF!</v>
      </c>
      <c r="M23" s="64" t="e">
        <f>IF(AND('Mapa final'!#REF!="Alta",'Mapa final'!#REF!="Leve"),CONCATENATE("R8C",'Mapa final'!#REF!),"")</f>
        <v>#REF!</v>
      </c>
      <c r="N23" s="64" t="e">
        <f>IF(AND('Mapa final'!#REF!="Alta",'Mapa final'!#REF!="Leve"),CONCATENATE("R8C",'Mapa final'!#REF!),"")</f>
        <v>#REF!</v>
      </c>
      <c r="O23" s="65" t="e">
        <f>IF(AND('Mapa final'!#REF!="Alta",'Mapa final'!#REF!="Leve"),CONCATENATE("R8C",'Mapa final'!#REF!),"")</f>
        <v>#REF!</v>
      </c>
      <c r="P23" s="63" t="e">
        <f>IF(AND('Mapa final'!#REF!="Alta",'Mapa final'!#REF!="Menor"),CONCATENATE("R8C",'Mapa final'!#REF!),"")</f>
        <v>#REF!</v>
      </c>
      <c r="Q23" s="64" t="e">
        <f>IF(AND('Mapa final'!#REF!="Alta",'Mapa final'!#REF!="Menor"),CONCATENATE("R8C",'Mapa final'!#REF!),"")</f>
        <v>#REF!</v>
      </c>
      <c r="R23" s="64" t="e">
        <f>IF(AND('Mapa final'!#REF!="Alta",'Mapa final'!#REF!="Menor"),CONCATENATE("R8C",'Mapa final'!#REF!),"")</f>
        <v>#REF!</v>
      </c>
      <c r="S23" s="64" t="e">
        <f>IF(AND('Mapa final'!#REF!="Alta",'Mapa final'!#REF!="Menor"),CONCATENATE("R8C",'Mapa final'!#REF!),"")</f>
        <v>#REF!</v>
      </c>
      <c r="T23" s="64" t="e">
        <f>IF(AND('Mapa final'!#REF!="Alta",'Mapa final'!#REF!="Menor"),CONCATENATE("R8C",'Mapa final'!#REF!),"")</f>
        <v>#REF!</v>
      </c>
      <c r="U23" s="65" t="e">
        <f>IF(AND('Mapa final'!#REF!="Alta",'Mapa final'!#REF!="Menor"),CONCATENATE("R8C",'Mapa final'!#REF!),"")</f>
        <v>#REF!</v>
      </c>
      <c r="V23" s="48" t="e">
        <f>IF(AND('Mapa final'!#REF!="Alta",'Mapa final'!#REF!="Moderado"),CONCATENATE("R8C",'Mapa final'!#REF!),"")</f>
        <v>#REF!</v>
      </c>
      <c r="W23" s="49" t="e">
        <f>IF(AND('Mapa final'!#REF!="Alta",'Mapa final'!#REF!="Moderado"),CONCATENATE("R8C",'Mapa final'!#REF!),"")</f>
        <v>#REF!</v>
      </c>
      <c r="X23" s="49" t="e">
        <f>IF(AND('Mapa final'!#REF!="Alta",'Mapa final'!#REF!="Moderado"),CONCATENATE("R8C",'Mapa final'!#REF!),"")</f>
        <v>#REF!</v>
      </c>
      <c r="Y23" s="49" t="e">
        <f>IF(AND('Mapa final'!#REF!="Alta",'Mapa final'!#REF!="Moderado"),CONCATENATE("R8C",'Mapa final'!#REF!),"")</f>
        <v>#REF!</v>
      </c>
      <c r="Z23" s="49" t="e">
        <f>IF(AND('Mapa final'!#REF!="Alta",'Mapa final'!#REF!="Moderado"),CONCATENATE("R8C",'Mapa final'!#REF!),"")</f>
        <v>#REF!</v>
      </c>
      <c r="AA23" s="50" t="e">
        <f>IF(AND('Mapa final'!#REF!="Alta",'Mapa final'!#REF!="Moderado"),CONCATENATE("R8C",'Mapa final'!#REF!),"")</f>
        <v>#REF!</v>
      </c>
      <c r="AB23" s="48" t="e">
        <f>IF(AND('Mapa final'!#REF!="Alta",'Mapa final'!#REF!="Mayor"),CONCATENATE("R8C",'Mapa final'!#REF!),"")</f>
        <v>#REF!</v>
      </c>
      <c r="AC23" s="49" t="e">
        <f>IF(AND('Mapa final'!#REF!="Alta",'Mapa final'!#REF!="Mayor"),CONCATENATE("R8C",'Mapa final'!#REF!),"")</f>
        <v>#REF!</v>
      </c>
      <c r="AD23" s="49" t="e">
        <f>IF(AND('Mapa final'!#REF!="Alta",'Mapa final'!#REF!="Mayor"),CONCATENATE("R8C",'Mapa final'!#REF!),"")</f>
        <v>#REF!</v>
      </c>
      <c r="AE23" s="49" t="e">
        <f>IF(AND('Mapa final'!#REF!="Alta",'Mapa final'!#REF!="Mayor"),CONCATENATE("R8C",'Mapa final'!#REF!),"")</f>
        <v>#REF!</v>
      </c>
      <c r="AF23" s="49" t="e">
        <f>IF(AND('Mapa final'!#REF!="Alta",'Mapa final'!#REF!="Mayor"),CONCATENATE("R8C",'Mapa final'!#REF!),"")</f>
        <v>#REF!</v>
      </c>
      <c r="AG23" s="50" t="e">
        <f>IF(AND('Mapa final'!#REF!="Alta",'Mapa final'!#REF!="Mayor"),CONCATENATE("R8C",'Mapa final'!#REF!),"")</f>
        <v>#REF!</v>
      </c>
      <c r="AH23" s="51" t="e">
        <f>IF(AND('Mapa final'!#REF!="Alta",'Mapa final'!#REF!="Catastrófico"),CONCATENATE("R8C",'Mapa final'!#REF!),"")</f>
        <v>#REF!</v>
      </c>
      <c r="AI23" s="52" t="e">
        <f>IF(AND('Mapa final'!#REF!="Alta",'Mapa final'!#REF!="Catastrófico"),CONCATENATE("R8C",'Mapa final'!#REF!),"")</f>
        <v>#REF!</v>
      </c>
      <c r="AJ23" s="52" t="e">
        <f>IF(AND('Mapa final'!#REF!="Alta",'Mapa final'!#REF!="Catastrófico"),CONCATENATE("R8C",'Mapa final'!#REF!),"")</f>
        <v>#REF!</v>
      </c>
      <c r="AK23" s="52" t="e">
        <f>IF(AND('Mapa final'!#REF!="Alta",'Mapa final'!#REF!="Catastrófico"),CONCATENATE("R8C",'Mapa final'!#REF!),"")</f>
        <v>#REF!</v>
      </c>
      <c r="AL23" s="52" t="e">
        <f>IF(AND('Mapa final'!#REF!="Alta",'Mapa final'!#REF!="Catastrófico"),CONCATENATE("R8C",'Mapa final'!#REF!),"")</f>
        <v>#REF!</v>
      </c>
      <c r="AM23" s="53" t="e">
        <f>IF(AND('Mapa final'!#REF!="Alta",'Mapa final'!#REF!="Catastrófico"),CONCATENATE("R8C",'Mapa final'!#REF!),"")</f>
        <v>#REF!</v>
      </c>
      <c r="AN23" s="79"/>
      <c r="AO23" s="458"/>
      <c r="AP23" s="459"/>
      <c r="AQ23" s="459"/>
      <c r="AR23" s="459"/>
      <c r="AS23" s="459"/>
      <c r="AT23" s="460"/>
      <c r="AU23" s="79"/>
      <c r="AV23" s="79"/>
      <c r="AW23" s="79"/>
      <c r="AX23" s="79"/>
      <c r="AY23" s="79"/>
      <c r="AZ23" s="79"/>
      <c r="BA23" s="79"/>
      <c r="BB23" s="79"/>
      <c r="BC23" s="79"/>
      <c r="BD23" s="79"/>
      <c r="BE23" s="79"/>
      <c r="BF23" s="79"/>
      <c r="BG23" s="79"/>
      <c r="BH23" s="79"/>
      <c r="BI23" s="79"/>
      <c r="BJ23" s="79"/>
      <c r="BK23" s="79"/>
      <c r="BL23" s="79"/>
      <c r="BM23" s="79"/>
      <c r="BN23" s="79"/>
      <c r="BO23" s="79"/>
      <c r="BP23" s="79"/>
      <c r="BQ23" s="79"/>
      <c r="BR23" s="79"/>
      <c r="BS23" s="79"/>
      <c r="BT23" s="79"/>
      <c r="BU23" s="79"/>
      <c r="BV23" s="79"/>
      <c r="BW23" s="79"/>
      <c r="BX23" s="79"/>
    </row>
    <row r="24" spans="1:76" ht="15" customHeight="1" x14ac:dyDescent="0.25">
      <c r="A24" s="79"/>
      <c r="B24" s="407"/>
      <c r="C24" s="407"/>
      <c r="D24" s="408"/>
      <c r="E24" s="448"/>
      <c r="F24" s="449"/>
      <c r="G24" s="449"/>
      <c r="H24" s="449"/>
      <c r="I24" s="449"/>
      <c r="J24" s="63" t="e">
        <f>IF(AND('Mapa final'!#REF!="Alta",'Mapa final'!#REF!="Leve"),CONCATENATE("R9C",'Mapa final'!#REF!),"")</f>
        <v>#REF!</v>
      </c>
      <c r="K24" s="64" t="e">
        <f>IF(AND('Mapa final'!#REF!="Alta",'Mapa final'!#REF!="Leve"),CONCATENATE("R9C",'Mapa final'!#REF!),"")</f>
        <v>#REF!</v>
      </c>
      <c r="L24" s="64" t="e">
        <f>IF(AND('Mapa final'!#REF!="Alta",'Mapa final'!#REF!="Leve"),CONCATENATE("R9C",'Mapa final'!#REF!),"")</f>
        <v>#REF!</v>
      </c>
      <c r="M24" s="64" t="e">
        <f>IF(AND('Mapa final'!#REF!="Alta",'Mapa final'!#REF!="Leve"),CONCATENATE("R9C",'Mapa final'!#REF!),"")</f>
        <v>#REF!</v>
      </c>
      <c r="N24" s="64" t="e">
        <f>IF(AND('Mapa final'!#REF!="Alta",'Mapa final'!#REF!="Leve"),CONCATENATE("R9C",'Mapa final'!#REF!),"")</f>
        <v>#REF!</v>
      </c>
      <c r="O24" s="65" t="e">
        <f>IF(AND('Mapa final'!#REF!="Alta",'Mapa final'!#REF!="Leve"),CONCATENATE("R9C",'Mapa final'!#REF!),"")</f>
        <v>#REF!</v>
      </c>
      <c r="P24" s="63" t="e">
        <f>IF(AND('Mapa final'!#REF!="Alta",'Mapa final'!#REF!="Menor"),CONCATENATE("R9C",'Mapa final'!#REF!),"")</f>
        <v>#REF!</v>
      </c>
      <c r="Q24" s="64" t="e">
        <f>IF(AND('Mapa final'!#REF!="Alta",'Mapa final'!#REF!="Menor"),CONCATENATE("R9C",'Mapa final'!#REF!),"")</f>
        <v>#REF!</v>
      </c>
      <c r="R24" s="64" t="e">
        <f>IF(AND('Mapa final'!#REF!="Alta",'Mapa final'!#REF!="Menor"),CONCATENATE("R9C",'Mapa final'!#REF!),"")</f>
        <v>#REF!</v>
      </c>
      <c r="S24" s="64" t="e">
        <f>IF(AND('Mapa final'!#REF!="Alta",'Mapa final'!#REF!="Menor"),CONCATENATE("R9C",'Mapa final'!#REF!),"")</f>
        <v>#REF!</v>
      </c>
      <c r="T24" s="64" t="e">
        <f>IF(AND('Mapa final'!#REF!="Alta",'Mapa final'!#REF!="Menor"),CONCATENATE("R9C",'Mapa final'!#REF!),"")</f>
        <v>#REF!</v>
      </c>
      <c r="U24" s="65" t="e">
        <f>IF(AND('Mapa final'!#REF!="Alta",'Mapa final'!#REF!="Menor"),CONCATENATE("R9C",'Mapa final'!#REF!),"")</f>
        <v>#REF!</v>
      </c>
      <c r="V24" s="48" t="e">
        <f>IF(AND('Mapa final'!#REF!="Alta",'Mapa final'!#REF!="Moderado"),CONCATENATE("R9C",'Mapa final'!#REF!),"")</f>
        <v>#REF!</v>
      </c>
      <c r="W24" s="49" t="e">
        <f>IF(AND('Mapa final'!#REF!="Alta",'Mapa final'!#REF!="Moderado"),CONCATENATE("R9C",'Mapa final'!#REF!),"")</f>
        <v>#REF!</v>
      </c>
      <c r="X24" s="49" t="e">
        <f>IF(AND('Mapa final'!#REF!="Alta",'Mapa final'!#REF!="Moderado"),CONCATENATE("R9C",'Mapa final'!#REF!),"")</f>
        <v>#REF!</v>
      </c>
      <c r="Y24" s="49" t="e">
        <f>IF(AND('Mapa final'!#REF!="Alta",'Mapa final'!#REF!="Moderado"),CONCATENATE("R9C",'Mapa final'!#REF!),"")</f>
        <v>#REF!</v>
      </c>
      <c r="Z24" s="49" t="e">
        <f>IF(AND('Mapa final'!#REF!="Alta",'Mapa final'!#REF!="Moderado"),CONCATENATE("R9C",'Mapa final'!#REF!),"")</f>
        <v>#REF!</v>
      </c>
      <c r="AA24" s="50" t="e">
        <f>IF(AND('Mapa final'!#REF!="Alta",'Mapa final'!#REF!="Moderado"),CONCATENATE("R9C",'Mapa final'!#REF!),"")</f>
        <v>#REF!</v>
      </c>
      <c r="AB24" s="48" t="e">
        <f>IF(AND('Mapa final'!#REF!="Alta",'Mapa final'!#REF!="Mayor"),CONCATENATE("R9C",'Mapa final'!#REF!),"")</f>
        <v>#REF!</v>
      </c>
      <c r="AC24" s="49" t="e">
        <f>IF(AND('Mapa final'!#REF!="Alta",'Mapa final'!#REF!="Mayor"),CONCATENATE("R9C",'Mapa final'!#REF!),"")</f>
        <v>#REF!</v>
      </c>
      <c r="AD24" s="49" t="e">
        <f>IF(AND('Mapa final'!#REF!="Alta",'Mapa final'!#REF!="Mayor"),CONCATENATE("R9C",'Mapa final'!#REF!),"")</f>
        <v>#REF!</v>
      </c>
      <c r="AE24" s="49" t="e">
        <f>IF(AND('Mapa final'!#REF!="Alta",'Mapa final'!#REF!="Mayor"),CONCATENATE("R9C",'Mapa final'!#REF!),"")</f>
        <v>#REF!</v>
      </c>
      <c r="AF24" s="49" t="e">
        <f>IF(AND('Mapa final'!#REF!="Alta",'Mapa final'!#REF!="Mayor"),CONCATENATE("R9C",'Mapa final'!#REF!),"")</f>
        <v>#REF!</v>
      </c>
      <c r="AG24" s="50" t="e">
        <f>IF(AND('Mapa final'!#REF!="Alta",'Mapa final'!#REF!="Mayor"),CONCATENATE("R9C",'Mapa final'!#REF!),"")</f>
        <v>#REF!</v>
      </c>
      <c r="AH24" s="51" t="e">
        <f>IF(AND('Mapa final'!#REF!="Alta",'Mapa final'!#REF!="Catastrófico"),CONCATENATE("R9C",'Mapa final'!#REF!),"")</f>
        <v>#REF!</v>
      </c>
      <c r="AI24" s="52" t="e">
        <f>IF(AND('Mapa final'!#REF!="Alta",'Mapa final'!#REF!="Catastrófico"),CONCATENATE("R9C",'Mapa final'!#REF!),"")</f>
        <v>#REF!</v>
      </c>
      <c r="AJ24" s="52" t="e">
        <f>IF(AND('Mapa final'!#REF!="Alta",'Mapa final'!#REF!="Catastrófico"),CONCATENATE("R9C",'Mapa final'!#REF!),"")</f>
        <v>#REF!</v>
      </c>
      <c r="AK24" s="52" t="e">
        <f>IF(AND('Mapa final'!#REF!="Alta",'Mapa final'!#REF!="Catastrófico"),CONCATENATE("R9C",'Mapa final'!#REF!),"")</f>
        <v>#REF!</v>
      </c>
      <c r="AL24" s="52" t="e">
        <f>IF(AND('Mapa final'!#REF!="Alta",'Mapa final'!#REF!="Catastrófico"),CONCATENATE("R9C",'Mapa final'!#REF!),"")</f>
        <v>#REF!</v>
      </c>
      <c r="AM24" s="53" t="e">
        <f>IF(AND('Mapa final'!#REF!="Alta",'Mapa final'!#REF!="Catastrófico"),CONCATENATE("R9C",'Mapa final'!#REF!),"")</f>
        <v>#REF!</v>
      </c>
      <c r="AN24" s="79"/>
      <c r="AO24" s="458"/>
      <c r="AP24" s="459"/>
      <c r="AQ24" s="459"/>
      <c r="AR24" s="459"/>
      <c r="AS24" s="459"/>
      <c r="AT24" s="460"/>
      <c r="AU24" s="79"/>
      <c r="AV24" s="79"/>
      <c r="AW24" s="79"/>
      <c r="AX24" s="79"/>
      <c r="AY24" s="79"/>
      <c r="AZ24" s="79"/>
      <c r="BA24" s="79"/>
      <c r="BB24" s="79"/>
      <c r="BC24" s="79"/>
      <c r="BD24" s="79"/>
      <c r="BE24" s="79"/>
      <c r="BF24" s="79"/>
      <c r="BG24" s="79"/>
      <c r="BH24" s="79"/>
      <c r="BI24" s="79"/>
      <c r="BJ24" s="79"/>
      <c r="BK24" s="79"/>
      <c r="BL24" s="79"/>
      <c r="BM24" s="79"/>
      <c r="BN24" s="79"/>
      <c r="BO24" s="79"/>
      <c r="BP24" s="79"/>
      <c r="BQ24" s="79"/>
      <c r="BR24" s="79"/>
      <c r="BS24" s="79"/>
      <c r="BT24" s="79"/>
      <c r="BU24" s="79"/>
      <c r="BV24" s="79"/>
      <c r="BW24" s="79"/>
      <c r="BX24" s="79"/>
    </row>
    <row r="25" spans="1:76" ht="15.75" customHeight="1" thickBot="1" x14ac:dyDescent="0.3">
      <c r="A25" s="79"/>
      <c r="B25" s="407"/>
      <c r="C25" s="407"/>
      <c r="D25" s="408"/>
      <c r="E25" s="451"/>
      <c r="F25" s="452"/>
      <c r="G25" s="452"/>
      <c r="H25" s="452"/>
      <c r="I25" s="452"/>
      <c r="J25" s="66" t="e">
        <f>IF(AND('Mapa final'!#REF!="Alta",'Mapa final'!#REF!="Leve"),CONCATENATE("R10C",'Mapa final'!#REF!),"")</f>
        <v>#REF!</v>
      </c>
      <c r="K25" s="67" t="e">
        <f>IF(AND('Mapa final'!#REF!="Alta",'Mapa final'!#REF!="Leve"),CONCATENATE("R10C",'Mapa final'!#REF!),"")</f>
        <v>#REF!</v>
      </c>
      <c r="L25" s="67" t="e">
        <f>IF(AND('Mapa final'!#REF!="Alta",'Mapa final'!#REF!="Leve"),CONCATENATE("R10C",'Mapa final'!#REF!),"")</f>
        <v>#REF!</v>
      </c>
      <c r="M25" s="67" t="e">
        <f>IF(AND('Mapa final'!#REF!="Alta",'Mapa final'!#REF!="Leve"),CONCATENATE("R10C",'Mapa final'!#REF!),"")</f>
        <v>#REF!</v>
      </c>
      <c r="N25" s="67" t="e">
        <f>IF(AND('Mapa final'!#REF!="Alta",'Mapa final'!#REF!="Leve"),CONCATENATE("R10C",'Mapa final'!#REF!),"")</f>
        <v>#REF!</v>
      </c>
      <c r="O25" s="68" t="e">
        <f>IF(AND('Mapa final'!#REF!="Alta",'Mapa final'!#REF!="Leve"),CONCATENATE("R10C",'Mapa final'!#REF!),"")</f>
        <v>#REF!</v>
      </c>
      <c r="P25" s="66" t="e">
        <f>IF(AND('Mapa final'!#REF!="Alta",'Mapa final'!#REF!="Menor"),CONCATENATE("R10C",'Mapa final'!#REF!),"")</f>
        <v>#REF!</v>
      </c>
      <c r="Q25" s="67" t="e">
        <f>IF(AND('Mapa final'!#REF!="Alta",'Mapa final'!#REF!="Menor"),CONCATENATE("R10C",'Mapa final'!#REF!),"")</f>
        <v>#REF!</v>
      </c>
      <c r="R25" s="67" t="e">
        <f>IF(AND('Mapa final'!#REF!="Alta",'Mapa final'!#REF!="Menor"),CONCATENATE("R10C",'Mapa final'!#REF!),"")</f>
        <v>#REF!</v>
      </c>
      <c r="S25" s="67" t="e">
        <f>IF(AND('Mapa final'!#REF!="Alta",'Mapa final'!#REF!="Menor"),CONCATENATE("R10C",'Mapa final'!#REF!),"")</f>
        <v>#REF!</v>
      </c>
      <c r="T25" s="67" t="e">
        <f>IF(AND('Mapa final'!#REF!="Alta",'Mapa final'!#REF!="Menor"),CONCATENATE("R10C",'Mapa final'!#REF!),"")</f>
        <v>#REF!</v>
      </c>
      <c r="U25" s="68" t="e">
        <f>IF(AND('Mapa final'!#REF!="Alta",'Mapa final'!#REF!="Menor"),CONCATENATE("R10C",'Mapa final'!#REF!),"")</f>
        <v>#REF!</v>
      </c>
      <c r="V25" s="54" t="e">
        <f>IF(AND('Mapa final'!#REF!="Alta",'Mapa final'!#REF!="Moderado"),CONCATENATE("R10C",'Mapa final'!#REF!),"")</f>
        <v>#REF!</v>
      </c>
      <c r="W25" s="55" t="e">
        <f>IF(AND('Mapa final'!#REF!="Alta",'Mapa final'!#REF!="Moderado"),CONCATENATE("R10C",'Mapa final'!#REF!),"")</f>
        <v>#REF!</v>
      </c>
      <c r="X25" s="55" t="e">
        <f>IF(AND('Mapa final'!#REF!="Alta",'Mapa final'!#REF!="Moderado"),CONCATENATE("R10C",'Mapa final'!#REF!),"")</f>
        <v>#REF!</v>
      </c>
      <c r="Y25" s="55" t="e">
        <f>IF(AND('Mapa final'!#REF!="Alta",'Mapa final'!#REF!="Moderado"),CONCATENATE("R10C",'Mapa final'!#REF!),"")</f>
        <v>#REF!</v>
      </c>
      <c r="Z25" s="55" t="e">
        <f>IF(AND('Mapa final'!#REF!="Alta",'Mapa final'!#REF!="Moderado"),CONCATENATE("R10C",'Mapa final'!#REF!),"")</f>
        <v>#REF!</v>
      </c>
      <c r="AA25" s="56" t="e">
        <f>IF(AND('Mapa final'!#REF!="Alta",'Mapa final'!#REF!="Moderado"),CONCATENATE("R10C",'Mapa final'!#REF!),"")</f>
        <v>#REF!</v>
      </c>
      <c r="AB25" s="54" t="e">
        <f>IF(AND('Mapa final'!#REF!="Alta",'Mapa final'!#REF!="Mayor"),CONCATENATE("R10C",'Mapa final'!#REF!),"")</f>
        <v>#REF!</v>
      </c>
      <c r="AC25" s="55" t="e">
        <f>IF(AND('Mapa final'!#REF!="Alta",'Mapa final'!#REF!="Mayor"),CONCATENATE("R10C",'Mapa final'!#REF!),"")</f>
        <v>#REF!</v>
      </c>
      <c r="AD25" s="55" t="e">
        <f>IF(AND('Mapa final'!#REF!="Alta",'Mapa final'!#REF!="Mayor"),CONCATENATE("R10C",'Mapa final'!#REF!),"")</f>
        <v>#REF!</v>
      </c>
      <c r="AE25" s="55" t="e">
        <f>IF(AND('Mapa final'!#REF!="Alta",'Mapa final'!#REF!="Mayor"),CONCATENATE("R10C",'Mapa final'!#REF!),"")</f>
        <v>#REF!</v>
      </c>
      <c r="AF25" s="55" t="e">
        <f>IF(AND('Mapa final'!#REF!="Alta",'Mapa final'!#REF!="Mayor"),CONCATENATE("R10C",'Mapa final'!#REF!),"")</f>
        <v>#REF!</v>
      </c>
      <c r="AG25" s="56" t="e">
        <f>IF(AND('Mapa final'!#REF!="Alta",'Mapa final'!#REF!="Mayor"),CONCATENATE("R10C",'Mapa final'!#REF!),"")</f>
        <v>#REF!</v>
      </c>
      <c r="AH25" s="57" t="e">
        <f>IF(AND('Mapa final'!#REF!="Alta",'Mapa final'!#REF!="Catastrófico"),CONCATENATE("R10C",'Mapa final'!#REF!),"")</f>
        <v>#REF!</v>
      </c>
      <c r="AI25" s="58" t="e">
        <f>IF(AND('Mapa final'!#REF!="Alta",'Mapa final'!#REF!="Catastrófico"),CONCATENATE("R10C",'Mapa final'!#REF!),"")</f>
        <v>#REF!</v>
      </c>
      <c r="AJ25" s="58" t="e">
        <f>IF(AND('Mapa final'!#REF!="Alta",'Mapa final'!#REF!="Catastrófico"),CONCATENATE("R10C",'Mapa final'!#REF!),"")</f>
        <v>#REF!</v>
      </c>
      <c r="AK25" s="58" t="e">
        <f>IF(AND('Mapa final'!#REF!="Alta",'Mapa final'!#REF!="Catastrófico"),CONCATENATE("R10C",'Mapa final'!#REF!),"")</f>
        <v>#REF!</v>
      </c>
      <c r="AL25" s="58" t="e">
        <f>IF(AND('Mapa final'!#REF!="Alta",'Mapa final'!#REF!="Catastrófico"),CONCATENATE("R10C",'Mapa final'!#REF!),"")</f>
        <v>#REF!</v>
      </c>
      <c r="AM25" s="59" t="e">
        <f>IF(AND('Mapa final'!#REF!="Alta",'Mapa final'!#REF!="Catastrófico"),CONCATENATE("R10C",'Mapa final'!#REF!),"")</f>
        <v>#REF!</v>
      </c>
      <c r="AN25" s="79"/>
      <c r="AO25" s="461"/>
      <c r="AP25" s="462"/>
      <c r="AQ25" s="462"/>
      <c r="AR25" s="462"/>
      <c r="AS25" s="462"/>
      <c r="AT25" s="463"/>
      <c r="AU25" s="79"/>
      <c r="AV25" s="79"/>
      <c r="AW25" s="79"/>
      <c r="AX25" s="79"/>
      <c r="AY25" s="79"/>
      <c r="AZ25" s="79"/>
      <c r="BA25" s="79"/>
      <c r="BB25" s="79"/>
      <c r="BC25" s="79"/>
      <c r="BD25" s="79"/>
      <c r="BE25" s="79"/>
      <c r="BF25" s="79"/>
      <c r="BG25" s="79"/>
      <c r="BH25" s="79"/>
      <c r="BI25" s="79"/>
      <c r="BJ25" s="79"/>
      <c r="BK25" s="79"/>
      <c r="BL25" s="79"/>
      <c r="BM25" s="79"/>
      <c r="BN25" s="79"/>
      <c r="BO25" s="79"/>
      <c r="BP25" s="79"/>
      <c r="BQ25" s="79"/>
      <c r="BR25" s="79"/>
      <c r="BS25" s="79"/>
      <c r="BT25" s="79"/>
      <c r="BU25" s="79"/>
      <c r="BV25" s="79"/>
      <c r="BW25" s="79"/>
      <c r="BX25" s="79"/>
    </row>
    <row r="26" spans="1:76" ht="15" customHeight="1" x14ac:dyDescent="0.25">
      <c r="A26" s="79"/>
      <c r="B26" s="407"/>
      <c r="C26" s="407"/>
      <c r="D26" s="408"/>
      <c r="E26" s="445" t="s">
        <v>117</v>
      </c>
      <c r="F26" s="446"/>
      <c r="G26" s="446"/>
      <c r="H26" s="446"/>
      <c r="I26" s="447"/>
      <c r="J26" s="60" t="e">
        <f>IF(AND('Mapa final'!#REF!="Media",'Mapa final'!#REF!="Leve"),CONCATENATE("R1C",'Mapa final'!#REF!),"")</f>
        <v>#REF!</v>
      </c>
      <c r="K26" s="61" t="e">
        <f>IF(AND('Mapa final'!#REF!="Media",'Mapa final'!#REF!="Leve"),CONCATENATE("R1C",'Mapa final'!#REF!),"")</f>
        <v>#REF!</v>
      </c>
      <c r="L26" s="61" t="e">
        <f>IF(AND('Mapa final'!#REF!="Media",'Mapa final'!#REF!="Leve"),CONCATENATE("R1C",'Mapa final'!#REF!),"")</f>
        <v>#REF!</v>
      </c>
      <c r="M26" s="61" t="str">
        <f>IF(AND('Mapa final'!$Y$10="Media",'Mapa final'!$AA$10="Leve"),CONCATENATE("R1C",'Mapa final'!$O$10),"")</f>
        <v/>
      </c>
      <c r="N26" s="61" t="str">
        <f>IF(AND('Mapa final'!$Y$14="Media",'Mapa final'!$AA$14="Leve"),CONCATENATE("R1C",'Mapa final'!$O$14),"")</f>
        <v/>
      </c>
      <c r="O26" s="62" t="str">
        <f>IF(AND('Mapa final'!$Y$17="Media",'Mapa final'!$AA$17="Leve"),CONCATENATE("R1C",'Mapa final'!$O$17),"")</f>
        <v/>
      </c>
      <c r="P26" s="60" t="e">
        <f>IF(AND('Mapa final'!#REF!="Media",'Mapa final'!#REF!="Menor"),CONCATENATE("R1C",'Mapa final'!#REF!),"")</f>
        <v>#REF!</v>
      </c>
      <c r="Q26" s="61" t="e">
        <f>IF(AND('Mapa final'!#REF!="Media",'Mapa final'!#REF!="Menor"),CONCATENATE("R1C",'Mapa final'!#REF!),"")</f>
        <v>#REF!</v>
      </c>
      <c r="R26" s="61" t="e">
        <f>IF(AND('Mapa final'!#REF!="Media",'Mapa final'!#REF!="Menor"),CONCATENATE("R1C",'Mapa final'!#REF!),"")</f>
        <v>#REF!</v>
      </c>
      <c r="S26" s="61" t="str">
        <f>IF(AND('Mapa final'!$Y$10="Media",'Mapa final'!$AA$10="Menor"),CONCATENATE("R1C",'Mapa final'!$O$10),"")</f>
        <v/>
      </c>
      <c r="T26" s="61" t="str">
        <f>IF(AND('Mapa final'!$Y$14="Media",'Mapa final'!$AA$14="Menor"),CONCATENATE("R1C",'Mapa final'!$O$14),"")</f>
        <v/>
      </c>
      <c r="U26" s="62" t="str">
        <f>IF(AND('Mapa final'!$Y$17="Media",'Mapa final'!$AA$17="Menor"),CONCATENATE("R1C",'Mapa final'!$O$17),"")</f>
        <v/>
      </c>
      <c r="V26" s="60" t="e">
        <f>IF(AND('Mapa final'!#REF!="Media",'Mapa final'!#REF!="Moderado"),CONCATENATE("R1C",'Mapa final'!#REF!),"")</f>
        <v>#REF!</v>
      </c>
      <c r="W26" s="61" t="e">
        <f>IF(AND('Mapa final'!#REF!="Media",'Mapa final'!#REF!="Moderado"),CONCATENATE("R1C",'Mapa final'!#REF!),"")</f>
        <v>#REF!</v>
      </c>
      <c r="X26" s="61" t="e">
        <f>IF(AND('Mapa final'!#REF!="Media",'Mapa final'!#REF!="Moderado"),CONCATENATE("R1C",'Mapa final'!#REF!),"")</f>
        <v>#REF!</v>
      </c>
      <c r="Y26" s="61" t="str">
        <f>IF(AND('Mapa final'!$Y$10="Media",'Mapa final'!$AA$10="Moderado"),CONCATENATE("R1C",'Mapa final'!$O$10),"")</f>
        <v>R1C1</v>
      </c>
      <c r="Z26" s="61" t="str">
        <f>IF(AND('Mapa final'!$Y$14="Media",'Mapa final'!$AA$14="Moderado"),CONCATENATE("R1C",'Mapa final'!$O$14),"")</f>
        <v>R1C1</v>
      </c>
      <c r="AA26" s="62" t="str">
        <f>IF(AND('Mapa final'!$Y$17="Media",'Mapa final'!$AA$17="Moderado"),CONCATENATE("R1C",'Mapa final'!$O$17),"")</f>
        <v/>
      </c>
      <c r="AB26" s="42" t="e">
        <f>IF(AND('Mapa final'!#REF!="Media",'Mapa final'!#REF!="Mayor"),CONCATENATE("R1C",'Mapa final'!#REF!),"")</f>
        <v>#REF!</v>
      </c>
      <c r="AC26" s="43" t="e">
        <f>IF(AND('Mapa final'!#REF!="Media",'Mapa final'!#REF!="Mayor"),CONCATENATE("R1C",'Mapa final'!#REF!),"")</f>
        <v>#REF!</v>
      </c>
      <c r="AD26" s="43" t="e">
        <f>IF(AND('Mapa final'!#REF!="Media",'Mapa final'!#REF!="Mayor"),CONCATENATE("R1C",'Mapa final'!#REF!),"")</f>
        <v>#REF!</v>
      </c>
      <c r="AE26" s="43" t="str">
        <f>IF(AND('Mapa final'!$Y$10="Media",'Mapa final'!$AA$10="Mayor"),CONCATENATE("R1C",'Mapa final'!$O$10),"")</f>
        <v/>
      </c>
      <c r="AF26" s="43" t="str">
        <f>IF(AND('Mapa final'!$Y$14="Media",'Mapa final'!$AA$14="Mayor"),CONCATENATE("R1C",'Mapa final'!$O$14),"")</f>
        <v/>
      </c>
      <c r="AG26" s="44" t="str">
        <f>IF(AND('Mapa final'!$Y$17="Media",'Mapa final'!$AA$17="Mayor"),CONCATENATE("R1C",'Mapa final'!$O$17),"")</f>
        <v/>
      </c>
      <c r="AH26" s="45" t="e">
        <f>IF(AND('Mapa final'!#REF!="Media",'Mapa final'!#REF!="Catastrófico"),CONCATENATE("R1C",'Mapa final'!#REF!),"")</f>
        <v>#REF!</v>
      </c>
      <c r="AI26" s="46" t="e">
        <f>IF(AND('Mapa final'!#REF!="Media",'Mapa final'!#REF!="Catastrófico"),CONCATENATE("R1C",'Mapa final'!#REF!),"")</f>
        <v>#REF!</v>
      </c>
      <c r="AJ26" s="46" t="e">
        <f>IF(AND('Mapa final'!#REF!="Media",'Mapa final'!#REF!="Catastrófico"),CONCATENATE("R1C",'Mapa final'!#REF!),"")</f>
        <v>#REF!</v>
      </c>
      <c r="AK26" s="46" t="str">
        <f>IF(AND('Mapa final'!$Y$10="Media",'Mapa final'!$AA$10="Catastrófico"),CONCATENATE("R1C",'Mapa final'!$O$10),"")</f>
        <v/>
      </c>
      <c r="AL26" s="46" t="str">
        <f>IF(AND('Mapa final'!$Y$14="Media",'Mapa final'!$AA$14="Catastrófico"),CONCATENATE("R1C",'Mapa final'!$O$14),"")</f>
        <v/>
      </c>
      <c r="AM26" s="47" t="str">
        <f>IF(AND('Mapa final'!$Y$17="Media",'Mapa final'!$AA$17="Catastrófico"),CONCATENATE("R1C",'Mapa final'!$O$17),"")</f>
        <v/>
      </c>
      <c r="AN26" s="79"/>
      <c r="AO26" s="485" t="s">
        <v>81</v>
      </c>
      <c r="AP26" s="486"/>
      <c r="AQ26" s="486"/>
      <c r="AR26" s="486"/>
      <c r="AS26" s="486"/>
      <c r="AT26" s="487"/>
      <c r="AU26" s="79"/>
      <c r="AV26" s="79"/>
      <c r="AW26" s="79"/>
      <c r="AX26" s="79"/>
      <c r="AY26" s="79"/>
      <c r="AZ26" s="79"/>
      <c r="BA26" s="79"/>
      <c r="BB26" s="79"/>
      <c r="BC26" s="79"/>
      <c r="BD26" s="79"/>
      <c r="BE26" s="79"/>
      <c r="BF26" s="79"/>
      <c r="BG26" s="79"/>
      <c r="BH26" s="79"/>
      <c r="BI26" s="79"/>
      <c r="BJ26" s="79"/>
      <c r="BK26" s="79"/>
      <c r="BL26" s="79"/>
      <c r="BM26" s="79"/>
      <c r="BN26" s="79"/>
      <c r="BO26" s="79"/>
      <c r="BP26" s="79"/>
      <c r="BQ26" s="79"/>
      <c r="BR26" s="79"/>
      <c r="BS26" s="79"/>
      <c r="BT26" s="79"/>
      <c r="BU26" s="79"/>
      <c r="BV26" s="79"/>
      <c r="BW26" s="79"/>
      <c r="BX26" s="79"/>
    </row>
    <row r="27" spans="1:76" ht="15" customHeight="1" x14ac:dyDescent="0.25">
      <c r="A27" s="79"/>
      <c r="B27" s="407"/>
      <c r="C27" s="407"/>
      <c r="D27" s="408"/>
      <c r="E27" s="464"/>
      <c r="F27" s="449"/>
      <c r="G27" s="449"/>
      <c r="H27" s="449"/>
      <c r="I27" s="450"/>
      <c r="J27" s="63" t="str">
        <f>IF(AND('Mapa final'!$Y$19="Media",'Mapa final'!$AA$19="Leve"),CONCATENATE("R2C",'Mapa final'!$O$19),"")</f>
        <v/>
      </c>
      <c r="K27" s="64" t="str">
        <f>IF(AND('Mapa final'!$Y$22="Media",'Mapa final'!$AA$22="Leve"),CONCATENATE("R2C",'Mapa final'!$O$22),"")</f>
        <v/>
      </c>
      <c r="L27" s="64" t="str">
        <f>IF(AND('Mapa final'!$Y$25="Media",'Mapa final'!$AA$25="Leve"),CONCATENATE("R2C",'Mapa final'!$O$25),"")</f>
        <v/>
      </c>
      <c r="M27" s="64" t="str">
        <f>IF(AND('Mapa final'!$Y$26="Media",'Mapa final'!$AA$26="Leve"),CONCATENATE("R2C",'Mapa final'!$O$26),"")</f>
        <v/>
      </c>
      <c r="N27" s="64" t="str">
        <f>IF(AND('Mapa final'!$Y$27="Media",'Mapa final'!$AA$27="Leve"),CONCATENATE("R2C",'Mapa final'!$O$27),"")</f>
        <v/>
      </c>
      <c r="O27" s="65" t="str">
        <f>IF(AND('Mapa final'!$Y$28="Media",'Mapa final'!$AA$28="Leve"),CONCATENATE("R2C",'Mapa final'!$O$28),"")</f>
        <v/>
      </c>
      <c r="P27" s="63" t="str">
        <f>IF(AND('Mapa final'!$Y$19="Media",'Mapa final'!$AA$19="Menor"),CONCATENATE("R2C",'Mapa final'!$O$19),"")</f>
        <v/>
      </c>
      <c r="Q27" s="64" t="str">
        <f>IF(AND('Mapa final'!$Y$22="Media",'Mapa final'!$AA$22="Menor"),CONCATENATE("R2C",'Mapa final'!$O$22),"")</f>
        <v/>
      </c>
      <c r="R27" s="64" t="str">
        <f>IF(AND('Mapa final'!$Y$25="Media",'Mapa final'!$AA$25="Menor"),CONCATENATE("R2C",'Mapa final'!$O$25),"")</f>
        <v/>
      </c>
      <c r="S27" s="64" t="str">
        <f>IF(AND('Mapa final'!$Y$26="Media",'Mapa final'!$AA$26="Menor"),CONCATENATE("R2C",'Mapa final'!$O$26),"")</f>
        <v/>
      </c>
      <c r="T27" s="64" t="str">
        <f>IF(AND('Mapa final'!$Y$27="Media",'Mapa final'!$AA$27="Menor"),CONCATENATE("R2C",'Mapa final'!$O$27),"")</f>
        <v/>
      </c>
      <c r="U27" s="65" t="str">
        <f>IF(AND('Mapa final'!$Y$28="Media",'Mapa final'!$AA$28="Menor"),CONCATENATE("R2C",'Mapa final'!$O$28),"")</f>
        <v/>
      </c>
      <c r="V27" s="63" t="str">
        <f>IF(AND('Mapa final'!$Y$19="Media",'Mapa final'!$AA$19="Moderado"),CONCATENATE("R2C",'Mapa final'!$O$19),"")</f>
        <v/>
      </c>
      <c r="W27" s="64" t="str">
        <f>IF(AND('Mapa final'!$Y$22="Media",'Mapa final'!$AA$22="Moderado"),CONCATENATE("R2C",'Mapa final'!$O$22),"")</f>
        <v/>
      </c>
      <c r="X27" s="64" t="str">
        <f>IF(AND('Mapa final'!$Y$25="Media",'Mapa final'!$AA$25="Moderado"),CONCATENATE("R2C",'Mapa final'!$O$25),"")</f>
        <v/>
      </c>
      <c r="Y27" s="64" t="str">
        <f>IF(AND('Mapa final'!$Y$26="Media",'Mapa final'!$AA$26="Moderado"),CONCATENATE("R2C",'Mapa final'!$O$26),"")</f>
        <v>R2C1</v>
      </c>
      <c r="Z27" s="64" t="str">
        <f>IF(AND('Mapa final'!$Y$27="Media",'Mapa final'!$AA$27="Moderado"),CONCATENATE("R2C",'Mapa final'!$O$27),"")</f>
        <v/>
      </c>
      <c r="AA27" s="65" t="str">
        <f>IF(AND('Mapa final'!$Y$28="Media",'Mapa final'!$AA$28="Moderado"),CONCATENATE("R2C",'Mapa final'!$O$28),"")</f>
        <v>R2C1</v>
      </c>
      <c r="AB27" s="48" t="str">
        <f>IF(AND('Mapa final'!$Y$19="Media",'Mapa final'!$AA$19="Mayor"),CONCATENATE("R2C",'Mapa final'!$O$19),"")</f>
        <v/>
      </c>
      <c r="AC27" s="49" t="str">
        <f>IF(AND('Mapa final'!$Y$22="Media",'Mapa final'!$AA$22="Mayor"),CONCATENATE("R2C",'Mapa final'!$O$22),"")</f>
        <v/>
      </c>
      <c r="AD27" s="49" t="str">
        <f>IF(AND('Mapa final'!$Y$25="Media",'Mapa final'!$AA$25="Mayor"),CONCATENATE("R2C",'Mapa final'!$O$25),"")</f>
        <v/>
      </c>
      <c r="AE27" s="49" t="str">
        <f>IF(AND('Mapa final'!$Y$26="Media",'Mapa final'!$AA$26="Mayor"),CONCATENATE("R2C",'Mapa final'!$O$26),"")</f>
        <v/>
      </c>
      <c r="AF27" s="49" t="str">
        <f>IF(AND('Mapa final'!$Y$27="Media",'Mapa final'!$AA$27="Mayor"),CONCATENATE("R2C",'Mapa final'!$O$27),"")</f>
        <v/>
      </c>
      <c r="AG27" s="50" t="str">
        <f>IF(AND('Mapa final'!$Y$28="Media",'Mapa final'!$AA$28="Mayor"),CONCATENATE("R2C",'Mapa final'!$O$28),"")</f>
        <v/>
      </c>
      <c r="AH27" s="51" t="str">
        <f>IF(AND('Mapa final'!$Y$19="Media",'Mapa final'!$AA$19="Catastrófico"),CONCATENATE("R2C",'Mapa final'!$O$19),"")</f>
        <v/>
      </c>
      <c r="AI27" s="52" t="str">
        <f>IF(AND('Mapa final'!$Y$22="Media",'Mapa final'!$AA$22="Catastrófico"),CONCATENATE("R2C",'Mapa final'!$O$22),"")</f>
        <v/>
      </c>
      <c r="AJ27" s="52" t="str">
        <f>IF(AND('Mapa final'!$Y$25="Media",'Mapa final'!$AA$25="Catastrófico"),CONCATENATE("R2C",'Mapa final'!$O$25),"")</f>
        <v/>
      </c>
      <c r="AK27" s="52" t="str">
        <f>IF(AND('Mapa final'!$Y$26="Media",'Mapa final'!$AA$26="Catastrófico"),CONCATENATE("R2C",'Mapa final'!$O$26),"")</f>
        <v/>
      </c>
      <c r="AL27" s="52" t="str">
        <f>IF(AND('Mapa final'!$Y$27="Media",'Mapa final'!$AA$27="Catastrófico"),CONCATENATE("R2C",'Mapa final'!$O$27),"")</f>
        <v/>
      </c>
      <c r="AM27" s="53" t="str">
        <f>IF(AND('Mapa final'!$Y$28="Media",'Mapa final'!$AA$28="Catastrófico"),CONCATENATE("R2C",'Mapa final'!$O$28),"")</f>
        <v/>
      </c>
      <c r="AN27" s="79"/>
      <c r="AO27" s="488"/>
      <c r="AP27" s="489"/>
      <c r="AQ27" s="489"/>
      <c r="AR27" s="489"/>
      <c r="AS27" s="489"/>
      <c r="AT27" s="490"/>
      <c r="AU27" s="79"/>
      <c r="AV27" s="79"/>
      <c r="AW27" s="79"/>
      <c r="AX27" s="79"/>
      <c r="AY27" s="79"/>
      <c r="AZ27" s="79"/>
      <c r="BA27" s="79"/>
      <c r="BB27" s="79"/>
      <c r="BC27" s="79"/>
      <c r="BD27" s="79"/>
      <c r="BE27" s="79"/>
      <c r="BF27" s="79"/>
      <c r="BG27" s="79"/>
      <c r="BH27" s="79"/>
      <c r="BI27" s="79"/>
      <c r="BJ27" s="79"/>
      <c r="BK27" s="79"/>
      <c r="BL27" s="79"/>
      <c r="BM27" s="79"/>
      <c r="BN27" s="79"/>
      <c r="BO27" s="79"/>
      <c r="BP27" s="79"/>
      <c r="BQ27" s="79"/>
      <c r="BR27" s="79"/>
      <c r="BS27" s="79"/>
      <c r="BT27" s="79"/>
      <c r="BU27" s="79"/>
      <c r="BV27" s="79"/>
      <c r="BW27" s="79"/>
      <c r="BX27" s="79"/>
    </row>
    <row r="28" spans="1:76" ht="15" customHeight="1" x14ac:dyDescent="0.25">
      <c r="A28" s="79"/>
      <c r="B28" s="407"/>
      <c r="C28" s="407"/>
      <c r="D28" s="408"/>
      <c r="E28" s="448"/>
      <c r="F28" s="449"/>
      <c r="G28" s="449"/>
      <c r="H28" s="449"/>
      <c r="I28" s="450"/>
      <c r="J28" s="63" t="str">
        <f>IF(AND('Mapa final'!$Y$29="Media",'Mapa final'!$AA$29="Leve"),CONCATENATE("R3C",'Mapa final'!$O$29),"")</f>
        <v/>
      </c>
      <c r="K28" s="64" t="e">
        <f>IF(AND('Mapa final'!#REF!="Media",'Mapa final'!#REF!="Leve"),CONCATENATE("R3C",'Mapa final'!#REF!),"")</f>
        <v>#REF!</v>
      </c>
      <c r="L28" s="64" t="e">
        <f>IF(AND('Mapa final'!#REF!="Media",'Mapa final'!#REF!="Leve"),CONCATENATE("R3C",'Mapa final'!#REF!),"")</f>
        <v>#REF!</v>
      </c>
      <c r="M28" s="64" t="e">
        <f>IF(AND('Mapa final'!#REF!="Media",'Mapa final'!#REF!="Leve"),CONCATENATE("R3C",'Mapa final'!#REF!),"")</f>
        <v>#REF!</v>
      </c>
      <c r="N28" s="64" t="e">
        <f>IF(AND('Mapa final'!#REF!="Media",'Mapa final'!#REF!="Leve"),CONCATENATE("R3C",'Mapa final'!#REF!),"")</f>
        <v>#REF!</v>
      </c>
      <c r="O28" s="65" t="e">
        <f>IF(AND('Mapa final'!#REF!="Media",'Mapa final'!#REF!="Leve"),CONCATENATE("R3C",'Mapa final'!#REF!),"")</f>
        <v>#REF!</v>
      </c>
      <c r="P28" s="63" t="str">
        <f>IF(AND('Mapa final'!$Y$29="Media",'Mapa final'!$AA$29="Menor"),CONCATENATE("R3C",'Mapa final'!$O$29),"")</f>
        <v/>
      </c>
      <c r="Q28" s="64" t="e">
        <f>IF(AND('Mapa final'!#REF!="Media",'Mapa final'!#REF!="Menor"),CONCATENATE("R3C",'Mapa final'!#REF!),"")</f>
        <v>#REF!</v>
      </c>
      <c r="R28" s="64" t="e">
        <f>IF(AND('Mapa final'!#REF!="Media",'Mapa final'!#REF!="Menor"),CONCATENATE("R3C",'Mapa final'!#REF!),"")</f>
        <v>#REF!</v>
      </c>
      <c r="S28" s="64" t="e">
        <f>IF(AND('Mapa final'!#REF!="Media",'Mapa final'!#REF!="Menor"),CONCATENATE("R3C",'Mapa final'!#REF!),"")</f>
        <v>#REF!</v>
      </c>
      <c r="T28" s="64" t="e">
        <f>IF(AND('Mapa final'!#REF!="Media",'Mapa final'!#REF!="Menor"),CONCATENATE("R3C",'Mapa final'!#REF!),"")</f>
        <v>#REF!</v>
      </c>
      <c r="U28" s="65" t="e">
        <f>IF(AND('Mapa final'!#REF!="Media",'Mapa final'!#REF!="Menor"),CONCATENATE("R3C",'Mapa final'!#REF!),"")</f>
        <v>#REF!</v>
      </c>
      <c r="V28" s="63" t="str">
        <f>IF(AND('Mapa final'!$Y$29="Media",'Mapa final'!$AA$29="Moderado"),CONCATENATE("R3C",'Mapa final'!$O$29),"")</f>
        <v>R3C1</v>
      </c>
      <c r="W28" s="64" t="e">
        <f>IF(AND('Mapa final'!#REF!="Media",'Mapa final'!#REF!="Moderado"),CONCATENATE("R3C",'Mapa final'!#REF!),"")</f>
        <v>#REF!</v>
      </c>
      <c r="X28" s="64" t="e">
        <f>IF(AND('Mapa final'!#REF!="Media",'Mapa final'!#REF!="Moderado"),CONCATENATE("R3C",'Mapa final'!#REF!),"")</f>
        <v>#REF!</v>
      </c>
      <c r="Y28" s="64" t="e">
        <f>IF(AND('Mapa final'!#REF!="Media",'Mapa final'!#REF!="Moderado"),CONCATENATE("R3C",'Mapa final'!#REF!),"")</f>
        <v>#REF!</v>
      </c>
      <c r="Z28" s="64" t="e">
        <f>IF(AND('Mapa final'!#REF!="Media",'Mapa final'!#REF!="Moderado"),CONCATENATE("R3C",'Mapa final'!#REF!),"")</f>
        <v>#REF!</v>
      </c>
      <c r="AA28" s="65" t="e">
        <f>IF(AND('Mapa final'!#REF!="Media",'Mapa final'!#REF!="Moderado"),CONCATENATE("R3C",'Mapa final'!#REF!),"")</f>
        <v>#REF!</v>
      </c>
      <c r="AB28" s="48" t="str">
        <f>IF(AND('Mapa final'!$Y$29="Media",'Mapa final'!$AA$29="Mayor"),CONCATENATE("R3C",'Mapa final'!$O$29),"")</f>
        <v/>
      </c>
      <c r="AC28" s="49" t="e">
        <f>IF(AND('Mapa final'!#REF!="Media",'Mapa final'!#REF!="Mayor"),CONCATENATE("R3C",'Mapa final'!#REF!),"")</f>
        <v>#REF!</v>
      </c>
      <c r="AD28" s="49" t="e">
        <f>IF(AND('Mapa final'!#REF!="Media",'Mapa final'!#REF!="Mayor"),CONCATENATE("R3C",'Mapa final'!#REF!),"")</f>
        <v>#REF!</v>
      </c>
      <c r="AE28" s="49" t="e">
        <f>IF(AND('Mapa final'!#REF!="Media",'Mapa final'!#REF!="Mayor"),CONCATENATE("R3C",'Mapa final'!#REF!),"")</f>
        <v>#REF!</v>
      </c>
      <c r="AF28" s="49" t="e">
        <f>IF(AND('Mapa final'!#REF!="Media",'Mapa final'!#REF!="Mayor"),CONCATENATE("R3C",'Mapa final'!#REF!),"")</f>
        <v>#REF!</v>
      </c>
      <c r="AG28" s="50" t="e">
        <f>IF(AND('Mapa final'!#REF!="Media",'Mapa final'!#REF!="Mayor"),CONCATENATE("R3C",'Mapa final'!#REF!),"")</f>
        <v>#REF!</v>
      </c>
      <c r="AH28" s="51" t="str">
        <f>IF(AND('Mapa final'!$Y$29="Media",'Mapa final'!$AA$29="Catastrófico"),CONCATENATE("R3C",'Mapa final'!$O$29),"")</f>
        <v/>
      </c>
      <c r="AI28" s="52" t="e">
        <f>IF(AND('Mapa final'!#REF!="Media",'Mapa final'!#REF!="Catastrófico"),CONCATENATE("R3C",'Mapa final'!#REF!),"")</f>
        <v>#REF!</v>
      </c>
      <c r="AJ28" s="52" t="e">
        <f>IF(AND('Mapa final'!#REF!="Media",'Mapa final'!#REF!="Catastrófico"),CONCATENATE("R3C",'Mapa final'!#REF!),"")</f>
        <v>#REF!</v>
      </c>
      <c r="AK28" s="52" t="e">
        <f>IF(AND('Mapa final'!#REF!="Media",'Mapa final'!#REF!="Catastrófico"),CONCATENATE("R3C",'Mapa final'!#REF!),"")</f>
        <v>#REF!</v>
      </c>
      <c r="AL28" s="52" t="e">
        <f>IF(AND('Mapa final'!#REF!="Media",'Mapa final'!#REF!="Catastrófico"),CONCATENATE("R3C",'Mapa final'!#REF!),"")</f>
        <v>#REF!</v>
      </c>
      <c r="AM28" s="53" t="e">
        <f>IF(AND('Mapa final'!#REF!="Media",'Mapa final'!#REF!="Catastrófico"),CONCATENATE("R3C",'Mapa final'!#REF!),"")</f>
        <v>#REF!</v>
      </c>
      <c r="AN28" s="79"/>
      <c r="AO28" s="488"/>
      <c r="AP28" s="489"/>
      <c r="AQ28" s="489"/>
      <c r="AR28" s="489"/>
      <c r="AS28" s="489"/>
      <c r="AT28" s="490"/>
      <c r="AU28" s="79"/>
      <c r="AV28" s="79"/>
      <c r="AW28" s="79"/>
      <c r="AX28" s="79"/>
      <c r="AY28" s="79"/>
      <c r="AZ28" s="79"/>
      <c r="BA28" s="79"/>
      <c r="BB28" s="79"/>
      <c r="BC28" s="79"/>
      <c r="BD28" s="79"/>
      <c r="BE28" s="79"/>
      <c r="BF28" s="79"/>
      <c r="BG28" s="79"/>
      <c r="BH28" s="79"/>
      <c r="BI28" s="79"/>
      <c r="BJ28" s="79"/>
      <c r="BK28" s="79"/>
      <c r="BL28" s="79"/>
      <c r="BM28" s="79"/>
      <c r="BN28" s="79"/>
      <c r="BO28" s="79"/>
      <c r="BP28" s="79"/>
      <c r="BQ28" s="79"/>
      <c r="BR28" s="79"/>
      <c r="BS28" s="79"/>
      <c r="BT28" s="79"/>
      <c r="BU28" s="79"/>
      <c r="BV28" s="79"/>
      <c r="BW28" s="79"/>
      <c r="BX28" s="79"/>
    </row>
    <row r="29" spans="1:76" ht="15" customHeight="1" x14ac:dyDescent="0.25">
      <c r="A29" s="79"/>
      <c r="B29" s="407"/>
      <c r="C29" s="407"/>
      <c r="D29" s="408"/>
      <c r="E29" s="448"/>
      <c r="F29" s="449"/>
      <c r="G29" s="449"/>
      <c r="H29" s="449"/>
      <c r="I29" s="450"/>
      <c r="J29" s="63" t="str">
        <f>IF(AND('Mapa final'!$Y$43="Media",'Mapa final'!$AA$43="Leve"),CONCATENATE("R4C",'Mapa final'!$O$43),"")</f>
        <v/>
      </c>
      <c r="K29" s="64" t="str">
        <f>IF(AND('Mapa final'!$Y$44="Media",'Mapa final'!$AA$44="Leve"),CONCATENATE("R4C",'Mapa final'!$O$44),"")</f>
        <v/>
      </c>
      <c r="L29" s="64" t="str">
        <f>IF(AND('Mapa final'!$Y$45="Media",'Mapa final'!$AA$45="Leve"),CONCATENATE("R4C",'Mapa final'!$O$45),"")</f>
        <v/>
      </c>
      <c r="M29" s="64" t="str">
        <f>IF(AND('Mapa final'!$Y$46="Media",'Mapa final'!$AA$46="Leve"),CONCATENATE("R4C",'Mapa final'!$O$46),"")</f>
        <v/>
      </c>
      <c r="N29" s="64" t="str">
        <f>IF(AND('Mapa final'!$Y$47="Media",'Mapa final'!$AA$47="Leve"),CONCATENATE("R4C",'Mapa final'!$O$47),"")</f>
        <v/>
      </c>
      <c r="O29" s="65" t="str">
        <f>IF(AND('Mapa final'!$Y$48="Media",'Mapa final'!$AA$48="Leve"),CONCATENATE("R4C",'Mapa final'!$O$48),"")</f>
        <v/>
      </c>
      <c r="P29" s="63" t="str">
        <f>IF(AND('Mapa final'!$Y$43="Media",'Mapa final'!$AA$43="Menor"),CONCATENATE("R4C",'Mapa final'!$O$43),"")</f>
        <v/>
      </c>
      <c r="Q29" s="64" t="str">
        <f>IF(AND('Mapa final'!$Y$44="Media",'Mapa final'!$AA$44="Menor"),CONCATENATE("R4C",'Mapa final'!$O$44),"")</f>
        <v/>
      </c>
      <c r="R29" s="64" t="str">
        <f>IF(AND('Mapa final'!$Y$45="Media",'Mapa final'!$AA$45="Menor"),CONCATENATE("R4C",'Mapa final'!$O$45),"")</f>
        <v/>
      </c>
      <c r="S29" s="64" t="str">
        <f>IF(AND('Mapa final'!$Y$46="Media",'Mapa final'!$AA$46="Menor"),CONCATENATE("R4C",'Mapa final'!$O$46),"")</f>
        <v/>
      </c>
      <c r="T29" s="64" t="str">
        <f>IF(AND('Mapa final'!$Y$47="Media",'Mapa final'!$AA$47="Menor"),CONCATENATE("R4C",'Mapa final'!$O$47),"")</f>
        <v/>
      </c>
      <c r="U29" s="65" t="str">
        <f>IF(AND('Mapa final'!$Y$48="Media",'Mapa final'!$AA$48="Menor"),CONCATENATE("R4C",'Mapa final'!$O$48),"")</f>
        <v/>
      </c>
      <c r="V29" s="63" t="str">
        <f>IF(AND('Mapa final'!$Y$43="Media",'Mapa final'!$AA$43="Moderado"),CONCATENATE("R4C",'Mapa final'!$O$43),"")</f>
        <v>R4C1</v>
      </c>
      <c r="W29" s="64" t="str">
        <f>IF(AND('Mapa final'!$Y$44="Media",'Mapa final'!$AA$44="Moderado"),CONCATENATE("R4C",'Mapa final'!$O$44),"")</f>
        <v>R4C1</v>
      </c>
      <c r="X29" s="64" t="str">
        <f>IF(AND('Mapa final'!$Y$45="Media",'Mapa final'!$AA$45="Moderado"),CONCATENATE("R4C",'Mapa final'!$O$45),"")</f>
        <v/>
      </c>
      <c r="Y29" s="64" t="str">
        <f>IF(AND('Mapa final'!$Y$46="Media",'Mapa final'!$AA$46="Moderado"),CONCATENATE("R4C",'Mapa final'!$O$46),"")</f>
        <v/>
      </c>
      <c r="Z29" s="64" t="str">
        <f>IF(AND('Mapa final'!$Y$47="Media",'Mapa final'!$AA$47="Moderado"),CONCATENATE("R4C",'Mapa final'!$O$47),"")</f>
        <v/>
      </c>
      <c r="AA29" s="65" t="str">
        <f>IF(AND('Mapa final'!$Y$48="Media",'Mapa final'!$AA$48="Moderado"),CONCATENATE("R4C",'Mapa final'!$O$48),"")</f>
        <v/>
      </c>
      <c r="AB29" s="48" t="str">
        <f>IF(AND('Mapa final'!$Y$43="Media",'Mapa final'!$AA$43="Mayor"),CONCATENATE("R4C",'Mapa final'!$O$43),"")</f>
        <v/>
      </c>
      <c r="AC29" s="49" t="str">
        <f>IF(AND('Mapa final'!$Y$44="Media",'Mapa final'!$AA$44="Mayor"),CONCATENATE("R4C",'Mapa final'!$O$44),"")</f>
        <v/>
      </c>
      <c r="AD29" s="49" t="str">
        <f>IF(AND('Mapa final'!$Y$45="Media",'Mapa final'!$AA$45="Mayor"),CONCATENATE("R4C",'Mapa final'!$O$45),"")</f>
        <v/>
      </c>
      <c r="AE29" s="49" t="str">
        <f>IF(AND('Mapa final'!$Y$46="Media",'Mapa final'!$AA$46="Mayor"),CONCATENATE("R4C",'Mapa final'!$O$46),"")</f>
        <v/>
      </c>
      <c r="AF29" s="49" t="str">
        <f>IF(AND('Mapa final'!$Y$47="Media",'Mapa final'!$AA$47="Mayor"),CONCATENATE("R4C",'Mapa final'!$O$47),"")</f>
        <v/>
      </c>
      <c r="AG29" s="50" t="str">
        <f>IF(AND('Mapa final'!$Y$48="Media",'Mapa final'!$AA$48="Mayor"),CONCATENATE("R4C",'Mapa final'!$O$48),"")</f>
        <v/>
      </c>
      <c r="AH29" s="51" t="str">
        <f>IF(AND('Mapa final'!$Y$43="Media",'Mapa final'!$AA$43="Catastrófico"),CONCATENATE("R4C",'Mapa final'!$O$43),"")</f>
        <v/>
      </c>
      <c r="AI29" s="52" t="str">
        <f>IF(AND('Mapa final'!$Y$44="Media",'Mapa final'!$AA$44="Catastrófico"),CONCATENATE("R4C",'Mapa final'!$O$44),"")</f>
        <v/>
      </c>
      <c r="AJ29" s="52" t="str">
        <f>IF(AND('Mapa final'!$Y$45="Media",'Mapa final'!$AA$45="Catastrófico"),CONCATENATE("R4C",'Mapa final'!$O$45),"")</f>
        <v/>
      </c>
      <c r="AK29" s="52" t="str">
        <f>IF(AND('Mapa final'!$Y$46="Media",'Mapa final'!$AA$46="Catastrófico"),CONCATENATE("R4C",'Mapa final'!$O$46),"")</f>
        <v/>
      </c>
      <c r="AL29" s="52" t="str">
        <f>IF(AND('Mapa final'!$Y$47="Media",'Mapa final'!$AA$47="Catastrófico"),CONCATENATE("R4C",'Mapa final'!$O$47),"")</f>
        <v/>
      </c>
      <c r="AM29" s="53" t="str">
        <f>IF(AND('Mapa final'!$Y$48="Media",'Mapa final'!$AA$48="Catastrófico"),CONCATENATE("R4C",'Mapa final'!$O$48),"")</f>
        <v/>
      </c>
      <c r="AN29" s="79"/>
      <c r="AO29" s="488"/>
      <c r="AP29" s="489"/>
      <c r="AQ29" s="489"/>
      <c r="AR29" s="489"/>
      <c r="AS29" s="489"/>
      <c r="AT29" s="490"/>
      <c r="AU29" s="79"/>
      <c r="AV29" s="79"/>
      <c r="AW29" s="79"/>
      <c r="AX29" s="79"/>
      <c r="AY29" s="79"/>
      <c r="AZ29" s="79"/>
      <c r="BA29" s="79"/>
      <c r="BB29" s="79"/>
      <c r="BC29" s="79"/>
      <c r="BD29" s="79"/>
      <c r="BE29" s="79"/>
      <c r="BF29" s="79"/>
      <c r="BG29" s="79"/>
      <c r="BH29" s="79"/>
      <c r="BI29" s="79"/>
      <c r="BJ29" s="79"/>
      <c r="BK29" s="79"/>
      <c r="BL29" s="79"/>
      <c r="BM29" s="79"/>
      <c r="BN29" s="79"/>
      <c r="BO29" s="79"/>
      <c r="BP29" s="79"/>
      <c r="BQ29" s="79"/>
      <c r="BR29" s="79"/>
      <c r="BS29" s="79"/>
      <c r="BT29" s="79"/>
      <c r="BU29" s="79"/>
      <c r="BV29" s="79"/>
      <c r="BW29" s="79"/>
      <c r="BX29" s="79"/>
    </row>
    <row r="30" spans="1:76" ht="15" customHeight="1" x14ac:dyDescent="0.25">
      <c r="A30" s="79"/>
      <c r="B30" s="407"/>
      <c r="C30" s="407"/>
      <c r="D30" s="408"/>
      <c r="E30" s="448"/>
      <c r="F30" s="449"/>
      <c r="G30" s="449"/>
      <c r="H30" s="449"/>
      <c r="I30" s="450"/>
      <c r="J30" s="63" t="str">
        <f>IF(AND('Mapa final'!$Y$49="Media",'Mapa final'!$AA$49="Leve"),CONCATENATE("R5C",'Mapa final'!$O$49),"")</f>
        <v/>
      </c>
      <c r="K30" s="64" t="str">
        <f>IF(AND('Mapa final'!$Y$50="Media",'Mapa final'!$AA$50="Leve"),CONCATENATE("R5C",'Mapa final'!$O$50),"")</f>
        <v/>
      </c>
      <c r="L30" s="64" t="str">
        <f>IF(AND('Mapa final'!$Y$51="Media",'Mapa final'!$AA$51="Leve"),CONCATENATE("R5C",'Mapa final'!$O$51),"")</f>
        <v/>
      </c>
      <c r="M30" s="64" t="str">
        <f>IF(AND('Mapa final'!$Y$52="Media",'Mapa final'!$AA$52="Leve"),CONCATENATE("R5C",'Mapa final'!$O$52),"")</f>
        <v/>
      </c>
      <c r="N30" s="64" t="str">
        <f>IF(AND('Mapa final'!$Y$53="Media",'Mapa final'!$AA$53="Leve"),CONCATENATE("R5C",'Mapa final'!$O$53),"")</f>
        <v/>
      </c>
      <c r="O30" s="65" t="e">
        <f>IF(AND('Mapa final'!#REF!="Media",'Mapa final'!#REF!="Leve"),CONCATENATE("R5C",'Mapa final'!#REF!),"")</f>
        <v>#REF!</v>
      </c>
      <c r="P30" s="63" t="str">
        <f>IF(AND('Mapa final'!$Y$49="Media",'Mapa final'!$AA$49="Menor"),CONCATENATE("R5C",'Mapa final'!$O$49),"")</f>
        <v/>
      </c>
      <c r="Q30" s="64" t="str">
        <f>IF(AND('Mapa final'!$Y$50="Media",'Mapa final'!$AA$50="Menor"),CONCATENATE("R5C",'Mapa final'!$O$50),"")</f>
        <v/>
      </c>
      <c r="R30" s="64" t="str">
        <f>IF(AND('Mapa final'!$Y$51="Media",'Mapa final'!$AA$51="Menor"),CONCATENATE("R5C",'Mapa final'!$O$51),"")</f>
        <v/>
      </c>
      <c r="S30" s="64" t="str">
        <f>IF(AND('Mapa final'!$Y$52="Media",'Mapa final'!$AA$52="Menor"),CONCATENATE("R5C",'Mapa final'!$O$52),"")</f>
        <v/>
      </c>
      <c r="T30" s="64" t="str">
        <f>IF(AND('Mapa final'!$Y$53="Media",'Mapa final'!$AA$53="Menor"),CONCATENATE("R5C",'Mapa final'!$O$53),"")</f>
        <v/>
      </c>
      <c r="U30" s="65" t="e">
        <f>IF(AND('Mapa final'!#REF!="Media",'Mapa final'!#REF!="Menor"),CONCATENATE("R5C",'Mapa final'!#REF!),"")</f>
        <v>#REF!</v>
      </c>
      <c r="V30" s="63" t="str">
        <f>IF(AND('Mapa final'!$Y$49="Media",'Mapa final'!$AA$49="Moderado"),CONCATENATE("R5C",'Mapa final'!$O$49),"")</f>
        <v/>
      </c>
      <c r="W30" s="64" t="str">
        <f>IF(AND('Mapa final'!$Y$50="Media",'Mapa final'!$AA$50="Moderado"),CONCATENATE("R5C",'Mapa final'!$O$50),"")</f>
        <v/>
      </c>
      <c r="X30" s="64" t="str">
        <f>IF(AND('Mapa final'!$Y$51="Media",'Mapa final'!$AA$51="Moderado"),CONCATENATE("R5C",'Mapa final'!$O$51),"")</f>
        <v/>
      </c>
      <c r="Y30" s="64" t="str">
        <f>IF(AND('Mapa final'!$Y$52="Media",'Mapa final'!$AA$52="Moderado"),CONCATENATE("R5C",'Mapa final'!$O$52),"")</f>
        <v/>
      </c>
      <c r="Z30" s="64" t="str">
        <f>IF(AND('Mapa final'!$Y$53="Media",'Mapa final'!$AA$53="Moderado"),CONCATENATE("R5C",'Mapa final'!$O$53),"")</f>
        <v>R5C1</v>
      </c>
      <c r="AA30" s="65" t="e">
        <f>IF(AND('Mapa final'!#REF!="Media",'Mapa final'!#REF!="Moderado"),CONCATENATE("R5C",'Mapa final'!#REF!),"")</f>
        <v>#REF!</v>
      </c>
      <c r="AB30" s="48" t="str">
        <f>IF(AND('Mapa final'!$Y$49="Media",'Mapa final'!$AA$49="Mayor"),CONCATENATE("R5C",'Mapa final'!$O$49),"")</f>
        <v/>
      </c>
      <c r="AC30" s="49" t="str">
        <f>IF(AND('Mapa final'!$Y$50="Media",'Mapa final'!$AA$50="Mayor"),CONCATENATE("R5C",'Mapa final'!$O$50),"")</f>
        <v/>
      </c>
      <c r="AD30" s="49" t="str">
        <f>IF(AND('Mapa final'!$Y$51="Media",'Mapa final'!$AA$51="Mayor"),CONCATENATE("R5C",'Mapa final'!$O$51),"")</f>
        <v>R5C1</v>
      </c>
      <c r="AE30" s="49" t="str">
        <f>IF(AND('Mapa final'!$Y$52="Media",'Mapa final'!$AA$52="Mayor"),CONCATENATE("R5C",'Mapa final'!$O$52),"")</f>
        <v/>
      </c>
      <c r="AF30" s="49" t="str">
        <f>IF(AND('Mapa final'!$Y$53="Media",'Mapa final'!$AA$53="Mayor"),CONCATENATE("R5C",'Mapa final'!$O$53),"")</f>
        <v/>
      </c>
      <c r="AG30" s="50" t="e">
        <f>IF(AND('Mapa final'!#REF!="Media",'Mapa final'!#REF!="Mayor"),CONCATENATE("R5C",'Mapa final'!#REF!),"")</f>
        <v>#REF!</v>
      </c>
      <c r="AH30" s="51" t="str">
        <f>IF(AND('Mapa final'!$Y$49="Media",'Mapa final'!$AA$49="Catastrófico"),CONCATENATE("R5C",'Mapa final'!$O$49),"")</f>
        <v/>
      </c>
      <c r="AI30" s="52" t="str">
        <f>IF(AND('Mapa final'!$Y$50="Media",'Mapa final'!$AA$50="Catastrófico"),CONCATENATE("R5C",'Mapa final'!$O$50),"")</f>
        <v/>
      </c>
      <c r="AJ30" s="52" t="str">
        <f>IF(AND('Mapa final'!$Y$51="Media",'Mapa final'!$AA$51="Catastrófico"),CONCATENATE("R5C",'Mapa final'!$O$51),"")</f>
        <v/>
      </c>
      <c r="AK30" s="52" t="str">
        <f>IF(AND('Mapa final'!$Y$52="Media",'Mapa final'!$AA$52="Catastrófico"),CONCATENATE("R5C",'Mapa final'!$O$52),"")</f>
        <v/>
      </c>
      <c r="AL30" s="52" t="str">
        <f>IF(AND('Mapa final'!$Y$53="Media",'Mapa final'!$AA$53="Catastrófico"),CONCATENATE("R5C",'Mapa final'!$O$53),"")</f>
        <v/>
      </c>
      <c r="AM30" s="53" t="e">
        <f>IF(AND('Mapa final'!#REF!="Media",'Mapa final'!#REF!="Catastrófico"),CONCATENATE("R5C",'Mapa final'!#REF!),"")</f>
        <v>#REF!</v>
      </c>
      <c r="AN30" s="79"/>
      <c r="AO30" s="488"/>
      <c r="AP30" s="489"/>
      <c r="AQ30" s="489"/>
      <c r="AR30" s="489"/>
      <c r="AS30" s="489"/>
      <c r="AT30" s="490"/>
      <c r="AU30" s="79"/>
      <c r="AV30" s="79"/>
      <c r="AW30" s="79"/>
      <c r="AX30" s="79"/>
      <c r="AY30" s="79"/>
      <c r="AZ30" s="79"/>
      <c r="BA30" s="79"/>
      <c r="BB30" s="79"/>
      <c r="BC30" s="79"/>
      <c r="BD30" s="79"/>
      <c r="BE30" s="79"/>
      <c r="BF30" s="79"/>
      <c r="BG30" s="79"/>
      <c r="BH30" s="79"/>
      <c r="BI30" s="79"/>
      <c r="BJ30" s="79"/>
      <c r="BK30" s="79"/>
      <c r="BL30" s="79"/>
      <c r="BM30" s="79"/>
      <c r="BN30" s="79"/>
      <c r="BO30" s="79"/>
      <c r="BP30" s="79"/>
      <c r="BQ30" s="79"/>
      <c r="BR30" s="79"/>
      <c r="BS30" s="79"/>
      <c r="BT30" s="79"/>
      <c r="BU30" s="79"/>
      <c r="BV30" s="79"/>
      <c r="BW30" s="79"/>
      <c r="BX30" s="79"/>
    </row>
    <row r="31" spans="1:76" ht="15" customHeight="1" x14ac:dyDescent="0.25">
      <c r="A31" s="79"/>
      <c r="B31" s="407"/>
      <c r="C31" s="407"/>
      <c r="D31" s="408"/>
      <c r="E31" s="448"/>
      <c r="F31" s="449"/>
      <c r="G31" s="449"/>
      <c r="H31" s="449"/>
      <c r="I31" s="450"/>
      <c r="J31" s="63" t="str">
        <f>IF(AND('Mapa final'!$Y$54="Media",'Mapa final'!$AA$54="Leve"),CONCATENATE("R6C",'Mapa final'!$O$54),"")</f>
        <v/>
      </c>
      <c r="K31" s="64" t="str">
        <f>IF(AND('Mapa final'!$Y$55="Media",'Mapa final'!$AA$55="Leve"),CONCATENATE("R6C",'Mapa final'!$O$55),"")</f>
        <v/>
      </c>
      <c r="L31" s="64" t="str">
        <f>IF(AND('Mapa final'!$Y$56="Media",'Mapa final'!$AA$56="Leve"),CONCATENATE("R6C",'Mapa final'!$O$56),"")</f>
        <v/>
      </c>
      <c r="M31" s="64" t="str">
        <f>IF(AND('Mapa final'!$Y$57="Media",'Mapa final'!$AA$57="Leve"),CONCATENATE("R6C",'Mapa final'!$O$57),"")</f>
        <v/>
      </c>
      <c r="N31" s="64" t="e">
        <f>IF(AND('Mapa final'!#REF!="Media",'Mapa final'!#REF!="Leve"),CONCATENATE("R6C",'Mapa final'!#REF!),"")</f>
        <v>#REF!</v>
      </c>
      <c r="O31" s="65" t="e">
        <f>IF(AND('Mapa final'!#REF!="Media",'Mapa final'!#REF!="Leve"),CONCATENATE("R6C",'Mapa final'!#REF!),"")</f>
        <v>#REF!</v>
      </c>
      <c r="P31" s="63" t="str">
        <f>IF(AND('Mapa final'!$Y$54="Media",'Mapa final'!$AA$54="Menor"),CONCATENATE("R6C",'Mapa final'!$O$54),"")</f>
        <v/>
      </c>
      <c r="Q31" s="64" t="str">
        <f>IF(AND('Mapa final'!$Y$55="Media",'Mapa final'!$AA$55="Menor"),CONCATENATE("R6C",'Mapa final'!$O$55),"")</f>
        <v/>
      </c>
      <c r="R31" s="64" t="str">
        <f>IF(AND('Mapa final'!$Y$56="Media",'Mapa final'!$AA$56="Menor"),CONCATENATE("R6C",'Mapa final'!$O$56),"")</f>
        <v/>
      </c>
      <c r="S31" s="64" t="str">
        <f>IF(AND('Mapa final'!$Y$57="Media",'Mapa final'!$AA$57="Menor"),CONCATENATE("R6C",'Mapa final'!$O$57),"")</f>
        <v/>
      </c>
      <c r="T31" s="64" t="e">
        <f>IF(AND('Mapa final'!#REF!="Media",'Mapa final'!#REF!="Menor"),CONCATENATE("R6C",'Mapa final'!#REF!),"")</f>
        <v>#REF!</v>
      </c>
      <c r="U31" s="65" t="e">
        <f>IF(AND('Mapa final'!#REF!="Media",'Mapa final'!#REF!="Menor"),CONCATENATE("R6C",'Mapa final'!#REF!),"")</f>
        <v>#REF!</v>
      </c>
      <c r="V31" s="63" t="str">
        <f>IF(AND('Mapa final'!$Y$54="Media",'Mapa final'!$AA$54="Moderado"),CONCATENATE("R6C",'Mapa final'!$O$54),"")</f>
        <v/>
      </c>
      <c r="W31" s="64" t="str">
        <f>IF(AND('Mapa final'!$Y$55="Media",'Mapa final'!$AA$55="Moderado"),CONCATENATE("R6C",'Mapa final'!$O$55),"")</f>
        <v/>
      </c>
      <c r="X31" s="64" t="str">
        <f>IF(AND('Mapa final'!$Y$56="Media",'Mapa final'!$AA$56="Moderado"),CONCATENATE("R6C",'Mapa final'!$O$56),"")</f>
        <v/>
      </c>
      <c r="Y31" s="64" t="str">
        <f>IF(AND('Mapa final'!$Y$57="Media",'Mapa final'!$AA$57="Moderado"),CONCATENATE("R6C",'Mapa final'!$O$57),"")</f>
        <v/>
      </c>
      <c r="Z31" s="64" t="e">
        <f>IF(AND('Mapa final'!#REF!="Media",'Mapa final'!#REF!="Moderado"),CONCATENATE("R6C",'Mapa final'!#REF!),"")</f>
        <v>#REF!</v>
      </c>
      <c r="AA31" s="65" t="e">
        <f>IF(AND('Mapa final'!#REF!="Media",'Mapa final'!#REF!="Moderado"),CONCATENATE("R6C",'Mapa final'!#REF!),"")</f>
        <v>#REF!</v>
      </c>
      <c r="AB31" s="48" t="str">
        <f>IF(AND('Mapa final'!$Y$54="Media",'Mapa final'!$AA$54="Mayor"),CONCATENATE("R6C",'Mapa final'!$O$54),"")</f>
        <v/>
      </c>
      <c r="AC31" s="49" t="str">
        <f>IF(AND('Mapa final'!$Y$55="Media",'Mapa final'!$AA$55="Mayor"),CONCATENATE("R6C",'Mapa final'!$O$55),"")</f>
        <v/>
      </c>
      <c r="AD31" s="49" t="str">
        <f>IF(AND('Mapa final'!$Y$56="Media",'Mapa final'!$AA$56="Mayor"),CONCATENATE("R6C",'Mapa final'!$O$56),"")</f>
        <v/>
      </c>
      <c r="AE31" s="49" t="str">
        <f>IF(AND('Mapa final'!$Y$57="Media",'Mapa final'!$AA$57="Mayor"),CONCATENATE("R6C",'Mapa final'!$O$57),"")</f>
        <v/>
      </c>
      <c r="AF31" s="49" t="e">
        <f>IF(AND('Mapa final'!#REF!="Media",'Mapa final'!#REF!="Mayor"),CONCATENATE("R6C",'Mapa final'!#REF!),"")</f>
        <v>#REF!</v>
      </c>
      <c r="AG31" s="50" t="e">
        <f>IF(AND('Mapa final'!#REF!="Media",'Mapa final'!#REF!="Mayor"),CONCATENATE("R6C",'Mapa final'!#REF!),"")</f>
        <v>#REF!</v>
      </c>
      <c r="AH31" s="51" t="str">
        <f>IF(AND('Mapa final'!$Y$54="Media",'Mapa final'!$AA$54="Catastrófico"),CONCATENATE("R6C",'Mapa final'!$O$54),"")</f>
        <v/>
      </c>
      <c r="AI31" s="52" t="str">
        <f>IF(AND('Mapa final'!$Y$55="Media",'Mapa final'!$AA$55="Catastrófico"),CONCATENATE("R6C",'Mapa final'!$O$55),"")</f>
        <v/>
      </c>
      <c r="AJ31" s="52" t="str">
        <f>IF(AND('Mapa final'!$Y$56="Media",'Mapa final'!$AA$56="Catastrófico"),CONCATENATE("R6C",'Mapa final'!$O$56),"")</f>
        <v/>
      </c>
      <c r="AK31" s="52" t="str">
        <f>IF(AND('Mapa final'!$Y$57="Media",'Mapa final'!$AA$57="Catastrófico"),CONCATENATE("R6C",'Mapa final'!$O$57),"")</f>
        <v/>
      </c>
      <c r="AL31" s="52" t="e">
        <f>IF(AND('Mapa final'!#REF!="Media",'Mapa final'!#REF!="Catastrófico"),CONCATENATE("R6C",'Mapa final'!#REF!),"")</f>
        <v>#REF!</v>
      </c>
      <c r="AM31" s="53" t="e">
        <f>IF(AND('Mapa final'!#REF!="Media",'Mapa final'!#REF!="Catastrófico"),CONCATENATE("R6C",'Mapa final'!#REF!),"")</f>
        <v>#REF!</v>
      </c>
      <c r="AN31" s="79"/>
      <c r="AO31" s="488"/>
      <c r="AP31" s="489"/>
      <c r="AQ31" s="489"/>
      <c r="AR31" s="489"/>
      <c r="AS31" s="489"/>
      <c r="AT31" s="490"/>
      <c r="AU31" s="79"/>
      <c r="AV31" s="79"/>
      <c r="AW31" s="79"/>
      <c r="AX31" s="79"/>
      <c r="AY31" s="79"/>
      <c r="AZ31" s="79"/>
      <c r="BA31" s="79"/>
      <c r="BB31" s="79"/>
      <c r="BC31" s="79"/>
      <c r="BD31" s="79"/>
      <c r="BE31" s="79"/>
      <c r="BF31" s="79"/>
      <c r="BG31" s="79"/>
      <c r="BH31" s="79"/>
      <c r="BI31" s="79"/>
      <c r="BJ31" s="79"/>
      <c r="BK31" s="79"/>
      <c r="BL31" s="79"/>
      <c r="BM31" s="79"/>
      <c r="BN31" s="79"/>
      <c r="BO31" s="79"/>
      <c r="BP31" s="79"/>
      <c r="BQ31" s="79"/>
      <c r="BR31" s="79"/>
      <c r="BS31" s="79"/>
      <c r="BT31" s="79"/>
      <c r="BU31" s="79"/>
      <c r="BV31" s="79"/>
      <c r="BW31" s="79"/>
      <c r="BX31" s="79"/>
    </row>
    <row r="32" spans="1:76" ht="15" customHeight="1" x14ac:dyDescent="0.25">
      <c r="A32" s="79"/>
      <c r="B32" s="407"/>
      <c r="C32" s="407"/>
      <c r="D32" s="408"/>
      <c r="E32" s="448"/>
      <c r="F32" s="449"/>
      <c r="G32" s="449"/>
      <c r="H32" s="449"/>
      <c r="I32" s="450"/>
      <c r="J32" s="63" t="e">
        <f>IF(AND('Mapa final'!#REF!="Media",'Mapa final'!#REF!="Leve"),CONCATENATE("R7C",'Mapa final'!#REF!),"")</f>
        <v>#REF!</v>
      </c>
      <c r="K32" s="64" t="e">
        <f>IF(AND('Mapa final'!#REF!="Media",'Mapa final'!#REF!="Leve"),CONCATENATE("R7C",'Mapa final'!#REF!),"")</f>
        <v>#REF!</v>
      </c>
      <c r="L32" s="64" t="e">
        <f>IF(AND('Mapa final'!#REF!="Media",'Mapa final'!#REF!="Leve"),CONCATENATE("R7C",'Mapa final'!#REF!),"")</f>
        <v>#REF!</v>
      </c>
      <c r="M32" s="64" t="e">
        <f>IF(AND('Mapa final'!#REF!="Media",'Mapa final'!#REF!="Leve"),CONCATENATE("R7C",'Mapa final'!#REF!),"")</f>
        <v>#REF!</v>
      </c>
      <c r="N32" s="64" t="e">
        <f>IF(AND('Mapa final'!#REF!="Media",'Mapa final'!#REF!="Leve"),CONCATENATE("R7C",'Mapa final'!#REF!),"")</f>
        <v>#REF!</v>
      </c>
      <c r="O32" s="65" t="e">
        <f>IF(AND('Mapa final'!#REF!="Media",'Mapa final'!#REF!="Leve"),CONCATENATE("R7C",'Mapa final'!#REF!),"")</f>
        <v>#REF!</v>
      </c>
      <c r="P32" s="63" t="e">
        <f>IF(AND('Mapa final'!#REF!="Media",'Mapa final'!#REF!="Menor"),CONCATENATE("R7C",'Mapa final'!#REF!),"")</f>
        <v>#REF!</v>
      </c>
      <c r="Q32" s="64" t="e">
        <f>IF(AND('Mapa final'!#REF!="Media",'Mapa final'!#REF!="Menor"),CONCATENATE("R7C",'Mapa final'!#REF!),"")</f>
        <v>#REF!</v>
      </c>
      <c r="R32" s="64" t="e">
        <f>IF(AND('Mapa final'!#REF!="Media",'Mapa final'!#REF!="Menor"),CONCATENATE("R7C",'Mapa final'!#REF!),"")</f>
        <v>#REF!</v>
      </c>
      <c r="S32" s="64" t="e">
        <f>IF(AND('Mapa final'!#REF!="Media",'Mapa final'!#REF!="Menor"),CONCATENATE("R7C",'Mapa final'!#REF!),"")</f>
        <v>#REF!</v>
      </c>
      <c r="T32" s="64" t="e">
        <f>IF(AND('Mapa final'!#REF!="Media",'Mapa final'!#REF!="Menor"),CONCATENATE("R7C",'Mapa final'!#REF!),"")</f>
        <v>#REF!</v>
      </c>
      <c r="U32" s="65" t="e">
        <f>IF(AND('Mapa final'!#REF!="Media",'Mapa final'!#REF!="Menor"),CONCATENATE("R7C",'Mapa final'!#REF!),"")</f>
        <v>#REF!</v>
      </c>
      <c r="V32" s="63" t="e">
        <f>IF(AND('Mapa final'!#REF!="Media",'Mapa final'!#REF!="Moderado"),CONCATENATE("R7C",'Mapa final'!#REF!),"")</f>
        <v>#REF!</v>
      </c>
      <c r="W32" s="64" t="e">
        <f>IF(AND('Mapa final'!#REF!="Media",'Mapa final'!#REF!="Moderado"),CONCATENATE("R7C",'Mapa final'!#REF!),"")</f>
        <v>#REF!</v>
      </c>
      <c r="X32" s="64" t="e">
        <f>IF(AND('Mapa final'!#REF!="Media",'Mapa final'!#REF!="Moderado"),CONCATENATE("R7C",'Mapa final'!#REF!),"")</f>
        <v>#REF!</v>
      </c>
      <c r="Y32" s="64" t="e">
        <f>IF(AND('Mapa final'!#REF!="Media",'Mapa final'!#REF!="Moderado"),CONCATENATE("R7C",'Mapa final'!#REF!),"")</f>
        <v>#REF!</v>
      </c>
      <c r="Z32" s="64" t="e">
        <f>IF(AND('Mapa final'!#REF!="Media",'Mapa final'!#REF!="Moderado"),CONCATENATE("R7C",'Mapa final'!#REF!),"")</f>
        <v>#REF!</v>
      </c>
      <c r="AA32" s="65" t="e">
        <f>IF(AND('Mapa final'!#REF!="Media",'Mapa final'!#REF!="Moderado"),CONCATENATE("R7C",'Mapa final'!#REF!),"")</f>
        <v>#REF!</v>
      </c>
      <c r="AB32" s="48" t="e">
        <f>IF(AND('Mapa final'!#REF!="Media",'Mapa final'!#REF!="Mayor"),CONCATENATE("R7C",'Mapa final'!#REF!),"")</f>
        <v>#REF!</v>
      </c>
      <c r="AC32" s="49" t="e">
        <f>IF(AND('Mapa final'!#REF!="Media",'Mapa final'!#REF!="Mayor"),CONCATENATE("R7C",'Mapa final'!#REF!),"")</f>
        <v>#REF!</v>
      </c>
      <c r="AD32" s="49" t="e">
        <f>IF(AND('Mapa final'!#REF!="Media",'Mapa final'!#REF!="Mayor"),CONCATENATE("R7C",'Mapa final'!#REF!),"")</f>
        <v>#REF!</v>
      </c>
      <c r="AE32" s="49" t="e">
        <f>IF(AND('Mapa final'!#REF!="Media",'Mapa final'!#REF!="Mayor"),CONCATENATE("R7C",'Mapa final'!#REF!),"")</f>
        <v>#REF!</v>
      </c>
      <c r="AF32" s="49" t="e">
        <f>IF(AND('Mapa final'!#REF!="Media",'Mapa final'!#REF!="Mayor"),CONCATENATE("R7C",'Mapa final'!#REF!),"")</f>
        <v>#REF!</v>
      </c>
      <c r="AG32" s="50" t="e">
        <f>IF(AND('Mapa final'!#REF!="Media",'Mapa final'!#REF!="Mayor"),CONCATENATE("R7C",'Mapa final'!#REF!),"")</f>
        <v>#REF!</v>
      </c>
      <c r="AH32" s="51" t="e">
        <f>IF(AND('Mapa final'!#REF!="Media",'Mapa final'!#REF!="Catastrófico"),CONCATENATE("R7C",'Mapa final'!#REF!),"")</f>
        <v>#REF!</v>
      </c>
      <c r="AI32" s="52" t="e">
        <f>IF(AND('Mapa final'!#REF!="Media",'Mapa final'!#REF!="Catastrófico"),CONCATENATE("R7C",'Mapa final'!#REF!),"")</f>
        <v>#REF!</v>
      </c>
      <c r="AJ32" s="52" t="e">
        <f>IF(AND('Mapa final'!#REF!="Media",'Mapa final'!#REF!="Catastrófico"),CONCATENATE("R7C",'Mapa final'!#REF!),"")</f>
        <v>#REF!</v>
      </c>
      <c r="AK32" s="52" t="e">
        <f>IF(AND('Mapa final'!#REF!="Media",'Mapa final'!#REF!="Catastrófico"),CONCATENATE("R7C",'Mapa final'!#REF!),"")</f>
        <v>#REF!</v>
      </c>
      <c r="AL32" s="52" t="e">
        <f>IF(AND('Mapa final'!#REF!="Media",'Mapa final'!#REF!="Catastrófico"),CONCATENATE("R7C",'Mapa final'!#REF!),"")</f>
        <v>#REF!</v>
      </c>
      <c r="AM32" s="53" t="e">
        <f>IF(AND('Mapa final'!#REF!="Media",'Mapa final'!#REF!="Catastrófico"),CONCATENATE("R7C",'Mapa final'!#REF!),"")</f>
        <v>#REF!</v>
      </c>
      <c r="AN32" s="79"/>
      <c r="AO32" s="488"/>
      <c r="AP32" s="489"/>
      <c r="AQ32" s="489"/>
      <c r="AR32" s="489"/>
      <c r="AS32" s="489"/>
      <c r="AT32" s="490"/>
      <c r="AU32" s="79"/>
      <c r="AV32" s="79"/>
      <c r="AW32" s="79"/>
      <c r="AX32" s="79"/>
      <c r="AY32" s="79"/>
      <c r="AZ32" s="79"/>
      <c r="BA32" s="79"/>
      <c r="BB32" s="79"/>
      <c r="BC32" s="79"/>
      <c r="BD32" s="79"/>
      <c r="BE32" s="79"/>
      <c r="BF32" s="79"/>
      <c r="BG32" s="79"/>
      <c r="BH32" s="79"/>
      <c r="BI32" s="79"/>
      <c r="BJ32" s="79"/>
      <c r="BK32" s="79"/>
      <c r="BL32" s="79"/>
      <c r="BM32" s="79"/>
      <c r="BN32" s="79"/>
      <c r="BO32" s="79"/>
      <c r="BP32" s="79"/>
      <c r="BQ32" s="79"/>
      <c r="BR32" s="79"/>
      <c r="BS32" s="79"/>
      <c r="BT32" s="79"/>
      <c r="BU32" s="79"/>
      <c r="BV32" s="79"/>
      <c r="BW32" s="79"/>
      <c r="BX32" s="79"/>
    </row>
    <row r="33" spans="1:80" ht="15" customHeight="1" x14ac:dyDescent="0.25">
      <c r="A33" s="79"/>
      <c r="B33" s="407"/>
      <c r="C33" s="407"/>
      <c r="D33" s="408"/>
      <c r="E33" s="448"/>
      <c r="F33" s="449"/>
      <c r="G33" s="449"/>
      <c r="H33" s="449"/>
      <c r="I33" s="450"/>
      <c r="J33" s="63" t="e">
        <f>IF(AND('Mapa final'!#REF!="Media",'Mapa final'!#REF!="Leve"),CONCATENATE("R8C",'Mapa final'!#REF!),"")</f>
        <v>#REF!</v>
      </c>
      <c r="K33" s="64" t="e">
        <f>IF(AND('Mapa final'!#REF!="Media",'Mapa final'!#REF!="Leve"),CONCATENATE("R8C",'Mapa final'!#REF!),"")</f>
        <v>#REF!</v>
      </c>
      <c r="L33" s="64" t="e">
        <f>IF(AND('Mapa final'!#REF!="Media",'Mapa final'!#REF!="Leve"),CONCATENATE("R8C",'Mapa final'!#REF!),"")</f>
        <v>#REF!</v>
      </c>
      <c r="M33" s="64" t="e">
        <f>IF(AND('Mapa final'!#REF!="Media",'Mapa final'!#REF!="Leve"),CONCATENATE("R8C",'Mapa final'!#REF!),"")</f>
        <v>#REF!</v>
      </c>
      <c r="N33" s="64" t="e">
        <f>IF(AND('Mapa final'!#REF!="Media",'Mapa final'!#REF!="Leve"),CONCATENATE("R8C",'Mapa final'!#REF!),"")</f>
        <v>#REF!</v>
      </c>
      <c r="O33" s="65" t="e">
        <f>IF(AND('Mapa final'!#REF!="Media",'Mapa final'!#REF!="Leve"),CONCATENATE("R8C",'Mapa final'!#REF!),"")</f>
        <v>#REF!</v>
      </c>
      <c r="P33" s="63" t="e">
        <f>IF(AND('Mapa final'!#REF!="Media",'Mapa final'!#REF!="Menor"),CONCATENATE("R8C",'Mapa final'!#REF!),"")</f>
        <v>#REF!</v>
      </c>
      <c r="Q33" s="64" t="e">
        <f>IF(AND('Mapa final'!#REF!="Media",'Mapa final'!#REF!="Menor"),CONCATENATE("R8C",'Mapa final'!#REF!),"")</f>
        <v>#REF!</v>
      </c>
      <c r="R33" s="64" t="e">
        <f>IF(AND('Mapa final'!#REF!="Media",'Mapa final'!#REF!="Menor"),CONCATENATE("R8C",'Mapa final'!#REF!),"")</f>
        <v>#REF!</v>
      </c>
      <c r="S33" s="64" t="e">
        <f>IF(AND('Mapa final'!#REF!="Media",'Mapa final'!#REF!="Menor"),CONCATENATE("R8C",'Mapa final'!#REF!),"")</f>
        <v>#REF!</v>
      </c>
      <c r="T33" s="64" t="e">
        <f>IF(AND('Mapa final'!#REF!="Media",'Mapa final'!#REF!="Menor"),CONCATENATE("R8C",'Mapa final'!#REF!),"")</f>
        <v>#REF!</v>
      </c>
      <c r="U33" s="65" t="e">
        <f>IF(AND('Mapa final'!#REF!="Media",'Mapa final'!#REF!="Menor"),CONCATENATE("R8C",'Mapa final'!#REF!),"")</f>
        <v>#REF!</v>
      </c>
      <c r="V33" s="63" t="e">
        <f>IF(AND('Mapa final'!#REF!="Media",'Mapa final'!#REF!="Moderado"),CONCATENATE("R8C",'Mapa final'!#REF!),"")</f>
        <v>#REF!</v>
      </c>
      <c r="W33" s="64" t="e">
        <f>IF(AND('Mapa final'!#REF!="Media",'Mapa final'!#REF!="Moderado"),CONCATENATE("R8C",'Mapa final'!#REF!),"")</f>
        <v>#REF!</v>
      </c>
      <c r="X33" s="64" t="e">
        <f>IF(AND('Mapa final'!#REF!="Media",'Mapa final'!#REF!="Moderado"),CONCATENATE("R8C",'Mapa final'!#REF!),"")</f>
        <v>#REF!</v>
      </c>
      <c r="Y33" s="64" t="e">
        <f>IF(AND('Mapa final'!#REF!="Media",'Mapa final'!#REF!="Moderado"),CONCATENATE("R8C",'Mapa final'!#REF!),"")</f>
        <v>#REF!</v>
      </c>
      <c r="Z33" s="64" t="e">
        <f>IF(AND('Mapa final'!#REF!="Media",'Mapa final'!#REF!="Moderado"),CONCATENATE("R8C",'Mapa final'!#REF!),"")</f>
        <v>#REF!</v>
      </c>
      <c r="AA33" s="65" t="e">
        <f>IF(AND('Mapa final'!#REF!="Media",'Mapa final'!#REF!="Moderado"),CONCATENATE("R8C",'Mapa final'!#REF!),"")</f>
        <v>#REF!</v>
      </c>
      <c r="AB33" s="48" t="e">
        <f>IF(AND('Mapa final'!#REF!="Media",'Mapa final'!#REF!="Mayor"),CONCATENATE("R8C",'Mapa final'!#REF!),"")</f>
        <v>#REF!</v>
      </c>
      <c r="AC33" s="49" t="e">
        <f>IF(AND('Mapa final'!#REF!="Media",'Mapa final'!#REF!="Mayor"),CONCATENATE("R8C",'Mapa final'!#REF!),"")</f>
        <v>#REF!</v>
      </c>
      <c r="AD33" s="49" t="e">
        <f>IF(AND('Mapa final'!#REF!="Media",'Mapa final'!#REF!="Mayor"),CONCATENATE("R8C",'Mapa final'!#REF!),"")</f>
        <v>#REF!</v>
      </c>
      <c r="AE33" s="49" t="e">
        <f>IF(AND('Mapa final'!#REF!="Media",'Mapa final'!#REF!="Mayor"),CONCATENATE("R8C",'Mapa final'!#REF!),"")</f>
        <v>#REF!</v>
      </c>
      <c r="AF33" s="49" t="e">
        <f>IF(AND('Mapa final'!#REF!="Media",'Mapa final'!#REF!="Mayor"),CONCATENATE("R8C",'Mapa final'!#REF!),"")</f>
        <v>#REF!</v>
      </c>
      <c r="AG33" s="50" t="e">
        <f>IF(AND('Mapa final'!#REF!="Media",'Mapa final'!#REF!="Mayor"),CONCATENATE("R8C",'Mapa final'!#REF!),"")</f>
        <v>#REF!</v>
      </c>
      <c r="AH33" s="51" t="e">
        <f>IF(AND('Mapa final'!#REF!="Media",'Mapa final'!#REF!="Catastrófico"),CONCATENATE("R8C",'Mapa final'!#REF!),"")</f>
        <v>#REF!</v>
      </c>
      <c r="AI33" s="52" t="e">
        <f>IF(AND('Mapa final'!#REF!="Media",'Mapa final'!#REF!="Catastrófico"),CONCATENATE("R8C",'Mapa final'!#REF!),"")</f>
        <v>#REF!</v>
      </c>
      <c r="AJ33" s="52" t="e">
        <f>IF(AND('Mapa final'!#REF!="Media",'Mapa final'!#REF!="Catastrófico"),CONCATENATE("R8C",'Mapa final'!#REF!),"")</f>
        <v>#REF!</v>
      </c>
      <c r="AK33" s="52" t="e">
        <f>IF(AND('Mapa final'!#REF!="Media",'Mapa final'!#REF!="Catastrófico"),CONCATENATE("R8C",'Mapa final'!#REF!),"")</f>
        <v>#REF!</v>
      </c>
      <c r="AL33" s="52" t="e">
        <f>IF(AND('Mapa final'!#REF!="Media",'Mapa final'!#REF!="Catastrófico"),CONCATENATE("R8C",'Mapa final'!#REF!),"")</f>
        <v>#REF!</v>
      </c>
      <c r="AM33" s="53" t="e">
        <f>IF(AND('Mapa final'!#REF!="Media",'Mapa final'!#REF!="Catastrófico"),CONCATENATE("R8C",'Mapa final'!#REF!),"")</f>
        <v>#REF!</v>
      </c>
      <c r="AN33" s="79"/>
      <c r="AO33" s="488"/>
      <c r="AP33" s="489"/>
      <c r="AQ33" s="489"/>
      <c r="AR33" s="489"/>
      <c r="AS33" s="489"/>
      <c r="AT33" s="490"/>
      <c r="AU33" s="79"/>
      <c r="AV33" s="79"/>
      <c r="AW33" s="79"/>
      <c r="AX33" s="79"/>
      <c r="AY33" s="79"/>
      <c r="AZ33" s="79"/>
      <c r="BA33" s="79"/>
      <c r="BB33" s="79"/>
      <c r="BC33" s="79"/>
      <c r="BD33" s="79"/>
      <c r="BE33" s="79"/>
      <c r="BF33" s="79"/>
      <c r="BG33" s="79"/>
      <c r="BH33" s="79"/>
      <c r="BI33" s="79"/>
      <c r="BJ33" s="79"/>
      <c r="BK33" s="79"/>
      <c r="BL33" s="79"/>
      <c r="BM33" s="79"/>
      <c r="BN33" s="79"/>
      <c r="BO33" s="79"/>
      <c r="BP33" s="79"/>
      <c r="BQ33" s="79"/>
      <c r="BR33" s="79"/>
      <c r="BS33" s="79"/>
      <c r="BT33" s="79"/>
      <c r="BU33" s="79"/>
      <c r="BV33" s="79"/>
      <c r="BW33" s="79"/>
      <c r="BX33" s="79"/>
    </row>
    <row r="34" spans="1:80" ht="15" customHeight="1" x14ac:dyDescent="0.25">
      <c r="A34" s="79"/>
      <c r="B34" s="407"/>
      <c r="C34" s="407"/>
      <c r="D34" s="408"/>
      <c r="E34" s="448"/>
      <c r="F34" s="449"/>
      <c r="G34" s="449"/>
      <c r="H34" s="449"/>
      <c r="I34" s="450"/>
      <c r="J34" s="63" t="e">
        <f>IF(AND('Mapa final'!#REF!="Media",'Mapa final'!#REF!="Leve"),CONCATENATE("R9C",'Mapa final'!#REF!),"")</f>
        <v>#REF!</v>
      </c>
      <c r="K34" s="64" t="e">
        <f>IF(AND('Mapa final'!#REF!="Media",'Mapa final'!#REF!="Leve"),CONCATENATE("R9C",'Mapa final'!#REF!),"")</f>
        <v>#REF!</v>
      </c>
      <c r="L34" s="64" t="e">
        <f>IF(AND('Mapa final'!#REF!="Media",'Mapa final'!#REF!="Leve"),CONCATENATE("R9C",'Mapa final'!#REF!),"")</f>
        <v>#REF!</v>
      </c>
      <c r="M34" s="64" t="e">
        <f>IF(AND('Mapa final'!#REF!="Media",'Mapa final'!#REF!="Leve"),CONCATENATE("R9C",'Mapa final'!#REF!),"")</f>
        <v>#REF!</v>
      </c>
      <c r="N34" s="64" t="e">
        <f>IF(AND('Mapa final'!#REF!="Media",'Mapa final'!#REF!="Leve"),CONCATENATE("R9C",'Mapa final'!#REF!),"")</f>
        <v>#REF!</v>
      </c>
      <c r="O34" s="65" t="e">
        <f>IF(AND('Mapa final'!#REF!="Media",'Mapa final'!#REF!="Leve"),CONCATENATE("R9C",'Mapa final'!#REF!),"")</f>
        <v>#REF!</v>
      </c>
      <c r="P34" s="63" t="e">
        <f>IF(AND('Mapa final'!#REF!="Media",'Mapa final'!#REF!="Menor"),CONCATENATE("R9C",'Mapa final'!#REF!),"")</f>
        <v>#REF!</v>
      </c>
      <c r="Q34" s="64" t="e">
        <f>IF(AND('Mapa final'!#REF!="Media",'Mapa final'!#REF!="Menor"),CONCATENATE("R9C",'Mapa final'!#REF!),"")</f>
        <v>#REF!</v>
      </c>
      <c r="R34" s="64" t="e">
        <f>IF(AND('Mapa final'!#REF!="Media",'Mapa final'!#REF!="Menor"),CONCATENATE("R9C",'Mapa final'!#REF!),"")</f>
        <v>#REF!</v>
      </c>
      <c r="S34" s="64" t="e">
        <f>IF(AND('Mapa final'!#REF!="Media",'Mapa final'!#REF!="Menor"),CONCATENATE("R9C",'Mapa final'!#REF!),"")</f>
        <v>#REF!</v>
      </c>
      <c r="T34" s="64" t="e">
        <f>IF(AND('Mapa final'!#REF!="Media",'Mapa final'!#REF!="Menor"),CONCATENATE("R9C",'Mapa final'!#REF!),"")</f>
        <v>#REF!</v>
      </c>
      <c r="U34" s="65" t="e">
        <f>IF(AND('Mapa final'!#REF!="Media",'Mapa final'!#REF!="Menor"),CONCATENATE("R9C",'Mapa final'!#REF!),"")</f>
        <v>#REF!</v>
      </c>
      <c r="V34" s="63" t="e">
        <f>IF(AND('Mapa final'!#REF!="Media",'Mapa final'!#REF!="Moderado"),CONCATENATE("R9C",'Mapa final'!#REF!),"")</f>
        <v>#REF!</v>
      </c>
      <c r="W34" s="64" t="e">
        <f>IF(AND('Mapa final'!#REF!="Media",'Mapa final'!#REF!="Moderado"),CONCATENATE("R9C",'Mapa final'!#REF!),"")</f>
        <v>#REF!</v>
      </c>
      <c r="X34" s="64" t="e">
        <f>IF(AND('Mapa final'!#REF!="Media",'Mapa final'!#REF!="Moderado"),CONCATENATE("R9C",'Mapa final'!#REF!),"")</f>
        <v>#REF!</v>
      </c>
      <c r="Y34" s="64" t="e">
        <f>IF(AND('Mapa final'!#REF!="Media",'Mapa final'!#REF!="Moderado"),CONCATENATE("R9C",'Mapa final'!#REF!),"")</f>
        <v>#REF!</v>
      </c>
      <c r="Z34" s="64" t="e">
        <f>IF(AND('Mapa final'!#REF!="Media",'Mapa final'!#REF!="Moderado"),CONCATENATE("R9C",'Mapa final'!#REF!),"")</f>
        <v>#REF!</v>
      </c>
      <c r="AA34" s="65" t="e">
        <f>IF(AND('Mapa final'!#REF!="Media",'Mapa final'!#REF!="Moderado"),CONCATENATE("R9C",'Mapa final'!#REF!),"")</f>
        <v>#REF!</v>
      </c>
      <c r="AB34" s="48" t="e">
        <f>IF(AND('Mapa final'!#REF!="Media",'Mapa final'!#REF!="Mayor"),CONCATENATE("R9C",'Mapa final'!#REF!),"")</f>
        <v>#REF!</v>
      </c>
      <c r="AC34" s="49" t="e">
        <f>IF(AND('Mapa final'!#REF!="Media",'Mapa final'!#REF!="Mayor"),CONCATENATE("R9C",'Mapa final'!#REF!),"")</f>
        <v>#REF!</v>
      </c>
      <c r="AD34" s="49" t="e">
        <f>IF(AND('Mapa final'!#REF!="Media",'Mapa final'!#REF!="Mayor"),CONCATENATE("R9C",'Mapa final'!#REF!),"")</f>
        <v>#REF!</v>
      </c>
      <c r="AE34" s="49" t="e">
        <f>IF(AND('Mapa final'!#REF!="Media",'Mapa final'!#REF!="Mayor"),CONCATENATE("R9C",'Mapa final'!#REF!),"")</f>
        <v>#REF!</v>
      </c>
      <c r="AF34" s="49" t="e">
        <f>IF(AND('Mapa final'!#REF!="Media",'Mapa final'!#REF!="Mayor"),CONCATENATE("R9C",'Mapa final'!#REF!),"")</f>
        <v>#REF!</v>
      </c>
      <c r="AG34" s="50" t="e">
        <f>IF(AND('Mapa final'!#REF!="Media",'Mapa final'!#REF!="Mayor"),CONCATENATE("R9C",'Mapa final'!#REF!),"")</f>
        <v>#REF!</v>
      </c>
      <c r="AH34" s="51" t="e">
        <f>IF(AND('Mapa final'!#REF!="Media",'Mapa final'!#REF!="Catastrófico"),CONCATENATE("R9C",'Mapa final'!#REF!),"")</f>
        <v>#REF!</v>
      </c>
      <c r="AI34" s="52" t="e">
        <f>IF(AND('Mapa final'!#REF!="Media",'Mapa final'!#REF!="Catastrófico"),CONCATENATE("R9C",'Mapa final'!#REF!),"")</f>
        <v>#REF!</v>
      </c>
      <c r="AJ34" s="52" t="e">
        <f>IF(AND('Mapa final'!#REF!="Media",'Mapa final'!#REF!="Catastrófico"),CONCATENATE("R9C",'Mapa final'!#REF!),"")</f>
        <v>#REF!</v>
      </c>
      <c r="AK34" s="52" t="e">
        <f>IF(AND('Mapa final'!#REF!="Media",'Mapa final'!#REF!="Catastrófico"),CONCATENATE("R9C",'Mapa final'!#REF!),"")</f>
        <v>#REF!</v>
      </c>
      <c r="AL34" s="52" t="e">
        <f>IF(AND('Mapa final'!#REF!="Media",'Mapa final'!#REF!="Catastrófico"),CONCATENATE("R9C",'Mapa final'!#REF!),"")</f>
        <v>#REF!</v>
      </c>
      <c r="AM34" s="53" t="e">
        <f>IF(AND('Mapa final'!#REF!="Media",'Mapa final'!#REF!="Catastrófico"),CONCATENATE("R9C",'Mapa final'!#REF!),"")</f>
        <v>#REF!</v>
      </c>
      <c r="AN34" s="79"/>
      <c r="AO34" s="488"/>
      <c r="AP34" s="489"/>
      <c r="AQ34" s="489"/>
      <c r="AR34" s="489"/>
      <c r="AS34" s="489"/>
      <c r="AT34" s="490"/>
      <c r="AU34" s="79"/>
      <c r="AV34" s="79"/>
      <c r="AW34" s="79"/>
      <c r="AX34" s="79"/>
      <c r="AY34" s="79"/>
      <c r="AZ34" s="79"/>
      <c r="BA34" s="79"/>
      <c r="BB34" s="79"/>
      <c r="BC34" s="79"/>
      <c r="BD34" s="79"/>
      <c r="BE34" s="79"/>
      <c r="BF34" s="79"/>
      <c r="BG34" s="79"/>
      <c r="BH34" s="79"/>
      <c r="BI34" s="79"/>
      <c r="BJ34" s="79"/>
      <c r="BK34" s="79"/>
      <c r="BL34" s="79"/>
      <c r="BM34" s="79"/>
      <c r="BN34" s="79"/>
      <c r="BO34" s="79"/>
      <c r="BP34" s="79"/>
      <c r="BQ34" s="79"/>
      <c r="BR34" s="79"/>
      <c r="BS34" s="79"/>
      <c r="BT34" s="79"/>
      <c r="BU34" s="79"/>
      <c r="BV34" s="79"/>
      <c r="BW34" s="79"/>
      <c r="BX34" s="79"/>
    </row>
    <row r="35" spans="1:80" ht="15.75" customHeight="1" thickBot="1" x14ac:dyDescent="0.3">
      <c r="A35" s="79"/>
      <c r="B35" s="407"/>
      <c r="C35" s="407"/>
      <c r="D35" s="408"/>
      <c r="E35" s="451"/>
      <c r="F35" s="452"/>
      <c r="G35" s="452"/>
      <c r="H35" s="452"/>
      <c r="I35" s="453"/>
      <c r="J35" s="63" t="e">
        <f>IF(AND('Mapa final'!#REF!="Media",'Mapa final'!#REF!="Leve"),CONCATENATE("R10C",'Mapa final'!#REF!),"")</f>
        <v>#REF!</v>
      </c>
      <c r="K35" s="64" t="e">
        <f>IF(AND('Mapa final'!#REF!="Media",'Mapa final'!#REF!="Leve"),CONCATENATE("R10C",'Mapa final'!#REF!),"")</f>
        <v>#REF!</v>
      </c>
      <c r="L35" s="64" t="e">
        <f>IF(AND('Mapa final'!#REF!="Media",'Mapa final'!#REF!="Leve"),CONCATENATE("R10C",'Mapa final'!#REF!),"")</f>
        <v>#REF!</v>
      </c>
      <c r="M35" s="64" t="e">
        <f>IF(AND('Mapa final'!#REF!="Media",'Mapa final'!#REF!="Leve"),CONCATENATE("R10C",'Mapa final'!#REF!),"")</f>
        <v>#REF!</v>
      </c>
      <c r="N35" s="64" t="e">
        <f>IF(AND('Mapa final'!#REF!="Media",'Mapa final'!#REF!="Leve"),CONCATENATE("R10C",'Mapa final'!#REF!),"")</f>
        <v>#REF!</v>
      </c>
      <c r="O35" s="65" t="e">
        <f>IF(AND('Mapa final'!#REF!="Media",'Mapa final'!#REF!="Leve"),CONCATENATE("R10C",'Mapa final'!#REF!),"")</f>
        <v>#REF!</v>
      </c>
      <c r="P35" s="63" t="e">
        <f>IF(AND('Mapa final'!#REF!="Media",'Mapa final'!#REF!="Menor"),CONCATENATE("R10C",'Mapa final'!#REF!),"")</f>
        <v>#REF!</v>
      </c>
      <c r="Q35" s="64" t="e">
        <f>IF(AND('Mapa final'!#REF!="Media",'Mapa final'!#REF!="Menor"),CONCATENATE("R10C",'Mapa final'!#REF!),"")</f>
        <v>#REF!</v>
      </c>
      <c r="R35" s="64" t="e">
        <f>IF(AND('Mapa final'!#REF!="Media",'Mapa final'!#REF!="Menor"),CONCATENATE("R10C",'Mapa final'!#REF!),"")</f>
        <v>#REF!</v>
      </c>
      <c r="S35" s="64" t="e">
        <f>IF(AND('Mapa final'!#REF!="Media",'Mapa final'!#REF!="Menor"),CONCATENATE("R10C",'Mapa final'!#REF!),"")</f>
        <v>#REF!</v>
      </c>
      <c r="T35" s="64" t="e">
        <f>IF(AND('Mapa final'!#REF!="Media",'Mapa final'!#REF!="Menor"),CONCATENATE("R10C",'Mapa final'!#REF!),"")</f>
        <v>#REF!</v>
      </c>
      <c r="U35" s="65" t="e">
        <f>IF(AND('Mapa final'!#REF!="Media",'Mapa final'!#REF!="Menor"),CONCATENATE("R10C",'Mapa final'!#REF!),"")</f>
        <v>#REF!</v>
      </c>
      <c r="V35" s="63" t="e">
        <f>IF(AND('Mapa final'!#REF!="Media",'Mapa final'!#REF!="Moderado"),CONCATENATE("R10C",'Mapa final'!#REF!),"")</f>
        <v>#REF!</v>
      </c>
      <c r="W35" s="64" t="e">
        <f>IF(AND('Mapa final'!#REF!="Media",'Mapa final'!#REF!="Moderado"),CONCATENATE("R10C",'Mapa final'!#REF!),"")</f>
        <v>#REF!</v>
      </c>
      <c r="X35" s="64" t="e">
        <f>IF(AND('Mapa final'!#REF!="Media",'Mapa final'!#REF!="Moderado"),CONCATENATE("R10C",'Mapa final'!#REF!),"")</f>
        <v>#REF!</v>
      </c>
      <c r="Y35" s="64" t="e">
        <f>IF(AND('Mapa final'!#REF!="Media",'Mapa final'!#REF!="Moderado"),CONCATENATE("R10C",'Mapa final'!#REF!),"")</f>
        <v>#REF!</v>
      </c>
      <c r="Z35" s="64" t="e">
        <f>IF(AND('Mapa final'!#REF!="Media",'Mapa final'!#REF!="Moderado"),CONCATENATE("R10C",'Mapa final'!#REF!),"")</f>
        <v>#REF!</v>
      </c>
      <c r="AA35" s="65" t="e">
        <f>IF(AND('Mapa final'!#REF!="Media",'Mapa final'!#REF!="Moderado"),CONCATENATE("R10C",'Mapa final'!#REF!),"")</f>
        <v>#REF!</v>
      </c>
      <c r="AB35" s="54" t="e">
        <f>IF(AND('Mapa final'!#REF!="Media",'Mapa final'!#REF!="Mayor"),CONCATENATE("R10C",'Mapa final'!#REF!),"")</f>
        <v>#REF!</v>
      </c>
      <c r="AC35" s="55" t="e">
        <f>IF(AND('Mapa final'!#REF!="Media",'Mapa final'!#REF!="Mayor"),CONCATENATE("R10C",'Mapa final'!#REF!),"")</f>
        <v>#REF!</v>
      </c>
      <c r="AD35" s="55" t="e">
        <f>IF(AND('Mapa final'!#REF!="Media",'Mapa final'!#REF!="Mayor"),CONCATENATE("R10C",'Mapa final'!#REF!),"")</f>
        <v>#REF!</v>
      </c>
      <c r="AE35" s="55" t="e">
        <f>IF(AND('Mapa final'!#REF!="Media",'Mapa final'!#REF!="Mayor"),CONCATENATE("R10C",'Mapa final'!#REF!),"")</f>
        <v>#REF!</v>
      </c>
      <c r="AF35" s="55" t="e">
        <f>IF(AND('Mapa final'!#REF!="Media",'Mapa final'!#REF!="Mayor"),CONCATENATE("R10C",'Mapa final'!#REF!),"")</f>
        <v>#REF!</v>
      </c>
      <c r="AG35" s="56" t="e">
        <f>IF(AND('Mapa final'!#REF!="Media",'Mapa final'!#REF!="Mayor"),CONCATENATE("R10C",'Mapa final'!#REF!),"")</f>
        <v>#REF!</v>
      </c>
      <c r="AH35" s="57" t="e">
        <f>IF(AND('Mapa final'!#REF!="Media",'Mapa final'!#REF!="Catastrófico"),CONCATENATE("R10C",'Mapa final'!#REF!),"")</f>
        <v>#REF!</v>
      </c>
      <c r="AI35" s="58" t="e">
        <f>IF(AND('Mapa final'!#REF!="Media",'Mapa final'!#REF!="Catastrófico"),CONCATENATE("R10C",'Mapa final'!#REF!),"")</f>
        <v>#REF!</v>
      </c>
      <c r="AJ35" s="58" t="e">
        <f>IF(AND('Mapa final'!#REF!="Media",'Mapa final'!#REF!="Catastrófico"),CONCATENATE("R10C",'Mapa final'!#REF!),"")</f>
        <v>#REF!</v>
      </c>
      <c r="AK35" s="58" t="e">
        <f>IF(AND('Mapa final'!#REF!="Media",'Mapa final'!#REF!="Catastrófico"),CONCATENATE("R10C",'Mapa final'!#REF!),"")</f>
        <v>#REF!</v>
      </c>
      <c r="AL35" s="58" t="e">
        <f>IF(AND('Mapa final'!#REF!="Media",'Mapa final'!#REF!="Catastrófico"),CONCATENATE("R10C",'Mapa final'!#REF!),"")</f>
        <v>#REF!</v>
      </c>
      <c r="AM35" s="59" t="e">
        <f>IF(AND('Mapa final'!#REF!="Media",'Mapa final'!#REF!="Catastrófico"),CONCATENATE("R10C",'Mapa final'!#REF!),"")</f>
        <v>#REF!</v>
      </c>
      <c r="AN35" s="79"/>
      <c r="AO35" s="491"/>
      <c r="AP35" s="492"/>
      <c r="AQ35" s="492"/>
      <c r="AR35" s="492"/>
      <c r="AS35" s="492"/>
      <c r="AT35" s="493"/>
      <c r="AU35" s="79"/>
      <c r="AV35" s="79"/>
      <c r="AW35" s="79"/>
      <c r="AX35" s="79"/>
      <c r="AY35" s="79"/>
      <c r="AZ35" s="79"/>
      <c r="BA35" s="79"/>
      <c r="BB35" s="79"/>
      <c r="BC35" s="79"/>
      <c r="BD35" s="79"/>
      <c r="BE35" s="79"/>
      <c r="BF35" s="79"/>
      <c r="BG35" s="79"/>
      <c r="BH35" s="79"/>
      <c r="BI35" s="79"/>
      <c r="BJ35" s="79"/>
      <c r="BK35" s="79"/>
      <c r="BL35" s="79"/>
      <c r="BM35" s="79"/>
      <c r="BN35" s="79"/>
      <c r="BO35" s="79"/>
      <c r="BP35" s="79"/>
      <c r="BQ35" s="79"/>
      <c r="BR35" s="79"/>
      <c r="BS35" s="79"/>
      <c r="BT35" s="79"/>
      <c r="BU35" s="79"/>
      <c r="BV35" s="79"/>
      <c r="BW35" s="79"/>
      <c r="BX35" s="79"/>
    </row>
    <row r="36" spans="1:80" ht="15" customHeight="1" x14ac:dyDescent="0.25">
      <c r="A36" s="79"/>
      <c r="B36" s="407"/>
      <c r="C36" s="407"/>
      <c r="D36" s="408"/>
      <c r="E36" s="445" t="s">
        <v>114</v>
      </c>
      <c r="F36" s="446"/>
      <c r="G36" s="446"/>
      <c r="H36" s="446"/>
      <c r="I36" s="446"/>
      <c r="J36" s="69" t="e">
        <f>IF(AND('Mapa final'!#REF!="Baja",'Mapa final'!#REF!="Leve"),CONCATENATE("R1C",'Mapa final'!#REF!),"")</f>
        <v>#REF!</v>
      </c>
      <c r="K36" s="70" t="e">
        <f>IF(AND('Mapa final'!#REF!="Baja",'Mapa final'!#REF!="Leve"),CONCATENATE("R1C",'Mapa final'!#REF!),"")</f>
        <v>#REF!</v>
      </c>
      <c r="L36" s="70" t="e">
        <f>IF(AND('Mapa final'!#REF!="Baja",'Mapa final'!#REF!="Leve"),CONCATENATE("R1C",'Mapa final'!#REF!),"")</f>
        <v>#REF!</v>
      </c>
      <c r="M36" s="70" t="str">
        <f>IF(AND('Mapa final'!$Y$10="Baja",'Mapa final'!$AA$10="Leve"),CONCATENATE("R1C",'Mapa final'!$O$10),"")</f>
        <v/>
      </c>
      <c r="N36" s="70" t="str">
        <f>IF(AND('Mapa final'!$Y$14="Baja",'Mapa final'!$AA$14="Leve"),CONCATENATE("R1C",'Mapa final'!$O$14),"")</f>
        <v/>
      </c>
      <c r="O36" s="71" t="str">
        <f>IF(AND('Mapa final'!$Y$17="Baja",'Mapa final'!$AA$17="Leve"),CONCATENATE("R1C",'Mapa final'!$O$17),"")</f>
        <v/>
      </c>
      <c r="P36" s="60" t="e">
        <f>IF(AND('Mapa final'!#REF!="Baja",'Mapa final'!#REF!="Menor"),CONCATENATE("R1C",'Mapa final'!#REF!),"")</f>
        <v>#REF!</v>
      </c>
      <c r="Q36" s="61" t="e">
        <f>IF(AND('Mapa final'!#REF!="Baja",'Mapa final'!#REF!="Menor"),CONCATENATE("R1C",'Mapa final'!#REF!),"")</f>
        <v>#REF!</v>
      </c>
      <c r="R36" s="61" t="e">
        <f>IF(AND('Mapa final'!#REF!="Baja",'Mapa final'!#REF!="Menor"),CONCATENATE("R1C",'Mapa final'!#REF!),"")</f>
        <v>#REF!</v>
      </c>
      <c r="S36" s="61" t="str">
        <f>IF(AND('Mapa final'!$Y$10="Baja",'Mapa final'!$AA$10="Menor"),CONCATENATE("R1C",'Mapa final'!$O$10),"")</f>
        <v/>
      </c>
      <c r="T36" s="61" t="str">
        <f>IF(AND('Mapa final'!$Y$14="Baja",'Mapa final'!$AA$14="Menor"),CONCATENATE("R1C",'Mapa final'!$O$14),"")</f>
        <v/>
      </c>
      <c r="U36" s="62" t="str">
        <f>IF(AND('Mapa final'!$Y$17="Baja",'Mapa final'!$AA$17="Menor"),CONCATENATE("R1C",'Mapa final'!$O$17),"")</f>
        <v>R1C1</v>
      </c>
      <c r="V36" s="60" t="e">
        <f>IF(AND('Mapa final'!#REF!="Baja",'Mapa final'!#REF!="Moderado"),CONCATENATE("R1C",'Mapa final'!#REF!),"")</f>
        <v>#REF!</v>
      </c>
      <c r="W36" s="61" t="e">
        <f>IF(AND('Mapa final'!#REF!="Baja",'Mapa final'!#REF!="Moderado"),CONCATENATE("R1C",'Mapa final'!#REF!),"")</f>
        <v>#REF!</v>
      </c>
      <c r="X36" s="61" t="e">
        <f>IF(AND('Mapa final'!#REF!="Baja",'Mapa final'!#REF!="Moderado"),CONCATENATE("R1C",'Mapa final'!#REF!),"")</f>
        <v>#REF!</v>
      </c>
      <c r="Y36" s="61" t="str">
        <f>IF(AND('Mapa final'!$Y$10="Baja",'Mapa final'!$AA$10="Moderado"),CONCATENATE("R1C",'Mapa final'!$O$10),"")</f>
        <v/>
      </c>
      <c r="Z36" s="61" t="str">
        <f>IF(AND('Mapa final'!$Y$14="Baja",'Mapa final'!$AA$14="Moderado"),CONCATENATE("R1C",'Mapa final'!$O$14),"")</f>
        <v/>
      </c>
      <c r="AA36" s="62" t="str">
        <f>IF(AND('Mapa final'!$Y$17="Baja",'Mapa final'!$AA$17="Moderado"),CONCATENATE("R1C",'Mapa final'!$O$17),"")</f>
        <v/>
      </c>
      <c r="AB36" s="42" t="e">
        <f>IF(AND('Mapa final'!#REF!="Baja",'Mapa final'!#REF!="Mayor"),CONCATENATE("R1C",'Mapa final'!#REF!),"")</f>
        <v>#REF!</v>
      </c>
      <c r="AC36" s="43" t="e">
        <f>IF(AND('Mapa final'!#REF!="Baja",'Mapa final'!#REF!="Mayor"),CONCATENATE("R1C",'Mapa final'!#REF!),"")</f>
        <v>#REF!</v>
      </c>
      <c r="AD36" s="43" t="e">
        <f>IF(AND('Mapa final'!#REF!="Baja",'Mapa final'!#REF!="Mayor"),CONCATENATE("R1C",'Mapa final'!#REF!),"")</f>
        <v>#REF!</v>
      </c>
      <c r="AE36" s="43" t="str">
        <f>IF(AND('Mapa final'!$Y$10="Baja",'Mapa final'!$AA$10="Mayor"),CONCATENATE("R1C",'Mapa final'!$O$10),"")</f>
        <v/>
      </c>
      <c r="AF36" s="43" t="str">
        <f>IF(AND('Mapa final'!$Y$14="Baja",'Mapa final'!$AA$14="Mayor"),CONCATENATE("R1C",'Mapa final'!$O$14),"")</f>
        <v/>
      </c>
      <c r="AG36" s="44" t="str">
        <f>IF(AND('Mapa final'!$Y$17="Baja",'Mapa final'!$AA$17="Mayor"),CONCATENATE("R1C",'Mapa final'!$O$17),"")</f>
        <v/>
      </c>
      <c r="AH36" s="45" t="e">
        <f>IF(AND('Mapa final'!#REF!="Baja",'Mapa final'!#REF!="Catastrófico"),CONCATENATE("R1C",'Mapa final'!#REF!),"")</f>
        <v>#REF!</v>
      </c>
      <c r="AI36" s="46" t="e">
        <f>IF(AND('Mapa final'!#REF!="Baja",'Mapa final'!#REF!="Catastrófico"),CONCATENATE("R1C",'Mapa final'!#REF!),"")</f>
        <v>#REF!</v>
      </c>
      <c r="AJ36" s="46" t="e">
        <f>IF(AND('Mapa final'!#REF!="Baja",'Mapa final'!#REF!="Catastrófico"),CONCATENATE("R1C",'Mapa final'!#REF!),"")</f>
        <v>#REF!</v>
      </c>
      <c r="AK36" s="46" t="str">
        <f>IF(AND('Mapa final'!$Y$10="Baja",'Mapa final'!$AA$10="Catastrófico"),CONCATENATE("R1C",'Mapa final'!$O$10),"")</f>
        <v/>
      </c>
      <c r="AL36" s="46" t="str">
        <f>IF(AND('Mapa final'!$Y$14="Baja",'Mapa final'!$AA$14="Catastrófico"),CONCATENATE("R1C",'Mapa final'!$O$14),"")</f>
        <v/>
      </c>
      <c r="AM36" s="47" t="str">
        <f>IF(AND('Mapa final'!$Y$17="Baja",'Mapa final'!$AA$17="Catastrófico"),CONCATENATE("R1C",'Mapa final'!$O$17),"")</f>
        <v/>
      </c>
      <c r="AN36" s="79"/>
      <c r="AO36" s="476" t="s">
        <v>82</v>
      </c>
      <c r="AP36" s="477"/>
      <c r="AQ36" s="477"/>
      <c r="AR36" s="477"/>
      <c r="AS36" s="477"/>
      <c r="AT36" s="478"/>
      <c r="AU36" s="79"/>
      <c r="AV36" s="79"/>
      <c r="AW36" s="79"/>
      <c r="AX36" s="79"/>
      <c r="AY36" s="79"/>
      <c r="AZ36" s="79"/>
      <c r="BA36" s="79"/>
      <c r="BB36" s="79"/>
      <c r="BC36" s="79"/>
      <c r="BD36" s="79"/>
      <c r="BE36" s="79"/>
      <c r="BF36" s="79"/>
      <c r="BG36" s="79"/>
      <c r="BH36" s="79"/>
      <c r="BI36" s="79"/>
      <c r="BJ36" s="79"/>
      <c r="BK36" s="79"/>
      <c r="BL36" s="79"/>
      <c r="BM36" s="79"/>
      <c r="BN36" s="79"/>
      <c r="BO36" s="79"/>
      <c r="BP36" s="79"/>
      <c r="BQ36" s="79"/>
      <c r="BR36" s="79"/>
      <c r="BS36" s="79"/>
      <c r="BT36" s="79"/>
      <c r="BU36" s="79"/>
      <c r="BV36" s="79"/>
      <c r="BW36" s="79"/>
      <c r="BX36" s="79"/>
    </row>
    <row r="37" spans="1:80" ht="15" customHeight="1" x14ac:dyDescent="0.25">
      <c r="A37" s="79"/>
      <c r="B37" s="407"/>
      <c r="C37" s="407"/>
      <c r="D37" s="408"/>
      <c r="E37" s="464"/>
      <c r="F37" s="449"/>
      <c r="G37" s="449"/>
      <c r="H37" s="449"/>
      <c r="I37" s="449"/>
      <c r="J37" s="72" t="str">
        <f>IF(AND('Mapa final'!$Y$19="Baja",'Mapa final'!$AA$19="Leve"),CONCATENATE("R2C",'Mapa final'!$O$19),"")</f>
        <v/>
      </c>
      <c r="K37" s="73" t="str">
        <f>IF(AND('Mapa final'!$Y$22="Baja",'Mapa final'!$AA$22="Leve"),CONCATENATE("R2C",'Mapa final'!$O$22),"")</f>
        <v/>
      </c>
      <c r="L37" s="73" t="str">
        <f>IF(AND('Mapa final'!$Y$25="Baja",'Mapa final'!$AA$25="Leve"),CONCATENATE("R2C",'Mapa final'!$O$25),"")</f>
        <v/>
      </c>
      <c r="M37" s="73" t="str">
        <f>IF(AND('Mapa final'!$Y$26="Baja",'Mapa final'!$AA$26="Leve"),CONCATENATE("R2C",'Mapa final'!$O$26),"")</f>
        <v/>
      </c>
      <c r="N37" s="73" t="str">
        <f>IF(AND('Mapa final'!$Y$27="Baja",'Mapa final'!$AA$27="Leve"),CONCATENATE("R2C",'Mapa final'!$O$27),"")</f>
        <v/>
      </c>
      <c r="O37" s="74" t="str">
        <f>IF(AND('Mapa final'!$Y$28="Baja",'Mapa final'!$AA$28="Leve"),CONCATENATE("R2C",'Mapa final'!$O$28),"")</f>
        <v/>
      </c>
      <c r="P37" s="63" t="str">
        <f>IF(AND('Mapa final'!$Y$19="Baja",'Mapa final'!$AA$19="Menor"),CONCATENATE("R2C",'Mapa final'!$O$19),"")</f>
        <v/>
      </c>
      <c r="Q37" s="64" t="str">
        <f>IF(AND('Mapa final'!$Y$22="Baja",'Mapa final'!$AA$22="Menor"),CONCATENATE("R2C",'Mapa final'!$O$22),"")</f>
        <v/>
      </c>
      <c r="R37" s="64" t="str">
        <f>IF(AND('Mapa final'!$Y$25="Baja",'Mapa final'!$AA$25="Menor"),CONCATENATE("R2C",'Mapa final'!$O$25),"")</f>
        <v>R2C1</v>
      </c>
      <c r="S37" s="64" t="str">
        <f>IF(AND('Mapa final'!$Y$26="Baja",'Mapa final'!$AA$26="Menor"),CONCATENATE("R2C",'Mapa final'!$O$26),"")</f>
        <v/>
      </c>
      <c r="T37" s="64" t="str">
        <f>IF(AND('Mapa final'!$Y$27="Baja",'Mapa final'!$AA$27="Menor"),CONCATENATE("R2C",'Mapa final'!$O$27),"")</f>
        <v>R2C1</v>
      </c>
      <c r="U37" s="65" t="str">
        <f>IF(AND('Mapa final'!$Y$28="Baja",'Mapa final'!$AA$28="Menor"),CONCATENATE("R2C",'Mapa final'!$O$28),"")</f>
        <v/>
      </c>
      <c r="V37" s="63" t="str">
        <f>IF(AND('Mapa final'!$Y$19="Baja",'Mapa final'!$AA$19="Moderado"),CONCATENATE("R2C",'Mapa final'!$O$19),"")</f>
        <v/>
      </c>
      <c r="W37" s="64" t="str">
        <f>IF(AND('Mapa final'!$Y$22="Baja",'Mapa final'!$AA$22="Moderado"),CONCATENATE("R2C",'Mapa final'!$O$22),"")</f>
        <v>R2C1</v>
      </c>
      <c r="X37" s="64" t="str">
        <f>IF(AND('Mapa final'!$Y$25="Baja",'Mapa final'!$AA$25="Moderado"),CONCATENATE("R2C",'Mapa final'!$O$25),"")</f>
        <v/>
      </c>
      <c r="Y37" s="64" t="str">
        <f>IF(AND('Mapa final'!$Y$26="Baja",'Mapa final'!$AA$26="Moderado"),CONCATENATE("R2C",'Mapa final'!$O$26),"")</f>
        <v/>
      </c>
      <c r="Z37" s="64" t="str">
        <f>IF(AND('Mapa final'!$Y$27="Baja",'Mapa final'!$AA$27="Moderado"),CONCATENATE("R2C",'Mapa final'!$O$27),"")</f>
        <v/>
      </c>
      <c r="AA37" s="65" t="str">
        <f>IF(AND('Mapa final'!$Y$28="Baja",'Mapa final'!$AA$28="Moderado"),CONCATENATE("R2C",'Mapa final'!$O$28),"")</f>
        <v/>
      </c>
      <c r="AB37" s="48" t="str">
        <f>IF(AND('Mapa final'!$Y$19="Baja",'Mapa final'!$AA$19="Mayor"),CONCATENATE("R2C",'Mapa final'!$O$19),"")</f>
        <v>R2C1</v>
      </c>
      <c r="AC37" s="49" t="str">
        <f>IF(AND('Mapa final'!$Y$22="Baja",'Mapa final'!$AA$22="Mayor"),CONCATENATE("R2C",'Mapa final'!$O$22),"")</f>
        <v/>
      </c>
      <c r="AD37" s="49" t="str">
        <f>IF(AND('Mapa final'!$Y$25="Baja",'Mapa final'!$AA$25="Mayor"),CONCATENATE("R2C",'Mapa final'!$O$25),"")</f>
        <v/>
      </c>
      <c r="AE37" s="49" t="str">
        <f>IF(AND('Mapa final'!$Y$26="Baja",'Mapa final'!$AA$26="Mayor"),CONCATENATE("R2C",'Mapa final'!$O$26),"")</f>
        <v/>
      </c>
      <c r="AF37" s="49" t="str">
        <f>IF(AND('Mapa final'!$Y$27="Baja",'Mapa final'!$AA$27="Mayor"),CONCATENATE("R2C",'Mapa final'!$O$27),"")</f>
        <v/>
      </c>
      <c r="AG37" s="50" t="str">
        <f>IF(AND('Mapa final'!$Y$28="Baja",'Mapa final'!$AA$28="Mayor"),CONCATENATE("R2C",'Mapa final'!$O$28),"")</f>
        <v/>
      </c>
      <c r="AH37" s="51" t="str">
        <f>IF(AND('Mapa final'!$Y$19="Baja",'Mapa final'!$AA$19="Catastrófico"),CONCATENATE("R2C",'Mapa final'!$O$19),"")</f>
        <v/>
      </c>
      <c r="AI37" s="52" t="str">
        <f>IF(AND('Mapa final'!$Y$22="Baja",'Mapa final'!$AA$22="Catastrófico"),CONCATENATE("R2C",'Mapa final'!$O$22),"")</f>
        <v/>
      </c>
      <c r="AJ37" s="52" t="str">
        <f>IF(AND('Mapa final'!$Y$25="Baja",'Mapa final'!$AA$25="Catastrófico"),CONCATENATE("R2C",'Mapa final'!$O$25),"")</f>
        <v/>
      </c>
      <c r="AK37" s="52" t="str">
        <f>IF(AND('Mapa final'!$Y$26="Baja",'Mapa final'!$AA$26="Catastrófico"),CONCATENATE("R2C",'Mapa final'!$O$26),"")</f>
        <v/>
      </c>
      <c r="AL37" s="52" t="str">
        <f>IF(AND('Mapa final'!$Y$27="Baja",'Mapa final'!$AA$27="Catastrófico"),CONCATENATE("R2C",'Mapa final'!$O$27),"")</f>
        <v/>
      </c>
      <c r="AM37" s="53" t="str">
        <f>IF(AND('Mapa final'!$Y$28="Baja",'Mapa final'!$AA$28="Catastrófico"),CONCATENATE("R2C",'Mapa final'!$O$28),"")</f>
        <v/>
      </c>
      <c r="AN37" s="79"/>
      <c r="AO37" s="479"/>
      <c r="AP37" s="480"/>
      <c r="AQ37" s="480"/>
      <c r="AR37" s="480"/>
      <c r="AS37" s="480"/>
      <c r="AT37" s="481"/>
      <c r="AU37" s="79"/>
      <c r="AV37" s="79"/>
      <c r="AW37" s="79"/>
      <c r="AX37" s="79"/>
      <c r="AY37" s="79"/>
      <c r="AZ37" s="79"/>
      <c r="BA37" s="79"/>
      <c r="BB37" s="79"/>
      <c r="BC37" s="79"/>
      <c r="BD37" s="79"/>
      <c r="BE37" s="79"/>
      <c r="BF37" s="79"/>
      <c r="BG37" s="79"/>
      <c r="BH37" s="79"/>
      <c r="BI37" s="79"/>
      <c r="BJ37" s="79"/>
      <c r="BK37" s="79"/>
      <c r="BL37" s="79"/>
      <c r="BM37" s="79"/>
      <c r="BN37" s="79"/>
      <c r="BO37" s="79"/>
      <c r="BP37" s="79"/>
      <c r="BQ37" s="79"/>
      <c r="BR37" s="79"/>
      <c r="BS37" s="79"/>
      <c r="BT37" s="79"/>
      <c r="BU37" s="79"/>
      <c r="BV37" s="79"/>
      <c r="BW37" s="79"/>
      <c r="BX37" s="79"/>
    </row>
    <row r="38" spans="1:80" ht="15" customHeight="1" x14ac:dyDescent="0.25">
      <c r="A38" s="79"/>
      <c r="B38" s="407"/>
      <c r="C38" s="407"/>
      <c r="D38" s="408"/>
      <c r="E38" s="448"/>
      <c r="F38" s="449"/>
      <c r="G38" s="449"/>
      <c r="H38" s="449"/>
      <c r="I38" s="449"/>
      <c r="J38" s="72" t="str">
        <f>IF(AND('Mapa final'!$Y$29="Baja",'Mapa final'!$AA$29="Leve"),CONCATENATE("R3C",'Mapa final'!$O$29),"")</f>
        <v/>
      </c>
      <c r="K38" s="73" t="e">
        <f>IF(AND('Mapa final'!#REF!="Baja",'Mapa final'!#REF!="Leve"),CONCATENATE("R3C",'Mapa final'!#REF!),"")</f>
        <v>#REF!</v>
      </c>
      <c r="L38" s="73" t="e">
        <f>IF(AND('Mapa final'!#REF!="Baja",'Mapa final'!#REF!="Leve"),CONCATENATE("R3C",'Mapa final'!#REF!),"")</f>
        <v>#REF!</v>
      </c>
      <c r="M38" s="73" t="e">
        <f>IF(AND('Mapa final'!#REF!="Baja",'Mapa final'!#REF!="Leve"),CONCATENATE("R3C",'Mapa final'!#REF!),"")</f>
        <v>#REF!</v>
      </c>
      <c r="N38" s="73" t="e">
        <f>IF(AND('Mapa final'!#REF!="Baja",'Mapa final'!#REF!="Leve"),CONCATENATE("R3C",'Mapa final'!#REF!),"")</f>
        <v>#REF!</v>
      </c>
      <c r="O38" s="74" t="e">
        <f>IF(AND('Mapa final'!#REF!="Baja",'Mapa final'!#REF!="Leve"),CONCATENATE("R3C",'Mapa final'!#REF!),"")</f>
        <v>#REF!</v>
      </c>
      <c r="P38" s="63" t="str">
        <f>IF(AND('Mapa final'!$Y$29="Baja",'Mapa final'!$AA$29="Menor"),CONCATENATE("R3C",'Mapa final'!$O$29),"")</f>
        <v/>
      </c>
      <c r="Q38" s="64" t="e">
        <f>IF(AND('Mapa final'!#REF!="Baja",'Mapa final'!#REF!="Menor"),CONCATENATE("R3C",'Mapa final'!#REF!),"")</f>
        <v>#REF!</v>
      </c>
      <c r="R38" s="64" t="e">
        <f>IF(AND('Mapa final'!#REF!="Baja",'Mapa final'!#REF!="Menor"),CONCATENATE("R3C",'Mapa final'!#REF!),"")</f>
        <v>#REF!</v>
      </c>
      <c r="S38" s="64" t="e">
        <f>IF(AND('Mapa final'!#REF!="Baja",'Mapa final'!#REF!="Menor"),CONCATENATE("R3C",'Mapa final'!#REF!),"")</f>
        <v>#REF!</v>
      </c>
      <c r="T38" s="64" t="e">
        <f>IF(AND('Mapa final'!#REF!="Baja",'Mapa final'!#REF!="Menor"),CONCATENATE("R3C",'Mapa final'!#REF!),"")</f>
        <v>#REF!</v>
      </c>
      <c r="U38" s="65" t="e">
        <f>IF(AND('Mapa final'!#REF!="Baja",'Mapa final'!#REF!="Menor"),CONCATENATE("R3C",'Mapa final'!#REF!),"")</f>
        <v>#REF!</v>
      </c>
      <c r="V38" s="63" t="str">
        <f>IF(AND('Mapa final'!$Y$29="Baja",'Mapa final'!$AA$29="Moderado"),CONCATENATE("R3C",'Mapa final'!$O$29),"")</f>
        <v/>
      </c>
      <c r="W38" s="64" t="e">
        <f>IF(AND('Mapa final'!#REF!="Baja",'Mapa final'!#REF!="Moderado"),CONCATENATE("R3C",'Mapa final'!#REF!),"")</f>
        <v>#REF!</v>
      </c>
      <c r="X38" s="64" t="e">
        <f>IF(AND('Mapa final'!#REF!="Baja",'Mapa final'!#REF!="Moderado"),CONCATENATE("R3C",'Mapa final'!#REF!),"")</f>
        <v>#REF!</v>
      </c>
      <c r="Y38" s="64" t="e">
        <f>IF(AND('Mapa final'!#REF!="Baja",'Mapa final'!#REF!="Moderado"),CONCATENATE("R3C",'Mapa final'!#REF!),"")</f>
        <v>#REF!</v>
      </c>
      <c r="Z38" s="64" t="e">
        <f>IF(AND('Mapa final'!#REF!="Baja",'Mapa final'!#REF!="Moderado"),CONCATENATE("R3C",'Mapa final'!#REF!),"")</f>
        <v>#REF!</v>
      </c>
      <c r="AA38" s="65" t="e">
        <f>IF(AND('Mapa final'!#REF!="Baja",'Mapa final'!#REF!="Moderado"),CONCATENATE("R3C",'Mapa final'!#REF!),"")</f>
        <v>#REF!</v>
      </c>
      <c r="AB38" s="48" t="str">
        <f>IF(AND('Mapa final'!$Y$29="Baja",'Mapa final'!$AA$29="Mayor"),CONCATENATE("R3C",'Mapa final'!$O$29),"")</f>
        <v/>
      </c>
      <c r="AC38" s="49" t="e">
        <f>IF(AND('Mapa final'!#REF!="Baja",'Mapa final'!#REF!="Mayor"),CONCATENATE("R3C",'Mapa final'!#REF!),"")</f>
        <v>#REF!</v>
      </c>
      <c r="AD38" s="49" t="e">
        <f>IF(AND('Mapa final'!#REF!="Baja",'Mapa final'!#REF!="Mayor"),CONCATENATE("R3C",'Mapa final'!#REF!),"")</f>
        <v>#REF!</v>
      </c>
      <c r="AE38" s="49" t="e">
        <f>IF(AND('Mapa final'!#REF!="Baja",'Mapa final'!#REF!="Mayor"),CONCATENATE("R3C",'Mapa final'!#REF!),"")</f>
        <v>#REF!</v>
      </c>
      <c r="AF38" s="49" t="e">
        <f>IF(AND('Mapa final'!#REF!="Baja",'Mapa final'!#REF!="Mayor"),CONCATENATE("R3C",'Mapa final'!#REF!),"")</f>
        <v>#REF!</v>
      </c>
      <c r="AG38" s="50" t="e">
        <f>IF(AND('Mapa final'!#REF!="Baja",'Mapa final'!#REF!="Mayor"),CONCATENATE("R3C",'Mapa final'!#REF!),"")</f>
        <v>#REF!</v>
      </c>
      <c r="AH38" s="51" t="str">
        <f>IF(AND('Mapa final'!$Y$29="Baja",'Mapa final'!$AA$29="Catastrófico"),CONCATENATE("R3C",'Mapa final'!$O$29),"")</f>
        <v/>
      </c>
      <c r="AI38" s="52" t="e">
        <f>IF(AND('Mapa final'!#REF!="Baja",'Mapa final'!#REF!="Catastrófico"),CONCATENATE("R3C",'Mapa final'!#REF!),"")</f>
        <v>#REF!</v>
      </c>
      <c r="AJ38" s="52" t="e">
        <f>IF(AND('Mapa final'!#REF!="Baja",'Mapa final'!#REF!="Catastrófico"),CONCATENATE("R3C",'Mapa final'!#REF!),"")</f>
        <v>#REF!</v>
      </c>
      <c r="AK38" s="52" t="e">
        <f>IF(AND('Mapa final'!#REF!="Baja",'Mapa final'!#REF!="Catastrófico"),CONCATENATE("R3C",'Mapa final'!#REF!),"")</f>
        <v>#REF!</v>
      </c>
      <c r="AL38" s="52" t="e">
        <f>IF(AND('Mapa final'!#REF!="Baja",'Mapa final'!#REF!="Catastrófico"),CONCATENATE("R3C",'Mapa final'!#REF!),"")</f>
        <v>#REF!</v>
      </c>
      <c r="AM38" s="53" t="e">
        <f>IF(AND('Mapa final'!#REF!="Baja",'Mapa final'!#REF!="Catastrófico"),CONCATENATE("R3C",'Mapa final'!#REF!),"")</f>
        <v>#REF!</v>
      </c>
      <c r="AN38" s="79"/>
      <c r="AO38" s="479"/>
      <c r="AP38" s="480"/>
      <c r="AQ38" s="480"/>
      <c r="AR38" s="480"/>
      <c r="AS38" s="480"/>
      <c r="AT38" s="481"/>
      <c r="AU38" s="79"/>
      <c r="AV38" s="79"/>
      <c r="AW38" s="79"/>
      <c r="AX38" s="79"/>
      <c r="AY38" s="79"/>
      <c r="AZ38" s="79"/>
      <c r="BA38" s="79"/>
      <c r="BB38" s="79"/>
      <c r="BC38" s="79"/>
      <c r="BD38" s="79"/>
      <c r="BE38" s="79"/>
      <c r="BF38" s="79"/>
      <c r="BG38" s="79"/>
      <c r="BH38" s="79"/>
      <c r="BI38" s="79"/>
      <c r="BJ38" s="79"/>
      <c r="BK38" s="79"/>
      <c r="BL38" s="79"/>
      <c r="BM38" s="79"/>
      <c r="BN38" s="79"/>
      <c r="BO38" s="79"/>
      <c r="BP38" s="79"/>
      <c r="BQ38" s="79"/>
      <c r="BR38" s="79"/>
      <c r="BS38" s="79"/>
      <c r="BT38" s="79"/>
      <c r="BU38" s="79"/>
      <c r="BV38" s="79"/>
      <c r="BW38" s="79"/>
      <c r="BX38" s="79"/>
    </row>
    <row r="39" spans="1:80" ht="15" customHeight="1" x14ac:dyDescent="0.25">
      <c r="A39" s="79"/>
      <c r="B39" s="407"/>
      <c r="C39" s="407"/>
      <c r="D39" s="408"/>
      <c r="E39" s="448"/>
      <c r="F39" s="449"/>
      <c r="G39" s="449"/>
      <c r="H39" s="449"/>
      <c r="I39" s="449"/>
      <c r="J39" s="72" t="str">
        <f>IF(AND('Mapa final'!$Y$43="Baja",'Mapa final'!$AA$43="Leve"),CONCATENATE("R4C",'Mapa final'!$O$43),"")</f>
        <v/>
      </c>
      <c r="K39" s="73" t="str">
        <f>IF(AND('Mapa final'!$Y$44="Baja",'Mapa final'!$AA$44="Leve"),CONCATENATE("R4C",'Mapa final'!$O$44),"")</f>
        <v/>
      </c>
      <c r="L39" s="73" t="str">
        <f>IF(AND('Mapa final'!$Y$45="Baja",'Mapa final'!$AA$45="Leve"),CONCATENATE("R4C",'Mapa final'!$O$45),"")</f>
        <v/>
      </c>
      <c r="M39" s="73" t="str">
        <f>IF(AND('Mapa final'!$Y$46="Baja",'Mapa final'!$AA$46="Leve"),CONCATENATE("R4C",'Mapa final'!$O$46),"")</f>
        <v/>
      </c>
      <c r="N39" s="73" t="str">
        <f>IF(AND('Mapa final'!$Y$47="Baja",'Mapa final'!$AA$47="Leve"),CONCATENATE("R4C",'Mapa final'!$O$47),"")</f>
        <v/>
      </c>
      <c r="O39" s="74" t="str">
        <f>IF(AND('Mapa final'!$Y$48="Baja",'Mapa final'!$AA$48="Leve"),CONCATENATE("R4C",'Mapa final'!$O$48),"")</f>
        <v/>
      </c>
      <c r="P39" s="63" t="str">
        <f>IF(AND('Mapa final'!$Y$43="Baja",'Mapa final'!$AA$43="Menor"),CONCATENATE("R4C",'Mapa final'!$O$43),"")</f>
        <v/>
      </c>
      <c r="Q39" s="64" t="str">
        <f>IF(AND('Mapa final'!$Y$44="Baja",'Mapa final'!$AA$44="Menor"),CONCATENATE("R4C",'Mapa final'!$O$44),"")</f>
        <v/>
      </c>
      <c r="R39" s="64" t="str">
        <f>IF(AND('Mapa final'!$Y$45="Baja",'Mapa final'!$AA$45="Menor"),CONCATENATE("R4C",'Mapa final'!$O$45),"")</f>
        <v/>
      </c>
      <c r="S39" s="64" t="str">
        <f>IF(AND('Mapa final'!$Y$46="Baja",'Mapa final'!$AA$46="Menor"),CONCATENATE("R4C",'Mapa final'!$O$46),"")</f>
        <v/>
      </c>
      <c r="T39" s="64" t="str">
        <f>IF(AND('Mapa final'!$Y$47="Baja",'Mapa final'!$AA$47="Menor"),CONCATENATE("R4C",'Mapa final'!$O$47),"")</f>
        <v/>
      </c>
      <c r="U39" s="65" t="str">
        <f>IF(AND('Mapa final'!$Y$48="Baja",'Mapa final'!$AA$48="Menor"),CONCATENATE("R4C",'Mapa final'!$O$48),"")</f>
        <v/>
      </c>
      <c r="V39" s="63" t="str">
        <f>IF(AND('Mapa final'!$Y$43="Baja",'Mapa final'!$AA$43="Moderado"),CONCATENATE("R4C",'Mapa final'!$O$43),"")</f>
        <v/>
      </c>
      <c r="W39" s="64" t="str">
        <f>IF(AND('Mapa final'!$Y$44="Baja",'Mapa final'!$AA$44="Moderado"),CONCATENATE("R4C",'Mapa final'!$O$44),"")</f>
        <v/>
      </c>
      <c r="X39" s="64" t="str">
        <f>IF(AND('Mapa final'!$Y$45="Baja",'Mapa final'!$AA$45="Moderado"),CONCATENATE("R4C",'Mapa final'!$O$45),"")</f>
        <v>R4C1</v>
      </c>
      <c r="Y39" s="64" t="str">
        <f>IF(AND('Mapa final'!$Y$46="Baja",'Mapa final'!$AA$46="Moderado"),CONCATENATE("R4C",'Mapa final'!$O$46),"")</f>
        <v/>
      </c>
      <c r="Z39" s="64" t="str">
        <f>IF(AND('Mapa final'!$Y$47="Baja",'Mapa final'!$AA$47="Moderado"),CONCATENATE("R4C",'Mapa final'!$O$47),"")</f>
        <v/>
      </c>
      <c r="AA39" s="65" t="str">
        <f>IF(AND('Mapa final'!$Y$48="Baja",'Mapa final'!$AA$48="Moderado"),CONCATENATE("R4C",'Mapa final'!$O$48),"")</f>
        <v>R4C1</v>
      </c>
      <c r="AB39" s="48" t="str">
        <f>IF(AND('Mapa final'!$Y$43="Baja",'Mapa final'!$AA$43="Mayor"),CONCATENATE("R4C",'Mapa final'!$O$43),"")</f>
        <v/>
      </c>
      <c r="AC39" s="49" t="str">
        <f>IF(AND('Mapa final'!$Y$44="Baja",'Mapa final'!$AA$44="Mayor"),CONCATENATE("R4C",'Mapa final'!$O$44),"")</f>
        <v/>
      </c>
      <c r="AD39" s="49" t="str">
        <f>IF(AND('Mapa final'!$Y$45="Baja",'Mapa final'!$AA$45="Mayor"),CONCATENATE("R4C",'Mapa final'!$O$45),"")</f>
        <v/>
      </c>
      <c r="AE39" s="49" t="str">
        <f>IF(AND('Mapa final'!$Y$46="Baja",'Mapa final'!$AA$46="Mayor"),CONCATENATE("R4C",'Mapa final'!$O$46),"")</f>
        <v>R4C1</v>
      </c>
      <c r="AF39" s="49" t="str">
        <f>IF(AND('Mapa final'!$Y$47="Baja",'Mapa final'!$AA$47="Mayor"),CONCATENATE("R4C",'Mapa final'!$O$47),"")</f>
        <v>R4C1</v>
      </c>
      <c r="AG39" s="50" t="str">
        <f>IF(AND('Mapa final'!$Y$48="Baja",'Mapa final'!$AA$48="Mayor"),CONCATENATE("R4C",'Mapa final'!$O$48),"")</f>
        <v/>
      </c>
      <c r="AH39" s="51" t="str">
        <f>IF(AND('Mapa final'!$Y$43="Baja",'Mapa final'!$AA$43="Catastrófico"),CONCATENATE("R4C",'Mapa final'!$O$43),"")</f>
        <v/>
      </c>
      <c r="AI39" s="52" t="str">
        <f>IF(AND('Mapa final'!$Y$44="Baja",'Mapa final'!$AA$44="Catastrófico"),CONCATENATE("R4C",'Mapa final'!$O$44),"")</f>
        <v/>
      </c>
      <c r="AJ39" s="52" t="str">
        <f>IF(AND('Mapa final'!$Y$45="Baja",'Mapa final'!$AA$45="Catastrófico"),CONCATENATE("R4C",'Mapa final'!$O$45),"")</f>
        <v/>
      </c>
      <c r="AK39" s="52" t="str">
        <f>IF(AND('Mapa final'!$Y$46="Baja",'Mapa final'!$AA$46="Catastrófico"),CONCATENATE("R4C",'Mapa final'!$O$46),"")</f>
        <v/>
      </c>
      <c r="AL39" s="52" t="str">
        <f>IF(AND('Mapa final'!$Y$47="Baja",'Mapa final'!$AA$47="Catastrófico"),CONCATENATE("R4C",'Mapa final'!$O$47),"")</f>
        <v/>
      </c>
      <c r="AM39" s="53" t="str">
        <f>IF(AND('Mapa final'!$Y$48="Baja",'Mapa final'!$AA$48="Catastrófico"),CONCATENATE("R4C",'Mapa final'!$O$48),"")</f>
        <v/>
      </c>
      <c r="AN39" s="79"/>
      <c r="AO39" s="479"/>
      <c r="AP39" s="480"/>
      <c r="AQ39" s="480"/>
      <c r="AR39" s="480"/>
      <c r="AS39" s="480"/>
      <c r="AT39" s="481"/>
      <c r="AU39" s="79"/>
      <c r="AV39" s="79"/>
      <c r="AW39" s="79"/>
      <c r="AX39" s="79"/>
      <c r="AY39" s="79"/>
      <c r="AZ39" s="79"/>
      <c r="BA39" s="79"/>
      <c r="BB39" s="79"/>
      <c r="BC39" s="79"/>
      <c r="BD39" s="79"/>
      <c r="BE39" s="79"/>
      <c r="BF39" s="79"/>
      <c r="BG39" s="79"/>
      <c r="BH39" s="79"/>
      <c r="BI39" s="79"/>
      <c r="BJ39" s="79"/>
      <c r="BK39" s="79"/>
      <c r="BL39" s="79"/>
      <c r="BM39" s="79"/>
      <c r="BN39" s="79"/>
      <c r="BO39" s="79"/>
      <c r="BP39" s="79"/>
      <c r="BQ39" s="79"/>
      <c r="BR39" s="79"/>
      <c r="BS39" s="79"/>
      <c r="BT39" s="79"/>
      <c r="BU39" s="79"/>
      <c r="BV39" s="79"/>
      <c r="BW39" s="79"/>
      <c r="BX39" s="79"/>
    </row>
    <row r="40" spans="1:80" ht="15" customHeight="1" x14ac:dyDescent="0.25">
      <c r="A40" s="79"/>
      <c r="B40" s="407"/>
      <c r="C40" s="407"/>
      <c r="D40" s="408"/>
      <c r="E40" s="448"/>
      <c r="F40" s="449"/>
      <c r="G40" s="449"/>
      <c r="H40" s="449"/>
      <c r="I40" s="449"/>
      <c r="J40" s="72" t="str">
        <f>IF(AND('Mapa final'!$Y$49="Baja",'Mapa final'!$AA$49="Leve"),CONCATENATE("R5C",'Mapa final'!$O$49),"")</f>
        <v/>
      </c>
      <c r="K40" s="73" t="str">
        <f>IF(AND('Mapa final'!$Y$50="Baja",'Mapa final'!$AA$50="Leve"),CONCATENATE("R5C",'Mapa final'!$O$50),"")</f>
        <v/>
      </c>
      <c r="L40" s="73" t="str">
        <f>IF(AND('Mapa final'!$Y$51="Baja",'Mapa final'!$AA$51="Leve"),CONCATENATE("R5C",'Mapa final'!$O$51),"")</f>
        <v/>
      </c>
      <c r="M40" s="73" t="str">
        <f>IF(AND('Mapa final'!$Y$52="Baja",'Mapa final'!$AA$52="Leve"),CONCATENATE("R5C",'Mapa final'!$O$52),"")</f>
        <v/>
      </c>
      <c r="N40" s="73" t="str">
        <f>IF(AND('Mapa final'!$Y$53="Baja",'Mapa final'!$AA$53="Leve"),CONCATENATE("R5C",'Mapa final'!$O$53),"")</f>
        <v/>
      </c>
      <c r="O40" s="74" t="e">
        <f>IF(AND('Mapa final'!#REF!="Baja",'Mapa final'!#REF!="Leve"),CONCATENATE("R5C",'Mapa final'!#REF!),"")</f>
        <v>#REF!</v>
      </c>
      <c r="P40" s="63" t="str">
        <f>IF(AND('Mapa final'!$Y$49="Baja",'Mapa final'!$AA$49="Menor"),CONCATENATE("R5C",'Mapa final'!$O$49),"")</f>
        <v/>
      </c>
      <c r="Q40" s="64" t="str">
        <f>IF(AND('Mapa final'!$Y$50="Baja",'Mapa final'!$AA$50="Menor"),CONCATENATE("R5C",'Mapa final'!$O$50),"")</f>
        <v>R5C1</v>
      </c>
      <c r="R40" s="64" t="str">
        <f>IF(AND('Mapa final'!$Y$51="Baja",'Mapa final'!$AA$51="Menor"),CONCATENATE("R5C",'Mapa final'!$O$51),"")</f>
        <v/>
      </c>
      <c r="S40" s="64" t="str">
        <f>IF(AND('Mapa final'!$Y$52="Baja",'Mapa final'!$AA$52="Menor"),CONCATENATE("R5C",'Mapa final'!$O$52),"")</f>
        <v/>
      </c>
      <c r="T40" s="64" t="str">
        <f>IF(AND('Mapa final'!$Y$53="Baja",'Mapa final'!$AA$53="Menor"),CONCATENATE("R5C",'Mapa final'!$O$53),"")</f>
        <v/>
      </c>
      <c r="U40" s="65" t="e">
        <f>IF(AND('Mapa final'!#REF!="Baja",'Mapa final'!#REF!="Menor"),CONCATENATE("R5C",'Mapa final'!#REF!),"")</f>
        <v>#REF!</v>
      </c>
      <c r="V40" s="63" t="str">
        <f>IF(AND('Mapa final'!$Y$49="Baja",'Mapa final'!$AA$49="Moderado"),CONCATENATE("R5C",'Mapa final'!$O$49),"")</f>
        <v>R5C1</v>
      </c>
      <c r="W40" s="64" t="str">
        <f>IF(AND('Mapa final'!$Y$50="Baja",'Mapa final'!$AA$50="Moderado"),CONCATENATE("R5C",'Mapa final'!$O$50),"")</f>
        <v/>
      </c>
      <c r="X40" s="64" t="str">
        <f>IF(AND('Mapa final'!$Y$51="Baja",'Mapa final'!$AA$51="Moderado"),CONCATENATE("R5C",'Mapa final'!$O$51),"")</f>
        <v/>
      </c>
      <c r="Y40" s="64" t="str">
        <f>IF(AND('Mapa final'!$Y$52="Baja",'Mapa final'!$AA$52="Moderado"),CONCATENATE("R5C",'Mapa final'!$O$52),"")</f>
        <v>R5C1</v>
      </c>
      <c r="Z40" s="64" t="str">
        <f>IF(AND('Mapa final'!$Y$53="Baja",'Mapa final'!$AA$53="Moderado"),CONCATENATE("R5C",'Mapa final'!$O$53),"")</f>
        <v/>
      </c>
      <c r="AA40" s="65" t="e">
        <f>IF(AND('Mapa final'!#REF!="Baja",'Mapa final'!#REF!="Moderado"),CONCATENATE("R5C",'Mapa final'!#REF!),"")</f>
        <v>#REF!</v>
      </c>
      <c r="AB40" s="48" t="str">
        <f>IF(AND('Mapa final'!$Y$49="Baja",'Mapa final'!$AA$49="Mayor"),CONCATENATE("R5C",'Mapa final'!$O$49),"")</f>
        <v/>
      </c>
      <c r="AC40" s="49" t="str">
        <f>IF(AND('Mapa final'!$Y$50="Baja",'Mapa final'!$AA$50="Mayor"),CONCATENATE("R5C",'Mapa final'!$O$50),"")</f>
        <v/>
      </c>
      <c r="AD40" s="49" t="str">
        <f>IF(AND('Mapa final'!$Y$51="Baja",'Mapa final'!$AA$51="Mayor"),CONCATENATE("R5C",'Mapa final'!$O$51),"")</f>
        <v/>
      </c>
      <c r="AE40" s="49" t="str">
        <f>IF(AND('Mapa final'!$Y$52="Baja",'Mapa final'!$AA$52="Mayor"),CONCATENATE("R5C",'Mapa final'!$O$52),"")</f>
        <v/>
      </c>
      <c r="AF40" s="49" t="str">
        <f>IF(AND('Mapa final'!$Y$53="Baja",'Mapa final'!$AA$53="Mayor"),CONCATENATE("R5C",'Mapa final'!$O$53),"")</f>
        <v/>
      </c>
      <c r="AG40" s="50" t="e">
        <f>IF(AND('Mapa final'!#REF!="Baja",'Mapa final'!#REF!="Mayor"),CONCATENATE("R5C",'Mapa final'!#REF!),"")</f>
        <v>#REF!</v>
      </c>
      <c r="AH40" s="51" t="str">
        <f>IF(AND('Mapa final'!$Y$49="Baja",'Mapa final'!$AA$49="Catastrófico"),CONCATENATE("R5C",'Mapa final'!$O$49),"")</f>
        <v/>
      </c>
      <c r="AI40" s="52" t="str">
        <f>IF(AND('Mapa final'!$Y$50="Baja",'Mapa final'!$AA$50="Catastrófico"),CONCATENATE("R5C",'Mapa final'!$O$50),"")</f>
        <v/>
      </c>
      <c r="AJ40" s="52" t="str">
        <f>IF(AND('Mapa final'!$Y$51="Baja",'Mapa final'!$AA$51="Catastrófico"),CONCATENATE("R5C",'Mapa final'!$O$51),"")</f>
        <v/>
      </c>
      <c r="AK40" s="52" t="str">
        <f>IF(AND('Mapa final'!$Y$52="Baja",'Mapa final'!$AA$52="Catastrófico"),CONCATENATE("R5C",'Mapa final'!$O$52),"")</f>
        <v/>
      </c>
      <c r="AL40" s="52" t="str">
        <f>IF(AND('Mapa final'!$Y$53="Baja",'Mapa final'!$AA$53="Catastrófico"),CONCATENATE("R5C",'Mapa final'!$O$53),"")</f>
        <v/>
      </c>
      <c r="AM40" s="53" t="e">
        <f>IF(AND('Mapa final'!#REF!="Baja",'Mapa final'!#REF!="Catastrófico"),CONCATENATE("R5C",'Mapa final'!#REF!),"")</f>
        <v>#REF!</v>
      </c>
      <c r="AN40" s="79"/>
      <c r="AO40" s="479"/>
      <c r="AP40" s="480"/>
      <c r="AQ40" s="480"/>
      <c r="AR40" s="480"/>
      <c r="AS40" s="480"/>
      <c r="AT40" s="481"/>
      <c r="AU40" s="79"/>
      <c r="AV40" s="79"/>
      <c r="AW40" s="79"/>
      <c r="AX40" s="79"/>
      <c r="AY40" s="79"/>
      <c r="AZ40" s="79"/>
      <c r="BA40" s="79"/>
      <c r="BB40" s="79"/>
      <c r="BC40" s="79"/>
      <c r="BD40" s="79"/>
      <c r="BE40" s="79"/>
      <c r="BF40" s="79"/>
      <c r="BG40" s="79"/>
      <c r="BH40" s="79"/>
      <c r="BI40" s="79"/>
      <c r="BJ40" s="79"/>
      <c r="BK40" s="79"/>
      <c r="BL40" s="79"/>
      <c r="BM40" s="79"/>
      <c r="BN40" s="79"/>
      <c r="BO40" s="79"/>
      <c r="BP40" s="79"/>
      <c r="BQ40" s="79"/>
      <c r="BR40" s="79"/>
      <c r="BS40" s="79"/>
      <c r="BT40" s="79"/>
      <c r="BU40" s="79"/>
      <c r="BV40" s="79"/>
      <c r="BW40" s="79"/>
      <c r="BX40" s="79"/>
    </row>
    <row r="41" spans="1:80" ht="15" customHeight="1" x14ac:dyDescent="0.25">
      <c r="A41" s="79"/>
      <c r="B41" s="407"/>
      <c r="C41" s="407"/>
      <c r="D41" s="408"/>
      <c r="E41" s="448"/>
      <c r="F41" s="449"/>
      <c r="G41" s="449"/>
      <c r="H41" s="449"/>
      <c r="I41" s="449"/>
      <c r="J41" s="72" t="str">
        <f>IF(AND('Mapa final'!$Y$54="Baja",'Mapa final'!$AA$54="Leve"),CONCATENATE("R6C",'Mapa final'!$O$54),"")</f>
        <v/>
      </c>
      <c r="K41" s="73" t="str">
        <f>IF(AND('Mapa final'!$Y$55="Baja",'Mapa final'!$AA$55="Leve"),CONCATENATE("R6C",'Mapa final'!$O$55),"")</f>
        <v/>
      </c>
      <c r="L41" s="73" t="str">
        <f>IF(AND('Mapa final'!$Y$56="Baja",'Mapa final'!$AA$56="Leve"),CONCATENATE("R6C",'Mapa final'!$O$56),"")</f>
        <v/>
      </c>
      <c r="M41" s="73" t="str">
        <f>IF(AND('Mapa final'!$Y$57="Baja",'Mapa final'!$AA$57="Leve"),CONCATENATE("R6C",'Mapa final'!$O$57),"")</f>
        <v/>
      </c>
      <c r="N41" s="73" t="e">
        <f>IF(AND('Mapa final'!#REF!="Baja",'Mapa final'!#REF!="Leve"),CONCATENATE("R6C",'Mapa final'!#REF!),"")</f>
        <v>#REF!</v>
      </c>
      <c r="O41" s="74" t="e">
        <f>IF(AND('Mapa final'!#REF!="Baja",'Mapa final'!#REF!="Leve"),CONCATENATE("R6C",'Mapa final'!#REF!),"")</f>
        <v>#REF!</v>
      </c>
      <c r="P41" s="63" t="str">
        <f>IF(AND('Mapa final'!$Y$54="Baja",'Mapa final'!$AA$54="Menor"),CONCATENATE("R6C",'Mapa final'!$O$54),"")</f>
        <v>R6C1</v>
      </c>
      <c r="Q41" s="64" t="str">
        <f>IF(AND('Mapa final'!$Y$55="Baja",'Mapa final'!$AA$55="Menor"),CONCATENATE("R6C",'Mapa final'!$O$55),"")</f>
        <v/>
      </c>
      <c r="R41" s="64" t="str">
        <f>IF(AND('Mapa final'!$Y$56="Baja",'Mapa final'!$AA$56="Menor"),CONCATENATE("R6C",'Mapa final'!$O$56),"")</f>
        <v/>
      </c>
      <c r="S41" s="64" t="str">
        <f>IF(AND('Mapa final'!$Y$57="Baja",'Mapa final'!$AA$57="Menor"),CONCATENATE("R6C",'Mapa final'!$O$57),"")</f>
        <v/>
      </c>
      <c r="T41" s="64" t="e">
        <f>IF(AND('Mapa final'!#REF!="Baja",'Mapa final'!#REF!="Menor"),CONCATENATE("R6C",'Mapa final'!#REF!),"")</f>
        <v>#REF!</v>
      </c>
      <c r="U41" s="65" t="e">
        <f>IF(AND('Mapa final'!#REF!="Baja",'Mapa final'!#REF!="Menor"),CONCATENATE("R6C",'Mapa final'!#REF!),"")</f>
        <v>#REF!</v>
      </c>
      <c r="V41" s="63" t="str">
        <f>IF(AND('Mapa final'!$Y$54="Baja",'Mapa final'!$AA$54="Moderado"),CONCATENATE("R6C",'Mapa final'!$O$54),"")</f>
        <v/>
      </c>
      <c r="W41" s="64" t="str">
        <f>IF(AND('Mapa final'!$Y$55="Baja",'Mapa final'!$AA$55="Moderado"),CONCATENATE("R6C",'Mapa final'!$O$55),"")</f>
        <v>R6C1</v>
      </c>
      <c r="X41" s="64" t="str">
        <f>IF(AND('Mapa final'!$Y$56="Baja",'Mapa final'!$AA$56="Moderado"),CONCATENATE("R6C",'Mapa final'!$O$56),"")</f>
        <v/>
      </c>
      <c r="Y41" s="64" t="str">
        <f>IF(AND('Mapa final'!$Y$57="Baja",'Mapa final'!$AA$57="Moderado"),CONCATENATE("R6C",'Mapa final'!$O$57),"")</f>
        <v/>
      </c>
      <c r="Z41" s="64" t="e">
        <f>IF(AND('Mapa final'!#REF!="Baja",'Mapa final'!#REF!="Moderado"),CONCATENATE("R6C",'Mapa final'!#REF!),"")</f>
        <v>#REF!</v>
      </c>
      <c r="AA41" s="65" t="e">
        <f>IF(AND('Mapa final'!#REF!="Baja",'Mapa final'!#REF!="Moderado"),CONCATENATE("R6C",'Mapa final'!#REF!),"")</f>
        <v>#REF!</v>
      </c>
      <c r="AB41" s="48" t="str">
        <f>IF(AND('Mapa final'!$Y$54="Baja",'Mapa final'!$AA$54="Mayor"),CONCATENATE("R6C",'Mapa final'!$O$54),"")</f>
        <v/>
      </c>
      <c r="AC41" s="49" t="str">
        <f>IF(AND('Mapa final'!$Y$55="Baja",'Mapa final'!$AA$55="Mayor"),CONCATENATE("R6C",'Mapa final'!$O$55),"")</f>
        <v/>
      </c>
      <c r="AD41" s="49" t="str">
        <f>IF(AND('Mapa final'!$Y$56="Baja",'Mapa final'!$AA$56="Mayor"),CONCATENATE("R6C",'Mapa final'!$O$56),"")</f>
        <v>R6C1</v>
      </c>
      <c r="AE41" s="49" t="str">
        <f>IF(AND('Mapa final'!$Y$57="Baja",'Mapa final'!$AA$57="Mayor"),CONCATENATE("R6C",'Mapa final'!$O$57),"")</f>
        <v>R6C1</v>
      </c>
      <c r="AF41" s="49" t="e">
        <f>IF(AND('Mapa final'!#REF!="Baja",'Mapa final'!#REF!="Mayor"),CONCATENATE("R6C",'Mapa final'!#REF!),"")</f>
        <v>#REF!</v>
      </c>
      <c r="AG41" s="50" t="e">
        <f>IF(AND('Mapa final'!#REF!="Baja",'Mapa final'!#REF!="Mayor"),CONCATENATE("R6C",'Mapa final'!#REF!),"")</f>
        <v>#REF!</v>
      </c>
      <c r="AH41" s="51" t="str">
        <f>IF(AND('Mapa final'!$Y$54="Baja",'Mapa final'!$AA$54="Catastrófico"),CONCATENATE("R6C",'Mapa final'!$O$54),"")</f>
        <v/>
      </c>
      <c r="AI41" s="52" t="str">
        <f>IF(AND('Mapa final'!$Y$55="Baja",'Mapa final'!$AA$55="Catastrófico"),CONCATENATE("R6C",'Mapa final'!$O$55),"")</f>
        <v/>
      </c>
      <c r="AJ41" s="52" t="str">
        <f>IF(AND('Mapa final'!$Y$56="Baja",'Mapa final'!$AA$56="Catastrófico"),CONCATENATE("R6C",'Mapa final'!$O$56),"")</f>
        <v/>
      </c>
      <c r="AK41" s="52" t="str">
        <f>IF(AND('Mapa final'!$Y$57="Baja",'Mapa final'!$AA$57="Catastrófico"),CONCATENATE("R6C",'Mapa final'!$O$57),"")</f>
        <v/>
      </c>
      <c r="AL41" s="52" t="e">
        <f>IF(AND('Mapa final'!#REF!="Baja",'Mapa final'!#REF!="Catastrófico"),CONCATENATE("R6C",'Mapa final'!#REF!),"")</f>
        <v>#REF!</v>
      </c>
      <c r="AM41" s="53" t="e">
        <f>IF(AND('Mapa final'!#REF!="Baja",'Mapa final'!#REF!="Catastrófico"),CONCATENATE("R6C",'Mapa final'!#REF!),"")</f>
        <v>#REF!</v>
      </c>
      <c r="AN41" s="79"/>
      <c r="AO41" s="479"/>
      <c r="AP41" s="480"/>
      <c r="AQ41" s="480"/>
      <c r="AR41" s="480"/>
      <c r="AS41" s="480"/>
      <c r="AT41" s="481"/>
      <c r="AU41" s="79"/>
      <c r="AV41" s="79"/>
      <c r="AW41" s="79"/>
      <c r="AX41" s="79"/>
      <c r="AY41" s="79"/>
      <c r="AZ41" s="79"/>
      <c r="BA41" s="79"/>
      <c r="BB41" s="79"/>
      <c r="BC41" s="79"/>
      <c r="BD41" s="79"/>
      <c r="BE41" s="79"/>
      <c r="BF41" s="79"/>
      <c r="BG41" s="79"/>
      <c r="BH41" s="79"/>
      <c r="BI41" s="79"/>
      <c r="BJ41" s="79"/>
      <c r="BK41" s="79"/>
      <c r="BL41" s="79"/>
      <c r="BM41" s="79"/>
      <c r="BN41" s="79"/>
      <c r="BO41" s="79"/>
      <c r="BP41" s="79"/>
      <c r="BQ41" s="79"/>
      <c r="BR41" s="79"/>
      <c r="BS41" s="79"/>
      <c r="BT41" s="79"/>
      <c r="BU41" s="79"/>
      <c r="BV41" s="79"/>
      <c r="BW41" s="79"/>
      <c r="BX41" s="79"/>
    </row>
    <row r="42" spans="1:80" ht="15" customHeight="1" x14ac:dyDescent="0.25">
      <c r="A42" s="79"/>
      <c r="B42" s="407"/>
      <c r="C42" s="407"/>
      <c r="D42" s="408"/>
      <c r="E42" s="448"/>
      <c r="F42" s="449"/>
      <c r="G42" s="449"/>
      <c r="H42" s="449"/>
      <c r="I42" s="449"/>
      <c r="J42" s="72" t="e">
        <f>IF(AND('Mapa final'!#REF!="Baja",'Mapa final'!#REF!="Leve"),CONCATENATE("R7C",'Mapa final'!#REF!),"")</f>
        <v>#REF!</v>
      </c>
      <c r="K42" s="73" t="e">
        <f>IF(AND('Mapa final'!#REF!="Baja",'Mapa final'!#REF!="Leve"),CONCATENATE("R7C",'Mapa final'!#REF!),"")</f>
        <v>#REF!</v>
      </c>
      <c r="L42" s="73" t="e">
        <f>IF(AND('Mapa final'!#REF!="Baja",'Mapa final'!#REF!="Leve"),CONCATENATE("R7C",'Mapa final'!#REF!),"")</f>
        <v>#REF!</v>
      </c>
      <c r="M42" s="73" t="e">
        <f>IF(AND('Mapa final'!#REF!="Baja",'Mapa final'!#REF!="Leve"),CONCATENATE("R7C",'Mapa final'!#REF!),"")</f>
        <v>#REF!</v>
      </c>
      <c r="N42" s="73" t="e">
        <f>IF(AND('Mapa final'!#REF!="Baja",'Mapa final'!#REF!="Leve"),CONCATENATE("R7C",'Mapa final'!#REF!),"")</f>
        <v>#REF!</v>
      </c>
      <c r="O42" s="74" t="e">
        <f>IF(AND('Mapa final'!#REF!="Baja",'Mapa final'!#REF!="Leve"),CONCATENATE("R7C",'Mapa final'!#REF!),"")</f>
        <v>#REF!</v>
      </c>
      <c r="P42" s="63" t="e">
        <f>IF(AND('Mapa final'!#REF!="Baja",'Mapa final'!#REF!="Menor"),CONCATENATE("R7C",'Mapa final'!#REF!),"")</f>
        <v>#REF!</v>
      </c>
      <c r="Q42" s="64" t="e">
        <f>IF(AND('Mapa final'!#REF!="Baja",'Mapa final'!#REF!="Menor"),CONCATENATE("R7C",'Mapa final'!#REF!),"")</f>
        <v>#REF!</v>
      </c>
      <c r="R42" s="64" t="e">
        <f>IF(AND('Mapa final'!#REF!="Baja",'Mapa final'!#REF!="Menor"),CONCATENATE("R7C",'Mapa final'!#REF!),"")</f>
        <v>#REF!</v>
      </c>
      <c r="S42" s="64" t="e">
        <f>IF(AND('Mapa final'!#REF!="Baja",'Mapa final'!#REF!="Menor"),CONCATENATE("R7C",'Mapa final'!#REF!),"")</f>
        <v>#REF!</v>
      </c>
      <c r="T42" s="64" t="e">
        <f>IF(AND('Mapa final'!#REF!="Baja",'Mapa final'!#REF!="Menor"),CONCATENATE("R7C",'Mapa final'!#REF!),"")</f>
        <v>#REF!</v>
      </c>
      <c r="U42" s="65" t="e">
        <f>IF(AND('Mapa final'!#REF!="Baja",'Mapa final'!#REF!="Menor"),CONCATENATE("R7C",'Mapa final'!#REF!),"")</f>
        <v>#REF!</v>
      </c>
      <c r="V42" s="63" t="e">
        <f>IF(AND('Mapa final'!#REF!="Baja",'Mapa final'!#REF!="Moderado"),CONCATENATE("R7C",'Mapa final'!#REF!),"")</f>
        <v>#REF!</v>
      </c>
      <c r="W42" s="64" t="e">
        <f>IF(AND('Mapa final'!#REF!="Baja",'Mapa final'!#REF!="Moderado"),CONCATENATE("R7C",'Mapa final'!#REF!),"")</f>
        <v>#REF!</v>
      </c>
      <c r="X42" s="64" t="e">
        <f>IF(AND('Mapa final'!#REF!="Baja",'Mapa final'!#REF!="Moderado"),CONCATENATE("R7C",'Mapa final'!#REF!),"")</f>
        <v>#REF!</v>
      </c>
      <c r="Y42" s="64" t="e">
        <f>IF(AND('Mapa final'!#REF!="Baja",'Mapa final'!#REF!="Moderado"),CONCATENATE("R7C",'Mapa final'!#REF!),"")</f>
        <v>#REF!</v>
      </c>
      <c r="Z42" s="64" t="e">
        <f>IF(AND('Mapa final'!#REF!="Baja",'Mapa final'!#REF!="Moderado"),CONCATENATE("R7C",'Mapa final'!#REF!),"")</f>
        <v>#REF!</v>
      </c>
      <c r="AA42" s="65" t="e">
        <f>IF(AND('Mapa final'!#REF!="Baja",'Mapa final'!#REF!="Moderado"),CONCATENATE("R7C",'Mapa final'!#REF!),"")</f>
        <v>#REF!</v>
      </c>
      <c r="AB42" s="48" t="e">
        <f>IF(AND('Mapa final'!#REF!="Baja",'Mapa final'!#REF!="Mayor"),CONCATENATE("R7C",'Mapa final'!#REF!),"")</f>
        <v>#REF!</v>
      </c>
      <c r="AC42" s="49" t="e">
        <f>IF(AND('Mapa final'!#REF!="Baja",'Mapa final'!#REF!="Mayor"),CONCATENATE("R7C",'Mapa final'!#REF!),"")</f>
        <v>#REF!</v>
      </c>
      <c r="AD42" s="49" t="e">
        <f>IF(AND('Mapa final'!#REF!="Baja",'Mapa final'!#REF!="Mayor"),CONCATENATE("R7C",'Mapa final'!#REF!),"")</f>
        <v>#REF!</v>
      </c>
      <c r="AE42" s="49" t="e">
        <f>IF(AND('Mapa final'!#REF!="Baja",'Mapa final'!#REF!="Mayor"),CONCATENATE("R7C",'Mapa final'!#REF!),"")</f>
        <v>#REF!</v>
      </c>
      <c r="AF42" s="49" t="e">
        <f>IF(AND('Mapa final'!#REF!="Baja",'Mapa final'!#REF!="Mayor"),CONCATENATE("R7C",'Mapa final'!#REF!),"")</f>
        <v>#REF!</v>
      </c>
      <c r="AG42" s="50" t="e">
        <f>IF(AND('Mapa final'!#REF!="Baja",'Mapa final'!#REF!="Mayor"),CONCATENATE("R7C",'Mapa final'!#REF!),"")</f>
        <v>#REF!</v>
      </c>
      <c r="AH42" s="51" t="e">
        <f>IF(AND('Mapa final'!#REF!="Baja",'Mapa final'!#REF!="Catastrófico"),CONCATENATE("R7C",'Mapa final'!#REF!),"")</f>
        <v>#REF!</v>
      </c>
      <c r="AI42" s="52" t="e">
        <f>IF(AND('Mapa final'!#REF!="Baja",'Mapa final'!#REF!="Catastrófico"),CONCATENATE("R7C",'Mapa final'!#REF!),"")</f>
        <v>#REF!</v>
      </c>
      <c r="AJ42" s="52" t="e">
        <f>IF(AND('Mapa final'!#REF!="Baja",'Mapa final'!#REF!="Catastrófico"),CONCATENATE("R7C",'Mapa final'!#REF!),"")</f>
        <v>#REF!</v>
      </c>
      <c r="AK42" s="52" t="e">
        <f>IF(AND('Mapa final'!#REF!="Baja",'Mapa final'!#REF!="Catastrófico"),CONCATENATE("R7C",'Mapa final'!#REF!),"")</f>
        <v>#REF!</v>
      </c>
      <c r="AL42" s="52" t="e">
        <f>IF(AND('Mapa final'!#REF!="Baja",'Mapa final'!#REF!="Catastrófico"),CONCATENATE("R7C",'Mapa final'!#REF!),"")</f>
        <v>#REF!</v>
      </c>
      <c r="AM42" s="53" t="e">
        <f>IF(AND('Mapa final'!#REF!="Baja",'Mapa final'!#REF!="Catastrófico"),CONCATENATE("R7C",'Mapa final'!#REF!),"")</f>
        <v>#REF!</v>
      </c>
      <c r="AN42" s="79"/>
      <c r="AO42" s="479"/>
      <c r="AP42" s="480"/>
      <c r="AQ42" s="480"/>
      <c r="AR42" s="480"/>
      <c r="AS42" s="480"/>
      <c r="AT42" s="481"/>
      <c r="AU42" s="79"/>
      <c r="AV42" s="79"/>
      <c r="AW42" s="79"/>
      <c r="AX42" s="79"/>
      <c r="AY42" s="79"/>
      <c r="AZ42" s="79"/>
      <c r="BA42" s="79"/>
      <c r="BB42" s="79"/>
      <c r="BC42" s="79"/>
      <c r="BD42" s="79"/>
      <c r="BE42" s="79"/>
      <c r="BF42" s="79"/>
      <c r="BG42" s="79"/>
      <c r="BH42" s="79"/>
      <c r="BI42" s="79"/>
      <c r="BJ42" s="79"/>
      <c r="BK42" s="79"/>
      <c r="BL42" s="79"/>
      <c r="BM42" s="79"/>
      <c r="BN42" s="79"/>
      <c r="BO42" s="79"/>
      <c r="BP42" s="79"/>
      <c r="BQ42" s="79"/>
      <c r="BR42" s="79"/>
      <c r="BS42" s="79"/>
      <c r="BT42" s="79"/>
      <c r="BU42" s="79"/>
      <c r="BV42" s="79"/>
      <c r="BW42" s="79"/>
      <c r="BX42" s="79"/>
    </row>
    <row r="43" spans="1:80" ht="15" customHeight="1" x14ac:dyDescent="0.25">
      <c r="A43" s="79"/>
      <c r="B43" s="407"/>
      <c r="C43" s="407"/>
      <c r="D43" s="408"/>
      <c r="E43" s="448"/>
      <c r="F43" s="449"/>
      <c r="G43" s="449"/>
      <c r="H43" s="449"/>
      <c r="I43" s="449"/>
      <c r="J43" s="72" t="e">
        <f>IF(AND('Mapa final'!#REF!="Baja",'Mapa final'!#REF!="Leve"),CONCATENATE("R8C",'Mapa final'!#REF!),"")</f>
        <v>#REF!</v>
      </c>
      <c r="K43" s="73" t="e">
        <f>IF(AND('Mapa final'!#REF!="Baja",'Mapa final'!#REF!="Leve"),CONCATENATE("R8C",'Mapa final'!#REF!),"")</f>
        <v>#REF!</v>
      </c>
      <c r="L43" s="73" t="e">
        <f>IF(AND('Mapa final'!#REF!="Baja",'Mapa final'!#REF!="Leve"),CONCATENATE("R8C",'Mapa final'!#REF!),"")</f>
        <v>#REF!</v>
      </c>
      <c r="M43" s="73" t="e">
        <f>IF(AND('Mapa final'!#REF!="Baja",'Mapa final'!#REF!="Leve"),CONCATENATE("R8C",'Mapa final'!#REF!),"")</f>
        <v>#REF!</v>
      </c>
      <c r="N43" s="73" t="e">
        <f>IF(AND('Mapa final'!#REF!="Baja",'Mapa final'!#REF!="Leve"),CONCATENATE("R8C",'Mapa final'!#REF!),"")</f>
        <v>#REF!</v>
      </c>
      <c r="O43" s="74" t="e">
        <f>IF(AND('Mapa final'!#REF!="Baja",'Mapa final'!#REF!="Leve"),CONCATENATE("R8C",'Mapa final'!#REF!),"")</f>
        <v>#REF!</v>
      </c>
      <c r="P43" s="63" t="e">
        <f>IF(AND('Mapa final'!#REF!="Baja",'Mapa final'!#REF!="Menor"),CONCATENATE("R8C",'Mapa final'!#REF!),"")</f>
        <v>#REF!</v>
      </c>
      <c r="Q43" s="64" t="e">
        <f>IF(AND('Mapa final'!#REF!="Baja",'Mapa final'!#REF!="Menor"),CONCATENATE("R8C",'Mapa final'!#REF!),"")</f>
        <v>#REF!</v>
      </c>
      <c r="R43" s="64" t="e">
        <f>IF(AND('Mapa final'!#REF!="Baja",'Mapa final'!#REF!="Menor"),CONCATENATE("R8C",'Mapa final'!#REF!),"")</f>
        <v>#REF!</v>
      </c>
      <c r="S43" s="64" t="e">
        <f>IF(AND('Mapa final'!#REF!="Baja",'Mapa final'!#REF!="Menor"),CONCATENATE("R8C",'Mapa final'!#REF!),"")</f>
        <v>#REF!</v>
      </c>
      <c r="T43" s="64" t="e">
        <f>IF(AND('Mapa final'!#REF!="Baja",'Mapa final'!#REF!="Menor"),CONCATENATE("R8C",'Mapa final'!#REF!),"")</f>
        <v>#REF!</v>
      </c>
      <c r="U43" s="65" t="e">
        <f>IF(AND('Mapa final'!#REF!="Baja",'Mapa final'!#REF!="Menor"),CONCATENATE("R8C",'Mapa final'!#REF!),"")</f>
        <v>#REF!</v>
      </c>
      <c r="V43" s="63" t="e">
        <f>IF(AND('Mapa final'!#REF!="Baja",'Mapa final'!#REF!="Moderado"),CONCATENATE("R8C",'Mapa final'!#REF!),"")</f>
        <v>#REF!</v>
      </c>
      <c r="W43" s="64" t="e">
        <f>IF(AND('Mapa final'!#REF!="Baja",'Mapa final'!#REF!="Moderado"),CONCATENATE("R8C",'Mapa final'!#REF!),"")</f>
        <v>#REF!</v>
      </c>
      <c r="X43" s="64" t="e">
        <f>IF(AND('Mapa final'!#REF!="Baja",'Mapa final'!#REF!="Moderado"),CONCATENATE("R8C",'Mapa final'!#REF!),"")</f>
        <v>#REF!</v>
      </c>
      <c r="Y43" s="64" t="e">
        <f>IF(AND('Mapa final'!#REF!="Baja",'Mapa final'!#REF!="Moderado"),CONCATENATE("R8C",'Mapa final'!#REF!),"")</f>
        <v>#REF!</v>
      </c>
      <c r="Z43" s="64" t="e">
        <f>IF(AND('Mapa final'!#REF!="Baja",'Mapa final'!#REF!="Moderado"),CONCATENATE("R8C",'Mapa final'!#REF!),"")</f>
        <v>#REF!</v>
      </c>
      <c r="AA43" s="65" t="e">
        <f>IF(AND('Mapa final'!#REF!="Baja",'Mapa final'!#REF!="Moderado"),CONCATENATE("R8C",'Mapa final'!#REF!),"")</f>
        <v>#REF!</v>
      </c>
      <c r="AB43" s="48" t="e">
        <f>IF(AND('Mapa final'!#REF!="Baja",'Mapa final'!#REF!="Mayor"),CONCATENATE("R8C",'Mapa final'!#REF!),"")</f>
        <v>#REF!</v>
      </c>
      <c r="AC43" s="49" t="e">
        <f>IF(AND('Mapa final'!#REF!="Baja",'Mapa final'!#REF!="Mayor"),CONCATENATE("R8C",'Mapa final'!#REF!),"")</f>
        <v>#REF!</v>
      </c>
      <c r="AD43" s="49" t="e">
        <f>IF(AND('Mapa final'!#REF!="Baja",'Mapa final'!#REF!="Mayor"),CONCATENATE("R8C",'Mapa final'!#REF!),"")</f>
        <v>#REF!</v>
      </c>
      <c r="AE43" s="49" t="e">
        <f>IF(AND('Mapa final'!#REF!="Baja",'Mapa final'!#REF!="Mayor"),CONCATENATE("R8C",'Mapa final'!#REF!),"")</f>
        <v>#REF!</v>
      </c>
      <c r="AF43" s="49" t="e">
        <f>IF(AND('Mapa final'!#REF!="Baja",'Mapa final'!#REF!="Mayor"),CONCATENATE("R8C",'Mapa final'!#REF!),"")</f>
        <v>#REF!</v>
      </c>
      <c r="AG43" s="50" t="e">
        <f>IF(AND('Mapa final'!#REF!="Baja",'Mapa final'!#REF!="Mayor"),CONCATENATE("R8C",'Mapa final'!#REF!),"")</f>
        <v>#REF!</v>
      </c>
      <c r="AH43" s="51" t="e">
        <f>IF(AND('Mapa final'!#REF!="Baja",'Mapa final'!#REF!="Catastrófico"),CONCATENATE("R8C",'Mapa final'!#REF!),"")</f>
        <v>#REF!</v>
      </c>
      <c r="AI43" s="52" t="e">
        <f>IF(AND('Mapa final'!#REF!="Baja",'Mapa final'!#REF!="Catastrófico"),CONCATENATE("R8C",'Mapa final'!#REF!),"")</f>
        <v>#REF!</v>
      </c>
      <c r="AJ43" s="52" t="e">
        <f>IF(AND('Mapa final'!#REF!="Baja",'Mapa final'!#REF!="Catastrófico"),CONCATENATE("R8C",'Mapa final'!#REF!),"")</f>
        <v>#REF!</v>
      </c>
      <c r="AK43" s="52" t="e">
        <f>IF(AND('Mapa final'!#REF!="Baja",'Mapa final'!#REF!="Catastrófico"),CONCATENATE("R8C",'Mapa final'!#REF!),"")</f>
        <v>#REF!</v>
      </c>
      <c r="AL43" s="52" t="e">
        <f>IF(AND('Mapa final'!#REF!="Baja",'Mapa final'!#REF!="Catastrófico"),CONCATENATE("R8C",'Mapa final'!#REF!),"")</f>
        <v>#REF!</v>
      </c>
      <c r="AM43" s="53" t="e">
        <f>IF(AND('Mapa final'!#REF!="Baja",'Mapa final'!#REF!="Catastrófico"),CONCATENATE("R8C",'Mapa final'!#REF!),"")</f>
        <v>#REF!</v>
      </c>
      <c r="AN43" s="79"/>
      <c r="AO43" s="479"/>
      <c r="AP43" s="480"/>
      <c r="AQ43" s="480"/>
      <c r="AR43" s="480"/>
      <c r="AS43" s="480"/>
      <c r="AT43" s="481"/>
      <c r="AU43" s="79"/>
      <c r="AV43" s="79"/>
      <c r="AW43" s="79"/>
      <c r="AX43" s="79"/>
      <c r="AY43" s="79"/>
      <c r="AZ43" s="79"/>
      <c r="BA43" s="79"/>
      <c r="BB43" s="79"/>
      <c r="BC43" s="79"/>
      <c r="BD43" s="79"/>
      <c r="BE43" s="79"/>
      <c r="BF43" s="79"/>
      <c r="BG43" s="79"/>
      <c r="BH43" s="79"/>
      <c r="BI43" s="79"/>
      <c r="BJ43" s="79"/>
      <c r="BK43" s="79"/>
      <c r="BL43" s="79"/>
      <c r="BM43" s="79"/>
      <c r="BN43" s="79"/>
      <c r="BO43" s="79"/>
      <c r="BP43" s="79"/>
      <c r="BQ43" s="79"/>
      <c r="BR43" s="79"/>
      <c r="BS43" s="79"/>
      <c r="BT43" s="79"/>
      <c r="BU43" s="79"/>
      <c r="BV43" s="79"/>
      <c r="BW43" s="79"/>
      <c r="BX43" s="79"/>
    </row>
    <row r="44" spans="1:80" ht="15" customHeight="1" x14ac:dyDescent="0.25">
      <c r="A44" s="79"/>
      <c r="B44" s="407"/>
      <c r="C44" s="407"/>
      <c r="D44" s="408"/>
      <c r="E44" s="448"/>
      <c r="F44" s="449"/>
      <c r="G44" s="449"/>
      <c r="H44" s="449"/>
      <c r="I44" s="449"/>
      <c r="J44" s="72" t="e">
        <f>IF(AND('Mapa final'!#REF!="Baja",'Mapa final'!#REF!="Leve"),CONCATENATE("R9C",'Mapa final'!#REF!),"")</f>
        <v>#REF!</v>
      </c>
      <c r="K44" s="73" t="e">
        <f>IF(AND('Mapa final'!#REF!="Baja",'Mapa final'!#REF!="Leve"),CONCATENATE("R9C",'Mapa final'!#REF!),"")</f>
        <v>#REF!</v>
      </c>
      <c r="L44" s="73" t="e">
        <f>IF(AND('Mapa final'!#REF!="Baja",'Mapa final'!#REF!="Leve"),CONCATENATE("R9C",'Mapa final'!#REF!),"")</f>
        <v>#REF!</v>
      </c>
      <c r="M44" s="73" t="e">
        <f>IF(AND('Mapa final'!#REF!="Baja",'Mapa final'!#REF!="Leve"),CONCATENATE("R9C",'Mapa final'!#REF!),"")</f>
        <v>#REF!</v>
      </c>
      <c r="N44" s="73" t="e">
        <f>IF(AND('Mapa final'!#REF!="Baja",'Mapa final'!#REF!="Leve"),CONCATENATE("R9C",'Mapa final'!#REF!),"")</f>
        <v>#REF!</v>
      </c>
      <c r="O44" s="74" t="e">
        <f>IF(AND('Mapa final'!#REF!="Baja",'Mapa final'!#REF!="Leve"),CONCATENATE("R9C",'Mapa final'!#REF!),"")</f>
        <v>#REF!</v>
      </c>
      <c r="P44" s="63" t="e">
        <f>IF(AND('Mapa final'!#REF!="Baja",'Mapa final'!#REF!="Menor"),CONCATENATE("R9C",'Mapa final'!#REF!),"")</f>
        <v>#REF!</v>
      </c>
      <c r="Q44" s="64" t="e">
        <f>IF(AND('Mapa final'!#REF!="Baja",'Mapa final'!#REF!="Menor"),CONCATENATE("R9C",'Mapa final'!#REF!),"")</f>
        <v>#REF!</v>
      </c>
      <c r="R44" s="64" t="e">
        <f>IF(AND('Mapa final'!#REF!="Baja",'Mapa final'!#REF!="Menor"),CONCATENATE("R9C",'Mapa final'!#REF!),"")</f>
        <v>#REF!</v>
      </c>
      <c r="S44" s="64" t="e">
        <f>IF(AND('Mapa final'!#REF!="Baja",'Mapa final'!#REF!="Menor"),CONCATENATE("R9C",'Mapa final'!#REF!),"")</f>
        <v>#REF!</v>
      </c>
      <c r="T44" s="64" t="e">
        <f>IF(AND('Mapa final'!#REF!="Baja",'Mapa final'!#REF!="Menor"),CONCATENATE("R9C",'Mapa final'!#REF!),"")</f>
        <v>#REF!</v>
      </c>
      <c r="U44" s="65" t="e">
        <f>IF(AND('Mapa final'!#REF!="Baja",'Mapa final'!#REF!="Menor"),CONCATENATE("R9C",'Mapa final'!#REF!),"")</f>
        <v>#REF!</v>
      </c>
      <c r="V44" s="63" t="e">
        <f>IF(AND('Mapa final'!#REF!="Baja",'Mapa final'!#REF!="Moderado"),CONCATENATE("R9C",'Mapa final'!#REF!),"")</f>
        <v>#REF!</v>
      </c>
      <c r="W44" s="64" t="e">
        <f>IF(AND('Mapa final'!#REF!="Baja",'Mapa final'!#REF!="Moderado"),CONCATENATE("R9C",'Mapa final'!#REF!),"")</f>
        <v>#REF!</v>
      </c>
      <c r="X44" s="64" t="e">
        <f>IF(AND('Mapa final'!#REF!="Baja",'Mapa final'!#REF!="Moderado"),CONCATENATE("R9C",'Mapa final'!#REF!),"")</f>
        <v>#REF!</v>
      </c>
      <c r="Y44" s="64" t="e">
        <f>IF(AND('Mapa final'!#REF!="Baja",'Mapa final'!#REF!="Moderado"),CONCATENATE("R9C",'Mapa final'!#REF!),"")</f>
        <v>#REF!</v>
      </c>
      <c r="Z44" s="64" t="e">
        <f>IF(AND('Mapa final'!#REF!="Baja",'Mapa final'!#REF!="Moderado"),CONCATENATE("R9C",'Mapa final'!#REF!),"")</f>
        <v>#REF!</v>
      </c>
      <c r="AA44" s="65" t="e">
        <f>IF(AND('Mapa final'!#REF!="Baja",'Mapa final'!#REF!="Moderado"),CONCATENATE("R9C",'Mapa final'!#REF!),"")</f>
        <v>#REF!</v>
      </c>
      <c r="AB44" s="48" t="e">
        <f>IF(AND('Mapa final'!#REF!="Baja",'Mapa final'!#REF!="Mayor"),CONCATENATE("R9C",'Mapa final'!#REF!),"")</f>
        <v>#REF!</v>
      </c>
      <c r="AC44" s="49" t="e">
        <f>IF(AND('Mapa final'!#REF!="Baja",'Mapa final'!#REF!="Mayor"),CONCATENATE("R9C",'Mapa final'!#REF!),"")</f>
        <v>#REF!</v>
      </c>
      <c r="AD44" s="49" t="e">
        <f>IF(AND('Mapa final'!#REF!="Baja",'Mapa final'!#REF!="Mayor"),CONCATENATE("R9C",'Mapa final'!#REF!),"")</f>
        <v>#REF!</v>
      </c>
      <c r="AE44" s="49" t="e">
        <f>IF(AND('Mapa final'!#REF!="Baja",'Mapa final'!#REF!="Mayor"),CONCATENATE("R9C",'Mapa final'!#REF!),"")</f>
        <v>#REF!</v>
      </c>
      <c r="AF44" s="49" t="e">
        <f>IF(AND('Mapa final'!#REF!="Baja",'Mapa final'!#REF!="Mayor"),CONCATENATE("R9C",'Mapa final'!#REF!),"")</f>
        <v>#REF!</v>
      </c>
      <c r="AG44" s="50" t="e">
        <f>IF(AND('Mapa final'!#REF!="Baja",'Mapa final'!#REF!="Mayor"),CONCATENATE("R9C",'Mapa final'!#REF!),"")</f>
        <v>#REF!</v>
      </c>
      <c r="AH44" s="51" t="e">
        <f>IF(AND('Mapa final'!#REF!="Baja",'Mapa final'!#REF!="Catastrófico"),CONCATENATE("R9C",'Mapa final'!#REF!),"")</f>
        <v>#REF!</v>
      </c>
      <c r="AI44" s="52" t="e">
        <f>IF(AND('Mapa final'!#REF!="Baja",'Mapa final'!#REF!="Catastrófico"),CONCATENATE("R9C",'Mapa final'!#REF!),"")</f>
        <v>#REF!</v>
      </c>
      <c r="AJ44" s="52" t="e">
        <f>IF(AND('Mapa final'!#REF!="Baja",'Mapa final'!#REF!="Catastrófico"),CONCATENATE("R9C",'Mapa final'!#REF!),"")</f>
        <v>#REF!</v>
      </c>
      <c r="AK44" s="52" t="e">
        <f>IF(AND('Mapa final'!#REF!="Baja",'Mapa final'!#REF!="Catastrófico"),CONCATENATE("R9C",'Mapa final'!#REF!),"")</f>
        <v>#REF!</v>
      </c>
      <c r="AL44" s="52" t="e">
        <f>IF(AND('Mapa final'!#REF!="Baja",'Mapa final'!#REF!="Catastrófico"),CONCATENATE("R9C",'Mapa final'!#REF!),"")</f>
        <v>#REF!</v>
      </c>
      <c r="AM44" s="53" t="e">
        <f>IF(AND('Mapa final'!#REF!="Baja",'Mapa final'!#REF!="Catastrófico"),CONCATENATE("R9C",'Mapa final'!#REF!),"")</f>
        <v>#REF!</v>
      </c>
      <c r="AN44" s="79"/>
      <c r="AO44" s="479"/>
      <c r="AP44" s="480"/>
      <c r="AQ44" s="480"/>
      <c r="AR44" s="480"/>
      <c r="AS44" s="480"/>
      <c r="AT44" s="481"/>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row>
    <row r="45" spans="1:80" ht="15.75" customHeight="1" thickBot="1" x14ac:dyDescent="0.3">
      <c r="A45" s="79"/>
      <c r="B45" s="407"/>
      <c r="C45" s="407"/>
      <c r="D45" s="408"/>
      <c r="E45" s="451"/>
      <c r="F45" s="452"/>
      <c r="G45" s="452"/>
      <c r="H45" s="452"/>
      <c r="I45" s="452"/>
      <c r="J45" s="75" t="e">
        <f>IF(AND('Mapa final'!#REF!="Baja",'Mapa final'!#REF!="Leve"),CONCATENATE("R10C",'Mapa final'!#REF!),"")</f>
        <v>#REF!</v>
      </c>
      <c r="K45" s="76" t="e">
        <f>IF(AND('Mapa final'!#REF!="Baja",'Mapa final'!#REF!="Leve"),CONCATENATE("R10C",'Mapa final'!#REF!),"")</f>
        <v>#REF!</v>
      </c>
      <c r="L45" s="76" t="e">
        <f>IF(AND('Mapa final'!#REF!="Baja",'Mapa final'!#REF!="Leve"),CONCATENATE("R10C",'Mapa final'!#REF!),"")</f>
        <v>#REF!</v>
      </c>
      <c r="M45" s="76" t="e">
        <f>IF(AND('Mapa final'!#REF!="Baja",'Mapa final'!#REF!="Leve"),CONCATENATE("R10C",'Mapa final'!#REF!),"")</f>
        <v>#REF!</v>
      </c>
      <c r="N45" s="76" t="e">
        <f>IF(AND('Mapa final'!#REF!="Baja",'Mapa final'!#REF!="Leve"),CONCATENATE("R10C",'Mapa final'!#REF!),"")</f>
        <v>#REF!</v>
      </c>
      <c r="O45" s="77" t="e">
        <f>IF(AND('Mapa final'!#REF!="Baja",'Mapa final'!#REF!="Leve"),CONCATENATE("R10C",'Mapa final'!#REF!),"")</f>
        <v>#REF!</v>
      </c>
      <c r="P45" s="63" t="e">
        <f>IF(AND('Mapa final'!#REF!="Baja",'Mapa final'!#REF!="Menor"),CONCATENATE("R10C",'Mapa final'!#REF!),"")</f>
        <v>#REF!</v>
      </c>
      <c r="Q45" s="64" t="e">
        <f>IF(AND('Mapa final'!#REF!="Baja",'Mapa final'!#REF!="Menor"),CONCATENATE("R10C",'Mapa final'!#REF!),"")</f>
        <v>#REF!</v>
      </c>
      <c r="R45" s="64" t="e">
        <f>IF(AND('Mapa final'!#REF!="Baja",'Mapa final'!#REF!="Menor"),CONCATENATE("R10C",'Mapa final'!#REF!),"")</f>
        <v>#REF!</v>
      </c>
      <c r="S45" s="64" t="e">
        <f>IF(AND('Mapa final'!#REF!="Baja",'Mapa final'!#REF!="Menor"),CONCATENATE("R10C",'Mapa final'!#REF!),"")</f>
        <v>#REF!</v>
      </c>
      <c r="T45" s="64" t="e">
        <f>IF(AND('Mapa final'!#REF!="Baja",'Mapa final'!#REF!="Menor"),CONCATENATE("R10C",'Mapa final'!#REF!),"")</f>
        <v>#REF!</v>
      </c>
      <c r="U45" s="65" t="e">
        <f>IF(AND('Mapa final'!#REF!="Baja",'Mapa final'!#REF!="Menor"),CONCATENATE("R10C",'Mapa final'!#REF!),"")</f>
        <v>#REF!</v>
      </c>
      <c r="V45" s="66" t="e">
        <f>IF(AND('Mapa final'!#REF!="Baja",'Mapa final'!#REF!="Moderado"),CONCATENATE("R10C",'Mapa final'!#REF!),"")</f>
        <v>#REF!</v>
      </c>
      <c r="W45" s="67" t="e">
        <f>IF(AND('Mapa final'!#REF!="Baja",'Mapa final'!#REF!="Moderado"),CONCATENATE("R10C",'Mapa final'!#REF!),"")</f>
        <v>#REF!</v>
      </c>
      <c r="X45" s="67" t="e">
        <f>IF(AND('Mapa final'!#REF!="Baja",'Mapa final'!#REF!="Moderado"),CONCATENATE("R10C",'Mapa final'!#REF!),"")</f>
        <v>#REF!</v>
      </c>
      <c r="Y45" s="67" t="e">
        <f>IF(AND('Mapa final'!#REF!="Baja",'Mapa final'!#REF!="Moderado"),CONCATENATE("R10C",'Mapa final'!#REF!),"")</f>
        <v>#REF!</v>
      </c>
      <c r="Z45" s="67" t="e">
        <f>IF(AND('Mapa final'!#REF!="Baja",'Mapa final'!#REF!="Moderado"),CONCATENATE("R10C",'Mapa final'!#REF!),"")</f>
        <v>#REF!</v>
      </c>
      <c r="AA45" s="68" t="e">
        <f>IF(AND('Mapa final'!#REF!="Baja",'Mapa final'!#REF!="Moderado"),CONCATENATE("R10C",'Mapa final'!#REF!),"")</f>
        <v>#REF!</v>
      </c>
      <c r="AB45" s="54" t="e">
        <f>IF(AND('Mapa final'!#REF!="Baja",'Mapa final'!#REF!="Mayor"),CONCATENATE("R10C",'Mapa final'!#REF!),"")</f>
        <v>#REF!</v>
      </c>
      <c r="AC45" s="55" t="e">
        <f>IF(AND('Mapa final'!#REF!="Baja",'Mapa final'!#REF!="Mayor"),CONCATENATE("R10C",'Mapa final'!#REF!),"")</f>
        <v>#REF!</v>
      </c>
      <c r="AD45" s="55" t="e">
        <f>IF(AND('Mapa final'!#REF!="Baja",'Mapa final'!#REF!="Mayor"),CONCATENATE("R10C",'Mapa final'!#REF!),"")</f>
        <v>#REF!</v>
      </c>
      <c r="AE45" s="55" t="e">
        <f>IF(AND('Mapa final'!#REF!="Baja",'Mapa final'!#REF!="Mayor"),CONCATENATE("R10C",'Mapa final'!#REF!),"")</f>
        <v>#REF!</v>
      </c>
      <c r="AF45" s="55" t="e">
        <f>IF(AND('Mapa final'!#REF!="Baja",'Mapa final'!#REF!="Mayor"),CONCATENATE("R10C",'Mapa final'!#REF!),"")</f>
        <v>#REF!</v>
      </c>
      <c r="AG45" s="56" t="e">
        <f>IF(AND('Mapa final'!#REF!="Baja",'Mapa final'!#REF!="Mayor"),CONCATENATE("R10C",'Mapa final'!#REF!),"")</f>
        <v>#REF!</v>
      </c>
      <c r="AH45" s="57" t="e">
        <f>IF(AND('Mapa final'!#REF!="Baja",'Mapa final'!#REF!="Catastrófico"),CONCATENATE("R10C",'Mapa final'!#REF!),"")</f>
        <v>#REF!</v>
      </c>
      <c r="AI45" s="58" t="e">
        <f>IF(AND('Mapa final'!#REF!="Baja",'Mapa final'!#REF!="Catastrófico"),CONCATENATE("R10C",'Mapa final'!#REF!),"")</f>
        <v>#REF!</v>
      </c>
      <c r="AJ45" s="58" t="e">
        <f>IF(AND('Mapa final'!#REF!="Baja",'Mapa final'!#REF!="Catastrófico"),CONCATENATE("R10C",'Mapa final'!#REF!),"")</f>
        <v>#REF!</v>
      </c>
      <c r="AK45" s="58" t="e">
        <f>IF(AND('Mapa final'!#REF!="Baja",'Mapa final'!#REF!="Catastrófico"),CONCATENATE("R10C",'Mapa final'!#REF!),"")</f>
        <v>#REF!</v>
      </c>
      <c r="AL45" s="58" t="e">
        <f>IF(AND('Mapa final'!#REF!="Baja",'Mapa final'!#REF!="Catastrófico"),CONCATENATE("R10C",'Mapa final'!#REF!),"")</f>
        <v>#REF!</v>
      </c>
      <c r="AM45" s="59" t="e">
        <f>IF(AND('Mapa final'!#REF!="Baja",'Mapa final'!#REF!="Catastrófico"),CONCATENATE("R10C",'Mapa final'!#REF!),"")</f>
        <v>#REF!</v>
      </c>
      <c r="AN45" s="79"/>
      <c r="AO45" s="482"/>
      <c r="AP45" s="483"/>
      <c r="AQ45" s="483"/>
      <c r="AR45" s="483"/>
      <c r="AS45" s="483"/>
      <c r="AT45" s="484"/>
    </row>
    <row r="46" spans="1:80" ht="46.5" customHeight="1" x14ac:dyDescent="0.35">
      <c r="A46" s="79"/>
      <c r="B46" s="407"/>
      <c r="C46" s="407"/>
      <c r="D46" s="408"/>
      <c r="E46" s="445" t="s">
        <v>113</v>
      </c>
      <c r="F46" s="446"/>
      <c r="G46" s="446"/>
      <c r="H46" s="446"/>
      <c r="I46" s="447"/>
      <c r="J46" s="69" t="e">
        <f>IF(AND('Mapa final'!#REF!="Muy Baja",'Mapa final'!#REF!="Leve"),CONCATENATE("R1C",'Mapa final'!#REF!),"")</f>
        <v>#REF!</v>
      </c>
      <c r="K46" s="70" t="e">
        <f>IF(AND('Mapa final'!#REF!="Muy Baja",'Mapa final'!#REF!="Leve"),CONCATENATE("R1C",'Mapa final'!#REF!),"")</f>
        <v>#REF!</v>
      </c>
      <c r="L46" s="70" t="e">
        <f>IF(AND('Mapa final'!#REF!="Muy Baja",'Mapa final'!#REF!="Leve"),CONCATENATE("R1C",'Mapa final'!#REF!),"")</f>
        <v>#REF!</v>
      </c>
      <c r="M46" s="70" t="str">
        <f>IF(AND('Mapa final'!$Y$10="Muy Baja",'Mapa final'!$AA$10="Leve"),CONCATENATE("R1C",'Mapa final'!$O$10),"")</f>
        <v/>
      </c>
      <c r="N46" s="70" t="str">
        <f>IF(AND('Mapa final'!$Y$14="Muy Baja",'Mapa final'!$AA$14="Leve"),CONCATENATE("R1C",'Mapa final'!$O$14),"")</f>
        <v/>
      </c>
      <c r="O46" s="71" t="str">
        <f>IF(AND('Mapa final'!$Y$17="Muy Baja",'Mapa final'!$AA$17="Leve"),CONCATENATE("R1C",'Mapa final'!$O$17),"")</f>
        <v/>
      </c>
      <c r="P46" s="69" t="e">
        <f>IF(AND('Mapa final'!#REF!="Muy Baja",'Mapa final'!#REF!="Menor"),CONCATENATE("R1C",'Mapa final'!#REF!),"")</f>
        <v>#REF!</v>
      </c>
      <c r="Q46" s="70" t="e">
        <f>IF(AND('Mapa final'!#REF!="Muy Baja",'Mapa final'!#REF!="Menor"),CONCATENATE("R1C",'Mapa final'!#REF!),"")</f>
        <v>#REF!</v>
      </c>
      <c r="R46" s="70" t="e">
        <f>IF(AND('Mapa final'!#REF!="Muy Baja",'Mapa final'!#REF!="Menor"),CONCATENATE("R1C",'Mapa final'!#REF!),"")</f>
        <v>#REF!</v>
      </c>
      <c r="S46" s="70" t="str">
        <f>IF(AND('Mapa final'!$Y$10="Muy Baja",'Mapa final'!$AA$10="Menor"),CONCATENATE("R1C",'Mapa final'!$O$10),"")</f>
        <v/>
      </c>
      <c r="T46" s="70" t="str">
        <f>IF(AND('Mapa final'!$Y$14="Muy Baja",'Mapa final'!$AA$14="Menor"),CONCATENATE("R1C",'Mapa final'!$O$14),"")</f>
        <v/>
      </c>
      <c r="U46" s="71" t="str">
        <f>IF(AND('Mapa final'!$Y$17="Muy Baja",'Mapa final'!$AA$17="Menor"),CONCATENATE("R1C",'Mapa final'!$O$17),"")</f>
        <v/>
      </c>
      <c r="V46" s="60" t="e">
        <f>IF(AND('Mapa final'!#REF!="Muy Baja",'Mapa final'!#REF!="Moderado"),CONCATENATE("R1C",'Mapa final'!#REF!),"")</f>
        <v>#REF!</v>
      </c>
      <c r="W46" s="78" t="e">
        <f>IF(AND('Mapa final'!#REF!="Muy Baja",'Mapa final'!#REF!="Moderado"),CONCATENATE("R1C",'Mapa final'!#REF!),"")</f>
        <v>#REF!</v>
      </c>
      <c r="X46" s="61" t="e">
        <f>IF(AND('Mapa final'!#REF!="Muy Baja",'Mapa final'!#REF!="Moderado"),CONCATENATE("R1C",'Mapa final'!#REF!),"")</f>
        <v>#REF!</v>
      </c>
      <c r="Y46" s="61" t="str">
        <f>IF(AND('Mapa final'!$Y$10="Muy Baja",'Mapa final'!$AA$10="Moderado"),CONCATENATE("R1C",'Mapa final'!$O$10),"")</f>
        <v/>
      </c>
      <c r="Z46" s="61" t="str">
        <f>IF(AND('Mapa final'!$Y$14="Muy Baja",'Mapa final'!$AA$14="Moderado"),CONCATENATE("R1C",'Mapa final'!$O$14),"")</f>
        <v/>
      </c>
      <c r="AA46" s="62" t="str">
        <f>IF(AND('Mapa final'!$Y$17="Muy Baja",'Mapa final'!$AA$17="Moderado"),CONCATENATE("R1C",'Mapa final'!$O$17),"")</f>
        <v/>
      </c>
      <c r="AB46" s="42" t="e">
        <f>IF(AND('Mapa final'!#REF!="Muy Baja",'Mapa final'!#REF!="Mayor"),CONCATENATE("R1C",'Mapa final'!#REF!),"")</f>
        <v>#REF!</v>
      </c>
      <c r="AC46" s="43" t="e">
        <f>IF(AND('Mapa final'!#REF!="Muy Baja",'Mapa final'!#REF!="Mayor"),CONCATENATE("R1C",'Mapa final'!#REF!),"")</f>
        <v>#REF!</v>
      </c>
      <c r="AD46" s="43" t="e">
        <f>IF(AND('Mapa final'!#REF!="Muy Baja",'Mapa final'!#REF!="Mayor"),CONCATENATE("R1C",'Mapa final'!#REF!),"")</f>
        <v>#REF!</v>
      </c>
      <c r="AE46" s="43" t="str">
        <f>IF(AND('Mapa final'!$Y$10="Muy Baja",'Mapa final'!$AA$10="Mayor"),CONCATENATE("R1C",'Mapa final'!$O$10),"")</f>
        <v/>
      </c>
      <c r="AF46" s="43" t="str">
        <f>IF(AND('Mapa final'!$Y$14="Muy Baja",'Mapa final'!$AA$14="Mayor"),CONCATENATE("R1C",'Mapa final'!$O$14),"")</f>
        <v/>
      </c>
      <c r="AG46" s="44" t="str">
        <f>IF(AND('Mapa final'!$Y$17="Muy Baja",'Mapa final'!$AA$17="Mayor"),CONCATENATE("R1C",'Mapa final'!$O$17),"")</f>
        <v/>
      </c>
      <c r="AH46" s="45" t="e">
        <f>IF(AND('Mapa final'!#REF!="Muy Baja",'Mapa final'!#REF!="Catastrófico"),CONCATENATE("R1C",'Mapa final'!#REF!),"")</f>
        <v>#REF!</v>
      </c>
      <c r="AI46" s="46" t="e">
        <f>IF(AND('Mapa final'!#REF!="Muy Baja",'Mapa final'!#REF!="Catastrófico"),CONCATENATE("R1C",'Mapa final'!#REF!),"")</f>
        <v>#REF!</v>
      </c>
      <c r="AJ46" s="46" t="e">
        <f>IF(AND('Mapa final'!#REF!="Muy Baja",'Mapa final'!#REF!="Catastrófico"),CONCATENATE("R1C",'Mapa final'!#REF!),"")</f>
        <v>#REF!</v>
      </c>
      <c r="AK46" s="46" t="str">
        <f>IF(AND('Mapa final'!$Y$10="Muy Baja",'Mapa final'!$AA$10="Catastrófico"),CONCATENATE("R1C",'Mapa final'!$O$10),"")</f>
        <v/>
      </c>
      <c r="AL46" s="46" t="str">
        <f>IF(AND('Mapa final'!$Y$14="Muy Baja",'Mapa final'!$AA$14="Catastrófico"),CONCATENATE("R1C",'Mapa final'!$O$14),"")</f>
        <v/>
      </c>
      <c r="AM46" s="47" t="str">
        <f>IF(AND('Mapa final'!$Y$17="Muy Baja",'Mapa final'!$AA$17="Catastrófico"),CONCATENATE("R1C",'Mapa final'!$O$17),"")</f>
        <v/>
      </c>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79"/>
      <c r="BY46" s="79"/>
      <c r="BZ46" s="79"/>
      <c r="CA46" s="79"/>
      <c r="CB46" s="79"/>
    </row>
    <row r="47" spans="1:80" ht="46.5" customHeight="1" x14ac:dyDescent="0.25">
      <c r="A47" s="79"/>
      <c r="B47" s="407"/>
      <c r="C47" s="407"/>
      <c r="D47" s="408"/>
      <c r="E47" s="464"/>
      <c r="F47" s="449"/>
      <c r="G47" s="449"/>
      <c r="H47" s="449"/>
      <c r="I47" s="450"/>
      <c r="J47" s="72" t="str">
        <f>IF(AND('Mapa final'!$Y$19="Muy Baja",'Mapa final'!$AA$19="Leve"),CONCATENATE("R2C",'Mapa final'!$O$19),"")</f>
        <v/>
      </c>
      <c r="K47" s="73" t="str">
        <f>IF(AND('Mapa final'!$Y$22="Muy Baja",'Mapa final'!$AA$22="Leve"),CONCATENATE("R2C",'Mapa final'!$O$22),"")</f>
        <v/>
      </c>
      <c r="L47" s="73" t="str">
        <f>IF(AND('Mapa final'!$Y$25="Muy Baja",'Mapa final'!$AA$25="Leve"),CONCATENATE("R2C",'Mapa final'!$O$25),"")</f>
        <v/>
      </c>
      <c r="M47" s="73" t="str">
        <f>IF(AND('Mapa final'!$Y$26="Muy Baja",'Mapa final'!$AA$26="Leve"),CONCATENATE("R2C",'Mapa final'!$O$26),"")</f>
        <v/>
      </c>
      <c r="N47" s="73" t="str">
        <f>IF(AND('Mapa final'!$Y$27="Muy Baja",'Mapa final'!$AA$27="Leve"),CONCATENATE("R2C",'Mapa final'!$O$27),"")</f>
        <v/>
      </c>
      <c r="O47" s="74" t="str">
        <f>IF(AND('Mapa final'!$Y$28="Muy Baja",'Mapa final'!$AA$28="Leve"),CONCATENATE("R2C",'Mapa final'!$O$28),"")</f>
        <v/>
      </c>
      <c r="P47" s="72" t="str">
        <f>IF(AND('Mapa final'!$Y$19="Muy Baja",'Mapa final'!$AA$19="Menor"),CONCATENATE("R2C",'Mapa final'!$O$19),"")</f>
        <v/>
      </c>
      <c r="Q47" s="73" t="str">
        <f>IF(AND('Mapa final'!$Y$22="Muy Baja",'Mapa final'!$AA$22="Menor"),CONCATENATE("R2C",'Mapa final'!$O$22),"")</f>
        <v/>
      </c>
      <c r="R47" s="73" t="str">
        <f>IF(AND('Mapa final'!$Y$25="Muy Baja",'Mapa final'!$AA$25="Menor"),CONCATENATE("R2C",'Mapa final'!$O$25),"")</f>
        <v/>
      </c>
      <c r="S47" s="73" t="str">
        <f>IF(AND('Mapa final'!$Y$26="Muy Baja",'Mapa final'!$AA$26="Menor"),CONCATENATE("R2C",'Mapa final'!$O$26),"")</f>
        <v/>
      </c>
      <c r="T47" s="73" t="str">
        <f>IF(AND('Mapa final'!$Y$27="Muy Baja",'Mapa final'!$AA$27="Menor"),CONCATENATE("R2C",'Mapa final'!$O$27),"")</f>
        <v/>
      </c>
      <c r="U47" s="74" t="str">
        <f>IF(AND('Mapa final'!$Y$28="Muy Baja",'Mapa final'!$AA$28="Menor"),CONCATENATE("R2C",'Mapa final'!$O$28),"")</f>
        <v/>
      </c>
      <c r="V47" s="63" t="str">
        <f>IF(AND('Mapa final'!$Y$19="Muy Baja",'Mapa final'!$AA$19="Moderado"),CONCATENATE("R2C",'Mapa final'!$O$19),"")</f>
        <v/>
      </c>
      <c r="W47" s="64" t="str">
        <f>IF(AND('Mapa final'!$Y$22="Muy Baja",'Mapa final'!$AA$22="Moderado"),CONCATENATE("R2C",'Mapa final'!$O$22),"")</f>
        <v/>
      </c>
      <c r="X47" s="64" t="str">
        <f>IF(AND('Mapa final'!$Y$25="Muy Baja",'Mapa final'!$AA$25="Moderado"),CONCATENATE("R2C",'Mapa final'!$O$25),"")</f>
        <v/>
      </c>
      <c r="Y47" s="64" t="str">
        <f>IF(AND('Mapa final'!$Y$26="Muy Baja",'Mapa final'!$AA$26="Moderado"),CONCATENATE("R2C",'Mapa final'!$O$26),"")</f>
        <v/>
      </c>
      <c r="Z47" s="64" t="str">
        <f>IF(AND('Mapa final'!$Y$27="Muy Baja",'Mapa final'!$AA$27="Moderado"),CONCATENATE("R2C",'Mapa final'!$O$27),"")</f>
        <v/>
      </c>
      <c r="AA47" s="65" t="str">
        <f>IF(AND('Mapa final'!$Y$28="Muy Baja",'Mapa final'!$AA$28="Moderado"),CONCATENATE("R2C",'Mapa final'!$O$28),"")</f>
        <v/>
      </c>
      <c r="AB47" s="48" t="str">
        <f>IF(AND('Mapa final'!$Y$19="Muy Baja",'Mapa final'!$AA$19="Mayor"),CONCATENATE("R2C",'Mapa final'!$O$19),"")</f>
        <v/>
      </c>
      <c r="AC47" s="49" t="str">
        <f>IF(AND('Mapa final'!$Y$22="Muy Baja",'Mapa final'!$AA$22="Mayor"),CONCATENATE("R2C",'Mapa final'!$O$22),"")</f>
        <v/>
      </c>
      <c r="AD47" s="49" t="str">
        <f>IF(AND('Mapa final'!$Y$25="Muy Baja",'Mapa final'!$AA$25="Mayor"),CONCATENATE("R2C",'Mapa final'!$O$25),"")</f>
        <v/>
      </c>
      <c r="AE47" s="49" t="str">
        <f>IF(AND('Mapa final'!$Y$26="Muy Baja",'Mapa final'!$AA$26="Mayor"),CONCATENATE("R2C",'Mapa final'!$O$26),"")</f>
        <v/>
      </c>
      <c r="AF47" s="49" t="str">
        <f>IF(AND('Mapa final'!$Y$27="Muy Baja",'Mapa final'!$AA$27="Mayor"),CONCATENATE("R2C",'Mapa final'!$O$27),"")</f>
        <v/>
      </c>
      <c r="AG47" s="50" t="str">
        <f>IF(AND('Mapa final'!$Y$28="Muy Baja",'Mapa final'!$AA$28="Mayor"),CONCATENATE("R2C",'Mapa final'!$O$28),"")</f>
        <v/>
      </c>
      <c r="AH47" s="51" t="str">
        <f>IF(AND('Mapa final'!$Y$19="Muy Baja",'Mapa final'!$AA$19="Catastrófico"),CONCATENATE("R2C",'Mapa final'!$O$19),"")</f>
        <v/>
      </c>
      <c r="AI47" s="52" t="str">
        <f>IF(AND('Mapa final'!$Y$22="Muy Baja",'Mapa final'!$AA$22="Catastrófico"),CONCATENATE("R2C",'Mapa final'!$O$22),"")</f>
        <v/>
      </c>
      <c r="AJ47" s="52" t="str">
        <f>IF(AND('Mapa final'!$Y$25="Muy Baja",'Mapa final'!$AA$25="Catastrófico"),CONCATENATE("R2C",'Mapa final'!$O$25),"")</f>
        <v/>
      </c>
      <c r="AK47" s="52" t="str">
        <f>IF(AND('Mapa final'!$Y$26="Muy Baja",'Mapa final'!$AA$26="Catastrófico"),CONCATENATE("R2C",'Mapa final'!$O$26),"")</f>
        <v/>
      </c>
      <c r="AL47" s="52" t="str">
        <f>IF(AND('Mapa final'!$Y$27="Muy Baja",'Mapa final'!$AA$27="Catastrófico"),CONCATENATE("R2C",'Mapa final'!$O$27),"")</f>
        <v/>
      </c>
      <c r="AM47" s="53" t="str">
        <f>IF(AND('Mapa final'!$Y$28="Muy Baja",'Mapa final'!$AA$28="Catastrófico"),CONCATENATE("R2C",'Mapa final'!$O$28),"")</f>
        <v/>
      </c>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c r="BX47" s="79"/>
      <c r="BY47" s="79"/>
      <c r="BZ47" s="79"/>
      <c r="CA47" s="79"/>
      <c r="CB47" s="79"/>
    </row>
    <row r="48" spans="1:80" ht="15" customHeight="1" x14ac:dyDescent="0.25">
      <c r="A48" s="79"/>
      <c r="B48" s="407"/>
      <c r="C48" s="407"/>
      <c r="D48" s="408"/>
      <c r="E48" s="464"/>
      <c r="F48" s="449"/>
      <c r="G48" s="449"/>
      <c r="H48" s="449"/>
      <c r="I48" s="450"/>
      <c r="J48" s="72" t="str">
        <f>IF(AND('Mapa final'!$Y$29="Muy Baja",'Mapa final'!$AA$29="Leve"),CONCATENATE("R3C",'Mapa final'!$O$29),"")</f>
        <v/>
      </c>
      <c r="K48" s="73" t="e">
        <f>IF(AND('Mapa final'!#REF!="Muy Baja",'Mapa final'!#REF!="Leve"),CONCATENATE("R3C",'Mapa final'!#REF!),"")</f>
        <v>#REF!</v>
      </c>
      <c r="L48" s="73" t="e">
        <f>IF(AND('Mapa final'!#REF!="Muy Baja",'Mapa final'!#REF!="Leve"),CONCATENATE("R3C",'Mapa final'!#REF!),"")</f>
        <v>#REF!</v>
      </c>
      <c r="M48" s="73" t="e">
        <f>IF(AND('Mapa final'!#REF!="Muy Baja",'Mapa final'!#REF!="Leve"),CONCATENATE("R3C",'Mapa final'!#REF!),"")</f>
        <v>#REF!</v>
      </c>
      <c r="N48" s="73" t="e">
        <f>IF(AND('Mapa final'!#REF!="Muy Baja",'Mapa final'!#REF!="Leve"),CONCATENATE("R3C",'Mapa final'!#REF!),"")</f>
        <v>#REF!</v>
      </c>
      <c r="O48" s="74" t="e">
        <f>IF(AND('Mapa final'!#REF!="Muy Baja",'Mapa final'!#REF!="Leve"),CONCATENATE("R3C",'Mapa final'!#REF!),"")</f>
        <v>#REF!</v>
      </c>
      <c r="P48" s="72" t="str">
        <f>IF(AND('Mapa final'!$Y$29="Muy Baja",'Mapa final'!$AA$29="Menor"),CONCATENATE("R3C",'Mapa final'!$O$29),"")</f>
        <v/>
      </c>
      <c r="Q48" s="73" t="e">
        <f>IF(AND('Mapa final'!#REF!="Muy Baja",'Mapa final'!#REF!="Menor"),CONCATENATE("R3C",'Mapa final'!#REF!),"")</f>
        <v>#REF!</v>
      </c>
      <c r="R48" s="73" t="e">
        <f>IF(AND('Mapa final'!#REF!="Muy Baja",'Mapa final'!#REF!="Menor"),CONCATENATE("R3C",'Mapa final'!#REF!),"")</f>
        <v>#REF!</v>
      </c>
      <c r="S48" s="73" t="e">
        <f>IF(AND('Mapa final'!#REF!="Muy Baja",'Mapa final'!#REF!="Menor"),CONCATENATE("R3C",'Mapa final'!#REF!),"")</f>
        <v>#REF!</v>
      </c>
      <c r="T48" s="73" t="e">
        <f>IF(AND('Mapa final'!#REF!="Muy Baja",'Mapa final'!#REF!="Menor"),CONCATENATE("R3C",'Mapa final'!#REF!),"")</f>
        <v>#REF!</v>
      </c>
      <c r="U48" s="74" t="e">
        <f>IF(AND('Mapa final'!#REF!="Muy Baja",'Mapa final'!#REF!="Menor"),CONCATENATE("R3C",'Mapa final'!#REF!),"")</f>
        <v>#REF!</v>
      </c>
      <c r="V48" s="63" t="str">
        <f>IF(AND('Mapa final'!$Y$29="Muy Baja",'Mapa final'!$AA$29="Moderado"),CONCATENATE("R3C",'Mapa final'!$O$29),"")</f>
        <v/>
      </c>
      <c r="W48" s="64" t="e">
        <f>IF(AND('Mapa final'!#REF!="Muy Baja",'Mapa final'!#REF!="Moderado"),CONCATENATE("R3C",'Mapa final'!#REF!),"")</f>
        <v>#REF!</v>
      </c>
      <c r="X48" s="64" t="e">
        <f>IF(AND('Mapa final'!#REF!="Muy Baja",'Mapa final'!#REF!="Moderado"),CONCATENATE("R3C",'Mapa final'!#REF!),"")</f>
        <v>#REF!</v>
      </c>
      <c r="Y48" s="64" t="e">
        <f>IF(AND('Mapa final'!#REF!="Muy Baja",'Mapa final'!#REF!="Moderado"),CONCATENATE("R3C",'Mapa final'!#REF!),"")</f>
        <v>#REF!</v>
      </c>
      <c r="Z48" s="64" t="e">
        <f>IF(AND('Mapa final'!#REF!="Muy Baja",'Mapa final'!#REF!="Moderado"),CONCATENATE("R3C",'Mapa final'!#REF!),"")</f>
        <v>#REF!</v>
      </c>
      <c r="AA48" s="65" t="e">
        <f>IF(AND('Mapa final'!#REF!="Muy Baja",'Mapa final'!#REF!="Moderado"),CONCATENATE("R3C",'Mapa final'!#REF!),"")</f>
        <v>#REF!</v>
      </c>
      <c r="AB48" s="48" t="str">
        <f>IF(AND('Mapa final'!$Y$29="Muy Baja",'Mapa final'!$AA$29="Mayor"),CONCATENATE("R3C",'Mapa final'!$O$29),"")</f>
        <v/>
      </c>
      <c r="AC48" s="49" t="e">
        <f>IF(AND('Mapa final'!#REF!="Muy Baja",'Mapa final'!#REF!="Mayor"),CONCATENATE("R3C",'Mapa final'!#REF!),"")</f>
        <v>#REF!</v>
      </c>
      <c r="AD48" s="49" t="e">
        <f>IF(AND('Mapa final'!#REF!="Muy Baja",'Mapa final'!#REF!="Mayor"),CONCATENATE("R3C",'Mapa final'!#REF!),"")</f>
        <v>#REF!</v>
      </c>
      <c r="AE48" s="49" t="e">
        <f>IF(AND('Mapa final'!#REF!="Muy Baja",'Mapa final'!#REF!="Mayor"),CONCATENATE("R3C",'Mapa final'!#REF!),"")</f>
        <v>#REF!</v>
      </c>
      <c r="AF48" s="49" t="e">
        <f>IF(AND('Mapa final'!#REF!="Muy Baja",'Mapa final'!#REF!="Mayor"),CONCATENATE("R3C",'Mapa final'!#REF!),"")</f>
        <v>#REF!</v>
      </c>
      <c r="AG48" s="50" t="e">
        <f>IF(AND('Mapa final'!#REF!="Muy Baja",'Mapa final'!#REF!="Mayor"),CONCATENATE("R3C",'Mapa final'!#REF!),"")</f>
        <v>#REF!</v>
      </c>
      <c r="AH48" s="51" t="str">
        <f>IF(AND('Mapa final'!$Y$29="Muy Baja",'Mapa final'!$AA$29="Catastrófico"),CONCATENATE("R3C",'Mapa final'!$O$29),"")</f>
        <v/>
      </c>
      <c r="AI48" s="52" t="e">
        <f>IF(AND('Mapa final'!#REF!="Muy Baja",'Mapa final'!#REF!="Catastrófico"),CONCATENATE("R3C",'Mapa final'!#REF!),"")</f>
        <v>#REF!</v>
      </c>
      <c r="AJ48" s="52" t="e">
        <f>IF(AND('Mapa final'!#REF!="Muy Baja",'Mapa final'!#REF!="Catastrófico"),CONCATENATE("R3C",'Mapa final'!#REF!),"")</f>
        <v>#REF!</v>
      </c>
      <c r="AK48" s="52" t="e">
        <f>IF(AND('Mapa final'!#REF!="Muy Baja",'Mapa final'!#REF!="Catastrófico"),CONCATENATE("R3C",'Mapa final'!#REF!),"")</f>
        <v>#REF!</v>
      </c>
      <c r="AL48" s="52" t="e">
        <f>IF(AND('Mapa final'!#REF!="Muy Baja",'Mapa final'!#REF!="Catastrófico"),CONCATENATE("R3C",'Mapa final'!#REF!),"")</f>
        <v>#REF!</v>
      </c>
      <c r="AM48" s="53" t="e">
        <f>IF(AND('Mapa final'!#REF!="Muy Baja",'Mapa final'!#REF!="Catastrófico"),CONCATENATE("R3C",'Mapa final'!#REF!),"")</f>
        <v>#REF!</v>
      </c>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79"/>
      <c r="BN48" s="79"/>
      <c r="BO48" s="79"/>
      <c r="BP48" s="79"/>
      <c r="BQ48" s="79"/>
      <c r="BR48" s="79"/>
      <c r="BS48" s="79"/>
      <c r="BT48" s="79"/>
      <c r="BU48" s="79"/>
      <c r="BV48" s="79"/>
      <c r="BW48" s="79"/>
      <c r="BX48" s="79"/>
      <c r="BY48" s="79"/>
      <c r="BZ48" s="79"/>
      <c r="CA48" s="79"/>
      <c r="CB48" s="79"/>
    </row>
    <row r="49" spans="1:80" ht="15" customHeight="1" x14ac:dyDescent="0.25">
      <c r="A49" s="79"/>
      <c r="B49" s="407"/>
      <c r="C49" s="407"/>
      <c r="D49" s="408"/>
      <c r="E49" s="448"/>
      <c r="F49" s="449"/>
      <c r="G49" s="449"/>
      <c r="H49" s="449"/>
      <c r="I49" s="450"/>
      <c r="J49" s="72" t="str">
        <f>IF(AND('Mapa final'!$Y$43="Muy Baja",'Mapa final'!$AA$43="Leve"),CONCATENATE("R4C",'Mapa final'!$O$43),"")</f>
        <v/>
      </c>
      <c r="K49" s="73" t="str">
        <f>IF(AND('Mapa final'!$Y$44="Muy Baja",'Mapa final'!$AA$44="Leve"),CONCATENATE("R4C",'Mapa final'!$O$44),"")</f>
        <v/>
      </c>
      <c r="L49" s="73" t="str">
        <f>IF(AND('Mapa final'!$Y$45="Muy Baja",'Mapa final'!$AA$45="Leve"),CONCATENATE("R4C",'Mapa final'!$O$45),"")</f>
        <v/>
      </c>
      <c r="M49" s="73" t="str">
        <f>IF(AND('Mapa final'!$Y$46="Muy Baja",'Mapa final'!$AA$46="Leve"),CONCATENATE("R4C",'Mapa final'!$O$46),"")</f>
        <v/>
      </c>
      <c r="N49" s="73" t="str">
        <f>IF(AND('Mapa final'!$Y$47="Muy Baja",'Mapa final'!$AA$47="Leve"),CONCATENATE("R4C",'Mapa final'!$O$47),"")</f>
        <v/>
      </c>
      <c r="O49" s="74" t="str">
        <f>IF(AND('Mapa final'!$Y$48="Muy Baja",'Mapa final'!$AA$48="Leve"),CONCATENATE("R4C",'Mapa final'!$O$48),"")</f>
        <v/>
      </c>
      <c r="P49" s="72" t="str">
        <f>IF(AND('Mapa final'!$Y$43="Muy Baja",'Mapa final'!$AA$43="Menor"),CONCATENATE("R4C",'Mapa final'!$O$43),"")</f>
        <v/>
      </c>
      <c r="Q49" s="73" t="str">
        <f>IF(AND('Mapa final'!$Y$44="Muy Baja",'Mapa final'!$AA$44="Menor"),CONCATENATE("R4C",'Mapa final'!$O$44),"")</f>
        <v/>
      </c>
      <c r="R49" s="73" t="str">
        <f>IF(AND('Mapa final'!$Y$45="Muy Baja",'Mapa final'!$AA$45="Menor"),CONCATENATE("R4C",'Mapa final'!$O$45),"")</f>
        <v/>
      </c>
      <c r="S49" s="73" t="str">
        <f>IF(AND('Mapa final'!$Y$46="Muy Baja",'Mapa final'!$AA$46="Menor"),CONCATENATE("R4C",'Mapa final'!$O$46),"")</f>
        <v/>
      </c>
      <c r="T49" s="73" t="str">
        <f>IF(AND('Mapa final'!$Y$47="Muy Baja",'Mapa final'!$AA$47="Menor"),CONCATENATE("R4C",'Mapa final'!$O$47),"")</f>
        <v/>
      </c>
      <c r="U49" s="74" t="str">
        <f>IF(AND('Mapa final'!$Y$48="Muy Baja",'Mapa final'!$AA$48="Menor"),CONCATENATE("R4C",'Mapa final'!$O$48),"")</f>
        <v/>
      </c>
      <c r="V49" s="63" t="str">
        <f>IF(AND('Mapa final'!$Y$43="Muy Baja",'Mapa final'!$AA$43="Moderado"),CONCATENATE("R4C",'Mapa final'!$O$43),"")</f>
        <v/>
      </c>
      <c r="W49" s="64" t="str">
        <f>IF(AND('Mapa final'!$Y$44="Muy Baja",'Mapa final'!$AA$44="Moderado"),CONCATENATE("R4C",'Mapa final'!$O$44),"")</f>
        <v/>
      </c>
      <c r="X49" s="64" t="str">
        <f>IF(AND('Mapa final'!$Y$45="Muy Baja",'Mapa final'!$AA$45="Moderado"),CONCATENATE("R4C",'Mapa final'!$O$45),"")</f>
        <v/>
      </c>
      <c r="Y49" s="64" t="str">
        <f>IF(AND('Mapa final'!$Y$46="Muy Baja",'Mapa final'!$AA$46="Moderado"),CONCATENATE("R4C",'Mapa final'!$O$46),"")</f>
        <v/>
      </c>
      <c r="Z49" s="64" t="str">
        <f>IF(AND('Mapa final'!$Y$47="Muy Baja",'Mapa final'!$AA$47="Moderado"),CONCATENATE("R4C",'Mapa final'!$O$47),"")</f>
        <v/>
      </c>
      <c r="AA49" s="65" t="str">
        <f>IF(AND('Mapa final'!$Y$48="Muy Baja",'Mapa final'!$AA$48="Moderado"),CONCATENATE("R4C",'Mapa final'!$O$48),"")</f>
        <v/>
      </c>
      <c r="AB49" s="48" t="str">
        <f>IF(AND('Mapa final'!$Y$43="Muy Baja",'Mapa final'!$AA$43="Mayor"),CONCATENATE("R4C",'Mapa final'!$O$43),"")</f>
        <v/>
      </c>
      <c r="AC49" s="49" t="str">
        <f>IF(AND('Mapa final'!$Y$44="Muy Baja",'Mapa final'!$AA$44="Mayor"),CONCATENATE("R4C",'Mapa final'!$O$44),"")</f>
        <v/>
      </c>
      <c r="AD49" s="49" t="str">
        <f>IF(AND('Mapa final'!$Y$45="Muy Baja",'Mapa final'!$AA$45="Mayor"),CONCATENATE("R4C",'Mapa final'!$O$45),"")</f>
        <v/>
      </c>
      <c r="AE49" s="49" t="str">
        <f>IF(AND('Mapa final'!$Y$46="Muy Baja",'Mapa final'!$AA$46="Mayor"),CONCATENATE("R4C",'Mapa final'!$O$46),"")</f>
        <v/>
      </c>
      <c r="AF49" s="49" t="str">
        <f>IF(AND('Mapa final'!$Y$47="Muy Baja",'Mapa final'!$AA$47="Mayor"),CONCATENATE("R4C",'Mapa final'!$O$47),"")</f>
        <v/>
      </c>
      <c r="AG49" s="50" t="str">
        <f>IF(AND('Mapa final'!$Y$48="Muy Baja",'Mapa final'!$AA$48="Mayor"),CONCATENATE("R4C",'Mapa final'!$O$48),"")</f>
        <v/>
      </c>
      <c r="AH49" s="51" t="str">
        <f>IF(AND('Mapa final'!$Y$43="Muy Baja",'Mapa final'!$AA$43="Catastrófico"),CONCATENATE("R4C",'Mapa final'!$O$43),"")</f>
        <v/>
      </c>
      <c r="AI49" s="52" t="str">
        <f>IF(AND('Mapa final'!$Y$44="Muy Baja",'Mapa final'!$AA$44="Catastrófico"),CONCATENATE("R4C",'Mapa final'!$O$44),"")</f>
        <v/>
      </c>
      <c r="AJ49" s="52" t="str">
        <f>IF(AND('Mapa final'!$Y$45="Muy Baja",'Mapa final'!$AA$45="Catastrófico"),CONCATENATE("R4C",'Mapa final'!$O$45),"")</f>
        <v/>
      </c>
      <c r="AK49" s="52" t="str">
        <f>IF(AND('Mapa final'!$Y$46="Muy Baja",'Mapa final'!$AA$46="Catastrófico"),CONCATENATE("R4C",'Mapa final'!$O$46),"")</f>
        <v/>
      </c>
      <c r="AL49" s="52" t="str">
        <f>IF(AND('Mapa final'!$Y$47="Muy Baja",'Mapa final'!$AA$47="Catastrófico"),CONCATENATE("R4C",'Mapa final'!$O$47),"")</f>
        <v/>
      </c>
      <c r="AM49" s="53" t="str">
        <f>IF(AND('Mapa final'!$Y$48="Muy Baja",'Mapa final'!$AA$48="Catastrófico"),CONCATENATE("R4C",'Mapa final'!$O$48),"")</f>
        <v/>
      </c>
      <c r="AN49" s="79"/>
      <c r="AO49" s="79"/>
      <c r="AP49" s="79"/>
      <c r="AQ49" s="79"/>
      <c r="AR49" s="79"/>
      <c r="AS49" s="79"/>
      <c r="AT49" s="79"/>
      <c r="AU49" s="79"/>
      <c r="AV49" s="79"/>
      <c r="AW49" s="79"/>
      <c r="AX49" s="79"/>
      <c r="AY49" s="79"/>
      <c r="AZ49" s="79"/>
      <c r="BA49" s="79"/>
      <c r="BB49" s="79"/>
      <c r="BC49" s="79"/>
      <c r="BD49" s="79"/>
      <c r="BE49" s="79"/>
      <c r="BF49" s="79"/>
      <c r="BG49" s="79"/>
      <c r="BH49" s="79"/>
      <c r="BI49" s="79"/>
      <c r="BJ49" s="79"/>
      <c r="BK49" s="79"/>
      <c r="BL49" s="79"/>
      <c r="BM49" s="79"/>
      <c r="BN49" s="79"/>
      <c r="BO49" s="79"/>
      <c r="BP49" s="79"/>
      <c r="BQ49" s="79"/>
      <c r="BR49" s="79"/>
      <c r="BS49" s="79"/>
      <c r="BT49" s="79"/>
      <c r="BU49" s="79"/>
      <c r="BV49" s="79"/>
      <c r="BW49" s="79"/>
      <c r="BX49" s="79"/>
      <c r="BY49" s="79"/>
      <c r="BZ49" s="79"/>
      <c r="CA49" s="79"/>
      <c r="CB49" s="79"/>
    </row>
    <row r="50" spans="1:80" ht="15" customHeight="1" x14ac:dyDescent="0.25">
      <c r="A50" s="79"/>
      <c r="B50" s="407"/>
      <c r="C50" s="407"/>
      <c r="D50" s="408"/>
      <c r="E50" s="448"/>
      <c r="F50" s="449"/>
      <c r="G50" s="449"/>
      <c r="H50" s="449"/>
      <c r="I50" s="450"/>
      <c r="J50" s="72" t="str">
        <f>IF(AND('Mapa final'!$Y$49="Muy Baja",'Mapa final'!$AA$49="Leve"),CONCATENATE("R5C",'Mapa final'!$O$49),"")</f>
        <v/>
      </c>
      <c r="K50" s="73" t="str">
        <f>IF(AND('Mapa final'!$Y$50="Muy Baja",'Mapa final'!$AA$50="Leve"),CONCATENATE("R5C",'Mapa final'!$O$50),"")</f>
        <v/>
      </c>
      <c r="L50" s="73" t="str">
        <f>IF(AND('Mapa final'!$Y$51="Muy Baja",'Mapa final'!$AA$51="Leve"),CONCATENATE("R5C",'Mapa final'!$O$51),"")</f>
        <v/>
      </c>
      <c r="M50" s="73" t="str">
        <f>IF(AND('Mapa final'!$Y$52="Muy Baja",'Mapa final'!$AA$52="Leve"),CONCATENATE("R5C",'Mapa final'!$O$52),"")</f>
        <v/>
      </c>
      <c r="N50" s="73" t="str">
        <f>IF(AND('Mapa final'!$Y$53="Muy Baja",'Mapa final'!$AA$53="Leve"),CONCATENATE("R5C",'Mapa final'!$O$53),"")</f>
        <v/>
      </c>
      <c r="O50" s="74" t="e">
        <f>IF(AND('Mapa final'!#REF!="Muy Baja",'Mapa final'!#REF!="Leve"),CONCATENATE("R5C",'Mapa final'!#REF!),"")</f>
        <v>#REF!</v>
      </c>
      <c r="P50" s="72" t="str">
        <f>IF(AND('Mapa final'!$Y$49="Muy Baja",'Mapa final'!$AA$49="Menor"),CONCATENATE("R5C",'Mapa final'!$O$49),"")</f>
        <v/>
      </c>
      <c r="Q50" s="73" t="str">
        <f>IF(AND('Mapa final'!$Y$50="Muy Baja",'Mapa final'!$AA$50="Menor"),CONCATENATE("R5C",'Mapa final'!$O$50),"")</f>
        <v/>
      </c>
      <c r="R50" s="73" t="str">
        <f>IF(AND('Mapa final'!$Y$51="Muy Baja",'Mapa final'!$AA$51="Menor"),CONCATENATE("R5C",'Mapa final'!$O$51),"")</f>
        <v/>
      </c>
      <c r="S50" s="73" t="str">
        <f>IF(AND('Mapa final'!$Y$52="Muy Baja",'Mapa final'!$AA$52="Menor"),CONCATENATE("R5C",'Mapa final'!$O$52),"")</f>
        <v/>
      </c>
      <c r="T50" s="73" t="str">
        <f>IF(AND('Mapa final'!$Y$53="Muy Baja",'Mapa final'!$AA$53="Menor"),CONCATENATE("R5C",'Mapa final'!$O$53),"")</f>
        <v/>
      </c>
      <c r="U50" s="74" t="e">
        <f>IF(AND('Mapa final'!#REF!="Muy Baja",'Mapa final'!#REF!="Menor"),CONCATENATE("R5C",'Mapa final'!#REF!),"")</f>
        <v>#REF!</v>
      </c>
      <c r="V50" s="63" t="str">
        <f>IF(AND('Mapa final'!$Y$49="Muy Baja",'Mapa final'!$AA$49="Moderado"),CONCATENATE("R5C",'Mapa final'!$O$49),"")</f>
        <v/>
      </c>
      <c r="W50" s="64" t="str">
        <f>IF(AND('Mapa final'!$Y$50="Muy Baja",'Mapa final'!$AA$50="Moderado"),CONCATENATE("R5C",'Mapa final'!$O$50),"")</f>
        <v/>
      </c>
      <c r="X50" s="64" t="str">
        <f>IF(AND('Mapa final'!$Y$51="Muy Baja",'Mapa final'!$AA$51="Moderado"),CONCATENATE("R5C",'Mapa final'!$O$51),"")</f>
        <v/>
      </c>
      <c r="Y50" s="64" t="str">
        <f>IF(AND('Mapa final'!$Y$52="Muy Baja",'Mapa final'!$AA$52="Moderado"),CONCATENATE("R5C",'Mapa final'!$O$52),"")</f>
        <v/>
      </c>
      <c r="Z50" s="64" t="str">
        <f>IF(AND('Mapa final'!$Y$53="Muy Baja",'Mapa final'!$AA$53="Moderado"),CONCATENATE("R5C",'Mapa final'!$O$53),"")</f>
        <v/>
      </c>
      <c r="AA50" s="65" t="e">
        <f>IF(AND('Mapa final'!#REF!="Muy Baja",'Mapa final'!#REF!="Moderado"),CONCATENATE("R5C",'Mapa final'!#REF!),"")</f>
        <v>#REF!</v>
      </c>
      <c r="AB50" s="48" t="str">
        <f>IF(AND('Mapa final'!$Y$49="Muy Baja",'Mapa final'!$AA$49="Mayor"),CONCATENATE("R5C",'Mapa final'!$O$49),"")</f>
        <v/>
      </c>
      <c r="AC50" s="49" t="str">
        <f>IF(AND('Mapa final'!$Y$50="Muy Baja",'Mapa final'!$AA$50="Mayor"),CONCATENATE("R5C",'Mapa final'!$O$50),"")</f>
        <v/>
      </c>
      <c r="AD50" s="49" t="str">
        <f>IF(AND('Mapa final'!$Y$51="Muy Baja",'Mapa final'!$AA$51="Mayor"),CONCATENATE("R5C",'Mapa final'!$O$51),"")</f>
        <v/>
      </c>
      <c r="AE50" s="49" t="str">
        <f>IF(AND('Mapa final'!$Y$52="Muy Baja",'Mapa final'!$AA$52="Mayor"),CONCATENATE("R5C",'Mapa final'!$O$52),"")</f>
        <v/>
      </c>
      <c r="AF50" s="49" t="str">
        <f>IF(AND('Mapa final'!$Y$53="Muy Baja",'Mapa final'!$AA$53="Mayor"),CONCATENATE("R5C",'Mapa final'!$O$53),"")</f>
        <v/>
      </c>
      <c r="AG50" s="50" t="e">
        <f>IF(AND('Mapa final'!#REF!="Muy Baja",'Mapa final'!#REF!="Mayor"),CONCATENATE("R5C",'Mapa final'!#REF!),"")</f>
        <v>#REF!</v>
      </c>
      <c r="AH50" s="51" t="str">
        <f>IF(AND('Mapa final'!$Y$49="Muy Baja",'Mapa final'!$AA$49="Catastrófico"),CONCATENATE("R5C",'Mapa final'!$O$49),"")</f>
        <v/>
      </c>
      <c r="AI50" s="52" t="str">
        <f>IF(AND('Mapa final'!$Y$50="Muy Baja",'Mapa final'!$AA$50="Catastrófico"),CONCATENATE("R5C",'Mapa final'!$O$50),"")</f>
        <v/>
      </c>
      <c r="AJ50" s="52" t="str">
        <f>IF(AND('Mapa final'!$Y$51="Muy Baja",'Mapa final'!$AA$51="Catastrófico"),CONCATENATE("R5C",'Mapa final'!$O$51),"")</f>
        <v/>
      </c>
      <c r="AK50" s="52" t="str">
        <f>IF(AND('Mapa final'!$Y$52="Muy Baja",'Mapa final'!$AA$52="Catastrófico"),CONCATENATE("R5C",'Mapa final'!$O$52),"")</f>
        <v/>
      </c>
      <c r="AL50" s="52" t="str">
        <f>IF(AND('Mapa final'!$Y$53="Muy Baja",'Mapa final'!$AA$53="Catastrófico"),CONCATENATE("R5C",'Mapa final'!$O$53),"")</f>
        <v/>
      </c>
      <c r="AM50" s="53" t="e">
        <f>IF(AND('Mapa final'!#REF!="Muy Baja",'Mapa final'!#REF!="Catastrófico"),CONCATENATE("R5C",'Mapa final'!#REF!),"")</f>
        <v>#REF!</v>
      </c>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79"/>
      <c r="BR50" s="79"/>
      <c r="BS50" s="79"/>
      <c r="BT50" s="79"/>
      <c r="BU50" s="79"/>
      <c r="BV50" s="79"/>
      <c r="BW50" s="79"/>
      <c r="BX50" s="79"/>
      <c r="BY50" s="79"/>
      <c r="BZ50" s="79"/>
      <c r="CA50" s="79"/>
      <c r="CB50" s="79"/>
    </row>
    <row r="51" spans="1:80" ht="15" customHeight="1" x14ac:dyDescent="0.25">
      <c r="A51" s="79"/>
      <c r="B51" s="407"/>
      <c r="C51" s="407"/>
      <c r="D51" s="408"/>
      <c r="E51" s="448"/>
      <c r="F51" s="449"/>
      <c r="G51" s="449"/>
      <c r="H51" s="449"/>
      <c r="I51" s="450"/>
      <c r="J51" s="72" t="str">
        <f>IF(AND('Mapa final'!$Y$54="Muy Baja",'Mapa final'!$AA$54="Leve"),CONCATENATE("R6C",'Mapa final'!$O$54),"")</f>
        <v/>
      </c>
      <c r="K51" s="73" t="str">
        <f>IF(AND('Mapa final'!$Y$55="Muy Baja",'Mapa final'!$AA$55="Leve"),CONCATENATE("R6C",'Mapa final'!$O$55),"")</f>
        <v/>
      </c>
      <c r="L51" s="73" t="str">
        <f>IF(AND('Mapa final'!$Y$56="Muy Baja",'Mapa final'!$AA$56="Leve"),CONCATENATE("R6C",'Mapa final'!$O$56),"")</f>
        <v/>
      </c>
      <c r="M51" s="73" t="str">
        <f>IF(AND('Mapa final'!$Y$57="Muy Baja",'Mapa final'!$AA$57="Leve"),CONCATENATE("R6C",'Mapa final'!$O$57),"")</f>
        <v/>
      </c>
      <c r="N51" s="73" t="e">
        <f>IF(AND('Mapa final'!#REF!="Muy Baja",'Mapa final'!#REF!="Leve"),CONCATENATE("R6C",'Mapa final'!#REF!),"")</f>
        <v>#REF!</v>
      </c>
      <c r="O51" s="74" t="e">
        <f>IF(AND('Mapa final'!#REF!="Muy Baja",'Mapa final'!#REF!="Leve"),CONCATENATE("R6C",'Mapa final'!#REF!),"")</f>
        <v>#REF!</v>
      </c>
      <c r="P51" s="72" t="str">
        <f>IF(AND('Mapa final'!$Y$54="Muy Baja",'Mapa final'!$AA$54="Menor"),CONCATENATE("R6C",'Mapa final'!$O$54),"")</f>
        <v/>
      </c>
      <c r="Q51" s="73" t="str">
        <f>IF(AND('Mapa final'!$Y$55="Muy Baja",'Mapa final'!$AA$55="Menor"),CONCATENATE("R6C",'Mapa final'!$O$55),"")</f>
        <v/>
      </c>
      <c r="R51" s="73" t="str">
        <f>IF(AND('Mapa final'!$Y$56="Muy Baja",'Mapa final'!$AA$56="Menor"),CONCATENATE("R6C",'Mapa final'!$O$56),"")</f>
        <v/>
      </c>
      <c r="S51" s="73" t="str">
        <f>IF(AND('Mapa final'!$Y$57="Muy Baja",'Mapa final'!$AA$57="Menor"),CONCATENATE("R6C",'Mapa final'!$O$57),"")</f>
        <v/>
      </c>
      <c r="T51" s="73" t="e">
        <f>IF(AND('Mapa final'!#REF!="Muy Baja",'Mapa final'!#REF!="Menor"),CONCATENATE("R6C",'Mapa final'!#REF!),"")</f>
        <v>#REF!</v>
      </c>
      <c r="U51" s="74" t="e">
        <f>IF(AND('Mapa final'!#REF!="Muy Baja",'Mapa final'!#REF!="Menor"),CONCATENATE("R6C",'Mapa final'!#REF!),"")</f>
        <v>#REF!</v>
      </c>
      <c r="V51" s="63" t="str">
        <f>IF(AND('Mapa final'!$Y$54="Muy Baja",'Mapa final'!$AA$54="Moderado"),CONCATENATE("R6C",'Mapa final'!$O$54),"")</f>
        <v/>
      </c>
      <c r="W51" s="64" t="str">
        <f>IF(AND('Mapa final'!$Y$55="Muy Baja",'Mapa final'!$AA$55="Moderado"),CONCATENATE("R6C",'Mapa final'!$O$55),"")</f>
        <v/>
      </c>
      <c r="X51" s="64" t="str">
        <f>IF(AND('Mapa final'!$Y$56="Muy Baja",'Mapa final'!$AA$56="Moderado"),CONCATENATE("R6C",'Mapa final'!$O$56),"")</f>
        <v/>
      </c>
      <c r="Y51" s="64" t="str">
        <f>IF(AND('Mapa final'!$Y$57="Muy Baja",'Mapa final'!$AA$57="Moderado"),CONCATENATE("R6C",'Mapa final'!$O$57),"")</f>
        <v/>
      </c>
      <c r="Z51" s="64" t="e">
        <f>IF(AND('Mapa final'!#REF!="Muy Baja",'Mapa final'!#REF!="Moderado"),CONCATENATE("R6C",'Mapa final'!#REF!),"")</f>
        <v>#REF!</v>
      </c>
      <c r="AA51" s="65" t="e">
        <f>IF(AND('Mapa final'!#REF!="Muy Baja",'Mapa final'!#REF!="Moderado"),CONCATENATE("R6C",'Mapa final'!#REF!),"")</f>
        <v>#REF!</v>
      </c>
      <c r="AB51" s="48" t="str">
        <f>IF(AND('Mapa final'!$Y$54="Muy Baja",'Mapa final'!$AA$54="Mayor"),CONCATENATE("R6C",'Mapa final'!$O$54),"")</f>
        <v/>
      </c>
      <c r="AC51" s="49" t="str">
        <f>IF(AND('Mapa final'!$Y$55="Muy Baja",'Mapa final'!$AA$55="Mayor"),CONCATENATE("R6C",'Mapa final'!$O$55),"")</f>
        <v/>
      </c>
      <c r="AD51" s="49" t="str">
        <f>IF(AND('Mapa final'!$Y$56="Muy Baja",'Mapa final'!$AA$56="Mayor"),CONCATENATE("R6C",'Mapa final'!$O$56),"")</f>
        <v/>
      </c>
      <c r="AE51" s="49" t="str">
        <f>IF(AND('Mapa final'!$Y$57="Muy Baja",'Mapa final'!$AA$57="Mayor"),CONCATENATE("R6C",'Mapa final'!$O$57),"")</f>
        <v/>
      </c>
      <c r="AF51" s="49" t="e">
        <f>IF(AND('Mapa final'!#REF!="Muy Baja",'Mapa final'!#REF!="Mayor"),CONCATENATE("R6C",'Mapa final'!#REF!),"")</f>
        <v>#REF!</v>
      </c>
      <c r="AG51" s="50" t="e">
        <f>IF(AND('Mapa final'!#REF!="Muy Baja",'Mapa final'!#REF!="Mayor"),CONCATENATE("R6C",'Mapa final'!#REF!),"")</f>
        <v>#REF!</v>
      </c>
      <c r="AH51" s="51" t="str">
        <f>IF(AND('Mapa final'!$Y$54="Muy Baja",'Mapa final'!$AA$54="Catastrófico"),CONCATENATE("R6C",'Mapa final'!$O$54),"")</f>
        <v/>
      </c>
      <c r="AI51" s="52" t="str">
        <f>IF(AND('Mapa final'!$Y$55="Muy Baja",'Mapa final'!$AA$55="Catastrófico"),CONCATENATE("R6C",'Mapa final'!$O$55),"")</f>
        <v/>
      </c>
      <c r="AJ51" s="52" t="str">
        <f>IF(AND('Mapa final'!$Y$56="Muy Baja",'Mapa final'!$AA$56="Catastrófico"),CONCATENATE("R6C",'Mapa final'!$O$56),"")</f>
        <v/>
      </c>
      <c r="AK51" s="52" t="str">
        <f>IF(AND('Mapa final'!$Y$57="Muy Baja",'Mapa final'!$AA$57="Catastrófico"),CONCATENATE("R6C",'Mapa final'!$O$57),"")</f>
        <v/>
      </c>
      <c r="AL51" s="52" t="e">
        <f>IF(AND('Mapa final'!#REF!="Muy Baja",'Mapa final'!#REF!="Catastrófico"),CONCATENATE("R6C",'Mapa final'!#REF!),"")</f>
        <v>#REF!</v>
      </c>
      <c r="AM51" s="53" t="e">
        <f>IF(AND('Mapa final'!#REF!="Muy Baja",'Mapa final'!#REF!="Catastrófico"),CONCATENATE("R6C",'Mapa final'!#REF!),"")</f>
        <v>#REF!</v>
      </c>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row>
    <row r="52" spans="1:80" ht="15" customHeight="1" x14ac:dyDescent="0.25">
      <c r="A52" s="79"/>
      <c r="B52" s="407"/>
      <c r="C52" s="407"/>
      <c r="D52" s="408"/>
      <c r="E52" s="448"/>
      <c r="F52" s="449"/>
      <c r="G52" s="449"/>
      <c r="H52" s="449"/>
      <c r="I52" s="450"/>
      <c r="J52" s="72" t="e">
        <f>IF(AND('Mapa final'!#REF!="Muy Baja",'Mapa final'!#REF!="Leve"),CONCATENATE("R7C",'Mapa final'!#REF!),"")</f>
        <v>#REF!</v>
      </c>
      <c r="K52" s="73" t="e">
        <f>IF(AND('Mapa final'!#REF!="Muy Baja",'Mapa final'!#REF!="Leve"),CONCATENATE("R7C",'Mapa final'!#REF!),"")</f>
        <v>#REF!</v>
      </c>
      <c r="L52" s="73" t="e">
        <f>IF(AND('Mapa final'!#REF!="Muy Baja",'Mapa final'!#REF!="Leve"),CONCATENATE("R7C",'Mapa final'!#REF!),"")</f>
        <v>#REF!</v>
      </c>
      <c r="M52" s="73" t="e">
        <f>IF(AND('Mapa final'!#REF!="Muy Baja",'Mapa final'!#REF!="Leve"),CONCATENATE("R7C",'Mapa final'!#REF!),"")</f>
        <v>#REF!</v>
      </c>
      <c r="N52" s="73" t="e">
        <f>IF(AND('Mapa final'!#REF!="Muy Baja",'Mapa final'!#REF!="Leve"),CONCATENATE("R7C",'Mapa final'!#REF!),"")</f>
        <v>#REF!</v>
      </c>
      <c r="O52" s="74" t="e">
        <f>IF(AND('Mapa final'!#REF!="Muy Baja",'Mapa final'!#REF!="Leve"),CONCATENATE("R7C",'Mapa final'!#REF!),"")</f>
        <v>#REF!</v>
      </c>
      <c r="P52" s="72" t="e">
        <f>IF(AND('Mapa final'!#REF!="Muy Baja",'Mapa final'!#REF!="Menor"),CONCATENATE("R7C",'Mapa final'!#REF!),"")</f>
        <v>#REF!</v>
      </c>
      <c r="Q52" s="73" t="e">
        <f>IF(AND('Mapa final'!#REF!="Muy Baja",'Mapa final'!#REF!="Menor"),CONCATENATE("R7C",'Mapa final'!#REF!),"")</f>
        <v>#REF!</v>
      </c>
      <c r="R52" s="73" t="e">
        <f>IF(AND('Mapa final'!#REF!="Muy Baja",'Mapa final'!#REF!="Menor"),CONCATENATE("R7C",'Mapa final'!#REF!),"")</f>
        <v>#REF!</v>
      </c>
      <c r="S52" s="73" t="e">
        <f>IF(AND('Mapa final'!#REF!="Muy Baja",'Mapa final'!#REF!="Menor"),CONCATENATE("R7C",'Mapa final'!#REF!),"")</f>
        <v>#REF!</v>
      </c>
      <c r="T52" s="73" t="e">
        <f>IF(AND('Mapa final'!#REF!="Muy Baja",'Mapa final'!#REF!="Menor"),CONCATENATE("R7C",'Mapa final'!#REF!),"")</f>
        <v>#REF!</v>
      </c>
      <c r="U52" s="74" t="e">
        <f>IF(AND('Mapa final'!#REF!="Muy Baja",'Mapa final'!#REF!="Menor"),CONCATENATE("R7C",'Mapa final'!#REF!),"")</f>
        <v>#REF!</v>
      </c>
      <c r="V52" s="63" t="e">
        <f>IF(AND('Mapa final'!#REF!="Muy Baja",'Mapa final'!#REF!="Moderado"),CONCATENATE("R7C",'Mapa final'!#REF!),"")</f>
        <v>#REF!</v>
      </c>
      <c r="W52" s="64" t="e">
        <f>IF(AND('Mapa final'!#REF!="Muy Baja",'Mapa final'!#REF!="Moderado"),CONCATENATE("R7C",'Mapa final'!#REF!),"")</f>
        <v>#REF!</v>
      </c>
      <c r="X52" s="64" t="e">
        <f>IF(AND('Mapa final'!#REF!="Muy Baja",'Mapa final'!#REF!="Moderado"),CONCATENATE("R7C",'Mapa final'!#REF!),"")</f>
        <v>#REF!</v>
      </c>
      <c r="Y52" s="64" t="e">
        <f>IF(AND('Mapa final'!#REF!="Muy Baja",'Mapa final'!#REF!="Moderado"),CONCATENATE("R7C",'Mapa final'!#REF!),"")</f>
        <v>#REF!</v>
      </c>
      <c r="Z52" s="64" t="e">
        <f>IF(AND('Mapa final'!#REF!="Muy Baja",'Mapa final'!#REF!="Moderado"),CONCATENATE("R7C",'Mapa final'!#REF!),"")</f>
        <v>#REF!</v>
      </c>
      <c r="AA52" s="65" t="e">
        <f>IF(AND('Mapa final'!#REF!="Muy Baja",'Mapa final'!#REF!="Moderado"),CONCATENATE("R7C",'Mapa final'!#REF!),"")</f>
        <v>#REF!</v>
      </c>
      <c r="AB52" s="48" t="e">
        <f>IF(AND('Mapa final'!#REF!="Muy Baja",'Mapa final'!#REF!="Mayor"),CONCATENATE("R7C",'Mapa final'!#REF!),"")</f>
        <v>#REF!</v>
      </c>
      <c r="AC52" s="49" t="e">
        <f>IF(AND('Mapa final'!#REF!="Muy Baja",'Mapa final'!#REF!="Mayor"),CONCATENATE("R7C",'Mapa final'!#REF!),"")</f>
        <v>#REF!</v>
      </c>
      <c r="AD52" s="49" t="e">
        <f>IF(AND('Mapa final'!#REF!="Muy Baja",'Mapa final'!#REF!="Mayor"),CONCATENATE("R7C",'Mapa final'!#REF!),"")</f>
        <v>#REF!</v>
      </c>
      <c r="AE52" s="49" t="e">
        <f>IF(AND('Mapa final'!#REF!="Muy Baja",'Mapa final'!#REF!="Mayor"),CONCATENATE("R7C",'Mapa final'!#REF!),"")</f>
        <v>#REF!</v>
      </c>
      <c r="AF52" s="49" t="e">
        <f>IF(AND('Mapa final'!#REF!="Muy Baja",'Mapa final'!#REF!="Mayor"),CONCATENATE("R7C",'Mapa final'!#REF!),"")</f>
        <v>#REF!</v>
      </c>
      <c r="AG52" s="50" t="e">
        <f>IF(AND('Mapa final'!#REF!="Muy Baja",'Mapa final'!#REF!="Mayor"),CONCATENATE("R7C",'Mapa final'!#REF!),"")</f>
        <v>#REF!</v>
      </c>
      <c r="AH52" s="51" t="e">
        <f>IF(AND('Mapa final'!#REF!="Muy Baja",'Mapa final'!#REF!="Catastrófico"),CONCATENATE("R7C",'Mapa final'!#REF!),"")</f>
        <v>#REF!</v>
      </c>
      <c r="AI52" s="52" t="e">
        <f>IF(AND('Mapa final'!#REF!="Muy Baja",'Mapa final'!#REF!="Catastrófico"),CONCATENATE("R7C",'Mapa final'!#REF!),"")</f>
        <v>#REF!</v>
      </c>
      <c r="AJ52" s="52" t="e">
        <f>IF(AND('Mapa final'!#REF!="Muy Baja",'Mapa final'!#REF!="Catastrófico"),CONCATENATE("R7C",'Mapa final'!#REF!),"")</f>
        <v>#REF!</v>
      </c>
      <c r="AK52" s="52" t="e">
        <f>IF(AND('Mapa final'!#REF!="Muy Baja",'Mapa final'!#REF!="Catastrófico"),CONCATENATE("R7C",'Mapa final'!#REF!),"")</f>
        <v>#REF!</v>
      </c>
      <c r="AL52" s="52" t="e">
        <f>IF(AND('Mapa final'!#REF!="Muy Baja",'Mapa final'!#REF!="Catastrófico"),CONCATENATE("R7C",'Mapa final'!#REF!),"")</f>
        <v>#REF!</v>
      </c>
      <c r="AM52" s="53" t="e">
        <f>IF(AND('Mapa final'!#REF!="Muy Baja",'Mapa final'!#REF!="Catastrófico"),CONCATENATE("R7C",'Mapa final'!#REF!),"")</f>
        <v>#REF!</v>
      </c>
      <c r="AN52" s="79"/>
      <c r="AO52" s="79"/>
      <c r="AP52" s="79"/>
      <c r="AQ52" s="79"/>
      <c r="AR52" s="79"/>
      <c r="AS52" s="79"/>
      <c r="AT52" s="79"/>
      <c r="AU52" s="79"/>
      <c r="AV52" s="79"/>
      <c r="AW52" s="79"/>
      <c r="AX52" s="79"/>
      <c r="AY52" s="79"/>
      <c r="AZ52" s="79"/>
      <c r="BA52" s="79"/>
      <c r="BB52" s="79"/>
      <c r="BC52" s="79"/>
      <c r="BD52" s="79"/>
      <c r="BE52" s="79"/>
      <c r="BF52" s="79"/>
      <c r="BG52" s="79"/>
      <c r="BH52" s="79"/>
      <c r="BI52" s="79"/>
      <c r="BJ52" s="79"/>
      <c r="BK52" s="79"/>
      <c r="BL52" s="79"/>
      <c r="BM52" s="79"/>
      <c r="BN52" s="79"/>
      <c r="BO52" s="79"/>
      <c r="BP52" s="79"/>
      <c r="BQ52" s="79"/>
      <c r="BR52" s="79"/>
      <c r="BS52" s="79"/>
      <c r="BT52" s="79"/>
      <c r="BU52" s="79"/>
      <c r="BV52" s="79"/>
      <c r="BW52" s="79"/>
      <c r="BX52" s="79"/>
      <c r="BY52" s="79"/>
      <c r="BZ52" s="79"/>
      <c r="CA52" s="79"/>
      <c r="CB52" s="79"/>
    </row>
    <row r="53" spans="1:80" ht="15" customHeight="1" x14ac:dyDescent="0.25">
      <c r="A53" s="79"/>
      <c r="B53" s="407"/>
      <c r="C53" s="407"/>
      <c r="D53" s="408"/>
      <c r="E53" s="448"/>
      <c r="F53" s="449"/>
      <c r="G53" s="449"/>
      <c r="H53" s="449"/>
      <c r="I53" s="450"/>
      <c r="J53" s="72" t="e">
        <f>IF(AND('Mapa final'!#REF!="Muy Baja",'Mapa final'!#REF!="Leve"),CONCATENATE("R8C",'Mapa final'!#REF!),"")</f>
        <v>#REF!</v>
      </c>
      <c r="K53" s="73" t="e">
        <f>IF(AND('Mapa final'!#REF!="Muy Baja",'Mapa final'!#REF!="Leve"),CONCATENATE("R8C",'Mapa final'!#REF!),"")</f>
        <v>#REF!</v>
      </c>
      <c r="L53" s="73" t="e">
        <f>IF(AND('Mapa final'!#REF!="Muy Baja",'Mapa final'!#REF!="Leve"),CONCATENATE("R8C",'Mapa final'!#REF!),"")</f>
        <v>#REF!</v>
      </c>
      <c r="M53" s="73" t="e">
        <f>IF(AND('Mapa final'!#REF!="Muy Baja",'Mapa final'!#REF!="Leve"),CONCATENATE("R8C",'Mapa final'!#REF!),"")</f>
        <v>#REF!</v>
      </c>
      <c r="N53" s="73" t="e">
        <f>IF(AND('Mapa final'!#REF!="Muy Baja",'Mapa final'!#REF!="Leve"),CONCATENATE("R8C",'Mapa final'!#REF!),"")</f>
        <v>#REF!</v>
      </c>
      <c r="O53" s="74" t="e">
        <f>IF(AND('Mapa final'!#REF!="Muy Baja",'Mapa final'!#REF!="Leve"),CONCATENATE("R8C",'Mapa final'!#REF!),"")</f>
        <v>#REF!</v>
      </c>
      <c r="P53" s="72" t="e">
        <f>IF(AND('Mapa final'!#REF!="Muy Baja",'Mapa final'!#REF!="Menor"),CONCATENATE("R8C",'Mapa final'!#REF!),"")</f>
        <v>#REF!</v>
      </c>
      <c r="Q53" s="73" t="e">
        <f>IF(AND('Mapa final'!#REF!="Muy Baja",'Mapa final'!#REF!="Menor"),CONCATENATE("R8C",'Mapa final'!#REF!),"")</f>
        <v>#REF!</v>
      </c>
      <c r="R53" s="73" t="e">
        <f>IF(AND('Mapa final'!#REF!="Muy Baja",'Mapa final'!#REF!="Menor"),CONCATENATE("R8C",'Mapa final'!#REF!),"")</f>
        <v>#REF!</v>
      </c>
      <c r="S53" s="73" t="e">
        <f>IF(AND('Mapa final'!#REF!="Muy Baja",'Mapa final'!#REF!="Menor"),CONCATENATE("R8C",'Mapa final'!#REF!),"")</f>
        <v>#REF!</v>
      </c>
      <c r="T53" s="73" t="e">
        <f>IF(AND('Mapa final'!#REF!="Muy Baja",'Mapa final'!#REF!="Menor"),CONCATENATE("R8C",'Mapa final'!#REF!),"")</f>
        <v>#REF!</v>
      </c>
      <c r="U53" s="74" t="e">
        <f>IF(AND('Mapa final'!#REF!="Muy Baja",'Mapa final'!#REF!="Menor"),CONCATENATE("R8C",'Mapa final'!#REF!),"")</f>
        <v>#REF!</v>
      </c>
      <c r="V53" s="63" t="e">
        <f>IF(AND('Mapa final'!#REF!="Muy Baja",'Mapa final'!#REF!="Moderado"),CONCATENATE("R8C",'Mapa final'!#REF!),"")</f>
        <v>#REF!</v>
      </c>
      <c r="W53" s="64" t="e">
        <f>IF(AND('Mapa final'!#REF!="Muy Baja",'Mapa final'!#REF!="Moderado"),CONCATENATE("R8C",'Mapa final'!#REF!),"")</f>
        <v>#REF!</v>
      </c>
      <c r="X53" s="64" t="e">
        <f>IF(AND('Mapa final'!#REF!="Muy Baja",'Mapa final'!#REF!="Moderado"),CONCATENATE("R8C",'Mapa final'!#REF!),"")</f>
        <v>#REF!</v>
      </c>
      <c r="Y53" s="64" t="e">
        <f>IF(AND('Mapa final'!#REF!="Muy Baja",'Mapa final'!#REF!="Moderado"),CONCATENATE("R8C",'Mapa final'!#REF!),"")</f>
        <v>#REF!</v>
      </c>
      <c r="Z53" s="64" t="e">
        <f>IF(AND('Mapa final'!#REF!="Muy Baja",'Mapa final'!#REF!="Moderado"),CONCATENATE("R8C",'Mapa final'!#REF!),"")</f>
        <v>#REF!</v>
      </c>
      <c r="AA53" s="65" t="e">
        <f>IF(AND('Mapa final'!#REF!="Muy Baja",'Mapa final'!#REF!="Moderado"),CONCATENATE("R8C",'Mapa final'!#REF!),"")</f>
        <v>#REF!</v>
      </c>
      <c r="AB53" s="48" t="e">
        <f>IF(AND('Mapa final'!#REF!="Muy Baja",'Mapa final'!#REF!="Mayor"),CONCATENATE("R8C",'Mapa final'!#REF!),"")</f>
        <v>#REF!</v>
      </c>
      <c r="AC53" s="49" t="e">
        <f>IF(AND('Mapa final'!#REF!="Muy Baja",'Mapa final'!#REF!="Mayor"),CONCATENATE("R8C",'Mapa final'!#REF!),"")</f>
        <v>#REF!</v>
      </c>
      <c r="AD53" s="49" t="e">
        <f>IF(AND('Mapa final'!#REF!="Muy Baja",'Mapa final'!#REF!="Mayor"),CONCATENATE("R8C",'Mapa final'!#REF!),"")</f>
        <v>#REF!</v>
      </c>
      <c r="AE53" s="49" t="e">
        <f>IF(AND('Mapa final'!#REF!="Muy Baja",'Mapa final'!#REF!="Mayor"),CONCATENATE("R8C",'Mapa final'!#REF!),"")</f>
        <v>#REF!</v>
      </c>
      <c r="AF53" s="49" t="e">
        <f>IF(AND('Mapa final'!#REF!="Muy Baja",'Mapa final'!#REF!="Mayor"),CONCATENATE("R8C",'Mapa final'!#REF!),"")</f>
        <v>#REF!</v>
      </c>
      <c r="AG53" s="50" t="e">
        <f>IF(AND('Mapa final'!#REF!="Muy Baja",'Mapa final'!#REF!="Mayor"),CONCATENATE("R8C",'Mapa final'!#REF!),"")</f>
        <v>#REF!</v>
      </c>
      <c r="AH53" s="51" t="e">
        <f>IF(AND('Mapa final'!#REF!="Muy Baja",'Mapa final'!#REF!="Catastrófico"),CONCATENATE("R8C",'Mapa final'!#REF!),"")</f>
        <v>#REF!</v>
      </c>
      <c r="AI53" s="52" t="e">
        <f>IF(AND('Mapa final'!#REF!="Muy Baja",'Mapa final'!#REF!="Catastrófico"),CONCATENATE("R8C",'Mapa final'!#REF!),"")</f>
        <v>#REF!</v>
      </c>
      <c r="AJ53" s="52" t="e">
        <f>IF(AND('Mapa final'!#REF!="Muy Baja",'Mapa final'!#REF!="Catastrófico"),CONCATENATE("R8C",'Mapa final'!#REF!),"")</f>
        <v>#REF!</v>
      </c>
      <c r="AK53" s="52" t="e">
        <f>IF(AND('Mapa final'!#REF!="Muy Baja",'Mapa final'!#REF!="Catastrófico"),CONCATENATE("R8C",'Mapa final'!#REF!),"")</f>
        <v>#REF!</v>
      </c>
      <c r="AL53" s="52" t="e">
        <f>IF(AND('Mapa final'!#REF!="Muy Baja",'Mapa final'!#REF!="Catastrófico"),CONCATENATE("R8C",'Mapa final'!#REF!),"")</f>
        <v>#REF!</v>
      </c>
      <c r="AM53" s="53" t="e">
        <f>IF(AND('Mapa final'!#REF!="Muy Baja",'Mapa final'!#REF!="Catastrófico"),CONCATENATE("R8C",'Mapa final'!#REF!),"")</f>
        <v>#REF!</v>
      </c>
      <c r="AN53" s="79"/>
      <c r="AO53" s="79"/>
      <c r="AP53" s="79"/>
      <c r="AQ53" s="79"/>
      <c r="AR53" s="79"/>
      <c r="AS53" s="79"/>
      <c r="AT53" s="79"/>
      <c r="AU53" s="79"/>
      <c r="AV53" s="79"/>
      <c r="AW53" s="79"/>
      <c r="AX53" s="79"/>
      <c r="AY53" s="79"/>
      <c r="AZ53" s="79"/>
      <c r="BA53" s="79"/>
      <c r="BB53" s="79"/>
      <c r="BC53" s="79"/>
      <c r="BD53" s="79"/>
      <c r="BE53" s="79"/>
      <c r="BF53" s="79"/>
      <c r="BG53" s="79"/>
      <c r="BH53" s="79"/>
      <c r="BI53" s="79"/>
      <c r="BJ53" s="79"/>
      <c r="BK53" s="79"/>
      <c r="BL53" s="79"/>
      <c r="BM53" s="79"/>
      <c r="BN53" s="79"/>
      <c r="BO53" s="79"/>
      <c r="BP53" s="79"/>
      <c r="BQ53" s="79"/>
      <c r="BR53" s="79"/>
      <c r="BS53" s="79"/>
      <c r="BT53" s="79"/>
      <c r="BU53" s="79"/>
      <c r="BV53" s="79"/>
      <c r="BW53" s="79"/>
      <c r="BX53" s="79"/>
      <c r="BY53" s="79"/>
      <c r="BZ53" s="79"/>
      <c r="CA53" s="79"/>
      <c r="CB53" s="79"/>
    </row>
    <row r="54" spans="1:80" ht="15" customHeight="1" x14ac:dyDescent="0.25">
      <c r="A54" s="79"/>
      <c r="B54" s="407"/>
      <c r="C54" s="407"/>
      <c r="D54" s="408"/>
      <c r="E54" s="448"/>
      <c r="F54" s="449"/>
      <c r="G54" s="449"/>
      <c r="H54" s="449"/>
      <c r="I54" s="450"/>
      <c r="J54" s="72" t="e">
        <f>IF(AND('Mapa final'!#REF!="Muy Baja",'Mapa final'!#REF!="Leve"),CONCATENATE("R9C",'Mapa final'!#REF!),"")</f>
        <v>#REF!</v>
      </c>
      <c r="K54" s="73" t="e">
        <f>IF(AND('Mapa final'!#REF!="Muy Baja",'Mapa final'!#REF!="Leve"),CONCATENATE("R9C",'Mapa final'!#REF!),"")</f>
        <v>#REF!</v>
      </c>
      <c r="L54" s="73" t="e">
        <f>IF(AND('Mapa final'!#REF!="Muy Baja",'Mapa final'!#REF!="Leve"),CONCATENATE("R9C",'Mapa final'!#REF!),"")</f>
        <v>#REF!</v>
      </c>
      <c r="M54" s="73" t="e">
        <f>IF(AND('Mapa final'!#REF!="Muy Baja",'Mapa final'!#REF!="Leve"),CONCATENATE("R9C",'Mapa final'!#REF!),"")</f>
        <v>#REF!</v>
      </c>
      <c r="N54" s="73" t="e">
        <f>IF(AND('Mapa final'!#REF!="Muy Baja",'Mapa final'!#REF!="Leve"),CONCATENATE("R9C",'Mapa final'!#REF!),"")</f>
        <v>#REF!</v>
      </c>
      <c r="O54" s="74" t="e">
        <f>IF(AND('Mapa final'!#REF!="Muy Baja",'Mapa final'!#REF!="Leve"),CONCATENATE("R9C",'Mapa final'!#REF!),"")</f>
        <v>#REF!</v>
      </c>
      <c r="P54" s="72" t="e">
        <f>IF(AND('Mapa final'!#REF!="Muy Baja",'Mapa final'!#REF!="Menor"),CONCATENATE("R9C",'Mapa final'!#REF!),"")</f>
        <v>#REF!</v>
      </c>
      <c r="Q54" s="73" t="e">
        <f>IF(AND('Mapa final'!#REF!="Muy Baja",'Mapa final'!#REF!="Menor"),CONCATENATE("R9C",'Mapa final'!#REF!),"")</f>
        <v>#REF!</v>
      </c>
      <c r="R54" s="73" t="e">
        <f>IF(AND('Mapa final'!#REF!="Muy Baja",'Mapa final'!#REF!="Menor"),CONCATENATE("R9C",'Mapa final'!#REF!),"")</f>
        <v>#REF!</v>
      </c>
      <c r="S54" s="73" t="e">
        <f>IF(AND('Mapa final'!#REF!="Muy Baja",'Mapa final'!#REF!="Menor"),CONCATENATE("R9C",'Mapa final'!#REF!),"")</f>
        <v>#REF!</v>
      </c>
      <c r="T54" s="73" t="e">
        <f>IF(AND('Mapa final'!#REF!="Muy Baja",'Mapa final'!#REF!="Menor"),CONCATENATE("R9C",'Mapa final'!#REF!),"")</f>
        <v>#REF!</v>
      </c>
      <c r="U54" s="74" t="e">
        <f>IF(AND('Mapa final'!#REF!="Muy Baja",'Mapa final'!#REF!="Menor"),CONCATENATE("R9C",'Mapa final'!#REF!),"")</f>
        <v>#REF!</v>
      </c>
      <c r="V54" s="63" t="e">
        <f>IF(AND('Mapa final'!#REF!="Muy Baja",'Mapa final'!#REF!="Moderado"),CONCATENATE("R9C",'Mapa final'!#REF!),"")</f>
        <v>#REF!</v>
      </c>
      <c r="W54" s="64" t="e">
        <f>IF(AND('Mapa final'!#REF!="Muy Baja",'Mapa final'!#REF!="Moderado"),CONCATENATE("R9C",'Mapa final'!#REF!),"")</f>
        <v>#REF!</v>
      </c>
      <c r="X54" s="64" t="e">
        <f>IF(AND('Mapa final'!#REF!="Muy Baja",'Mapa final'!#REF!="Moderado"),CONCATENATE("R9C",'Mapa final'!#REF!),"")</f>
        <v>#REF!</v>
      </c>
      <c r="Y54" s="64" t="e">
        <f>IF(AND('Mapa final'!#REF!="Muy Baja",'Mapa final'!#REF!="Moderado"),CONCATENATE("R9C",'Mapa final'!#REF!),"")</f>
        <v>#REF!</v>
      </c>
      <c r="Z54" s="64" t="e">
        <f>IF(AND('Mapa final'!#REF!="Muy Baja",'Mapa final'!#REF!="Moderado"),CONCATENATE("R9C",'Mapa final'!#REF!),"")</f>
        <v>#REF!</v>
      </c>
      <c r="AA54" s="65" t="e">
        <f>IF(AND('Mapa final'!#REF!="Muy Baja",'Mapa final'!#REF!="Moderado"),CONCATENATE("R9C",'Mapa final'!#REF!),"")</f>
        <v>#REF!</v>
      </c>
      <c r="AB54" s="48" t="e">
        <f>IF(AND('Mapa final'!#REF!="Muy Baja",'Mapa final'!#REF!="Mayor"),CONCATENATE("R9C",'Mapa final'!#REF!),"")</f>
        <v>#REF!</v>
      </c>
      <c r="AC54" s="49" t="e">
        <f>IF(AND('Mapa final'!#REF!="Muy Baja",'Mapa final'!#REF!="Mayor"),CONCATENATE("R9C",'Mapa final'!#REF!),"")</f>
        <v>#REF!</v>
      </c>
      <c r="AD54" s="49" t="e">
        <f>IF(AND('Mapa final'!#REF!="Muy Baja",'Mapa final'!#REF!="Mayor"),CONCATENATE("R9C",'Mapa final'!#REF!),"")</f>
        <v>#REF!</v>
      </c>
      <c r="AE54" s="49" t="e">
        <f>IF(AND('Mapa final'!#REF!="Muy Baja",'Mapa final'!#REF!="Mayor"),CONCATENATE("R9C",'Mapa final'!#REF!),"")</f>
        <v>#REF!</v>
      </c>
      <c r="AF54" s="49" t="e">
        <f>IF(AND('Mapa final'!#REF!="Muy Baja",'Mapa final'!#REF!="Mayor"),CONCATENATE("R9C",'Mapa final'!#REF!),"")</f>
        <v>#REF!</v>
      </c>
      <c r="AG54" s="50" t="e">
        <f>IF(AND('Mapa final'!#REF!="Muy Baja",'Mapa final'!#REF!="Mayor"),CONCATENATE("R9C",'Mapa final'!#REF!),"")</f>
        <v>#REF!</v>
      </c>
      <c r="AH54" s="51" t="e">
        <f>IF(AND('Mapa final'!#REF!="Muy Baja",'Mapa final'!#REF!="Catastrófico"),CONCATENATE("R9C",'Mapa final'!#REF!),"")</f>
        <v>#REF!</v>
      </c>
      <c r="AI54" s="52" t="e">
        <f>IF(AND('Mapa final'!#REF!="Muy Baja",'Mapa final'!#REF!="Catastrófico"),CONCATENATE("R9C",'Mapa final'!#REF!),"")</f>
        <v>#REF!</v>
      </c>
      <c r="AJ54" s="52" t="e">
        <f>IF(AND('Mapa final'!#REF!="Muy Baja",'Mapa final'!#REF!="Catastrófico"),CONCATENATE("R9C",'Mapa final'!#REF!),"")</f>
        <v>#REF!</v>
      </c>
      <c r="AK54" s="52" t="e">
        <f>IF(AND('Mapa final'!#REF!="Muy Baja",'Mapa final'!#REF!="Catastrófico"),CONCATENATE("R9C",'Mapa final'!#REF!),"")</f>
        <v>#REF!</v>
      </c>
      <c r="AL54" s="52" t="e">
        <f>IF(AND('Mapa final'!#REF!="Muy Baja",'Mapa final'!#REF!="Catastrófico"),CONCATENATE("R9C",'Mapa final'!#REF!),"")</f>
        <v>#REF!</v>
      </c>
      <c r="AM54" s="53" t="e">
        <f>IF(AND('Mapa final'!#REF!="Muy Baja",'Mapa final'!#REF!="Catastrófico"),CONCATENATE("R9C",'Mapa final'!#REF!),"")</f>
        <v>#REF!</v>
      </c>
      <c r="AN54" s="79"/>
      <c r="AO54" s="79"/>
      <c r="AP54" s="79"/>
      <c r="AQ54" s="79"/>
      <c r="AR54" s="79"/>
      <c r="AS54" s="79"/>
      <c r="AT54" s="79"/>
      <c r="AU54" s="79"/>
      <c r="AV54" s="79"/>
      <c r="AW54" s="79"/>
      <c r="AX54" s="79"/>
      <c r="AY54" s="79"/>
      <c r="AZ54" s="79"/>
      <c r="BA54" s="79"/>
      <c r="BB54" s="79"/>
      <c r="BC54" s="79"/>
      <c r="BD54" s="79"/>
      <c r="BE54" s="79"/>
      <c r="BF54" s="79"/>
      <c r="BG54" s="79"/>
      <c r="BH54" s="79"/>
      <c r="BI54" s="79"/>
      <c r="BJ54" s="79"/>
      <c r="BK54" s="79"/>
      <c r="BL54" s="79"/>
      <c r="BM54" s="79"/>
      <c r="BN54" s="79"/>
      <c r="BO54" s="79"/>
      <c r="BP54" s="79"/>
      <c r="BQ54" s="79"/>
      <c r="BR54" s="79"/>
      <c r="BS54" s="79"/>
      <c r="BT54" s="79"/>
      <c r="BU54" s="79"/>
      <c r="BV54" s="79"/>
      <c r="BW54" s="79"/>
      <c r="BX54" s="79"/>
      <c r="BY54" s="79"/>
      <c r="BZ54" s="79"/>
      <c r="CA54" s="79"/>
      <c r="CB54" s="79"/>
    </row>
    <row r="55" spans="1:80" ht="15.75" customHeight="1" thickBot="1" x14ac:dyDescent="0.3">
      <c r="A55" s="79"/>
      <c r="B55" s="407"/>
      <c r="C55" s="407"/>
      <c r="D55" s="408"/>
      <c r="E55" s="451"/>
      <c r="F55" s="452"/>
      <c r="G55" s="452"/>
      <c r="H55" s="452"/>
      <c r="I55" s="453"/>
      <c r="J55" s="75" t="e">
        <f>IF(AND('Mapa final'!#REF!="Muy Baja",'Mapa final'!#REF!="Leve"),CONCATENATE("R10C",'Mapa final'!#REF!),"")</f>
        <v>#REF!</v>
      </c>
      <c r="K55" s="76" t="e">
        <f>IF(AND('Mapa final'!#REF!="Muy Baja",'Mapa final'!#REF!="Leve"),CONCATENATE("R10C",'Mapa final'!#REF!),"")</f>
        <v>#REF!</v>
      </c>
      <c r="L55" s="76" t="e">
        <f>IF(AND('Mapa final'!#REF!="Muy Baja",'Mapa final'!#REF!="Leve"),CONCATENATE("R10C",'Mapa final'!#REF!),"")</f>
        <v>#REF!</v>
      </c>
      <c r="M55" s="76" t="e">
        <f>IF(AND('Mapa final'!#REF!="Muy Baja",'Mapa final'!#REF!="Leve"),CONCATENATE("R10C",'Mapa final'!#REF!),"")</f>
        <v>#REF!</v>
      </c>
      <c r="N55" s="76" t="e">
        <f>IF(AND('Mapa final'!#REF!="Muy Baja",'Mapa final'!#REF!="Leve"),CONCATENATE("R10C",'Mapa final'!#REF!),"")</f>
        <v>#REF!</v>
      </c>
      <c r="O55" s="77" t="e">
        <f>IF(AND('Mapa final'!#REF!="Muy Baja",'Mapa final'!#REF!="Leve"),CONCATENATE("R10C",'Mapa final'!#REF!),"")</f>
        <v>#REF!</v>
      </c>
      <c r="P55" s="75" t="e">
        <f>IF(AND('Mapa final'!#REF!="Muy Baja",'Mapa final'!#REF!="Menor"),CONCATENATE("R10C",'Mapa final'!#REF!),"")</f>
        <v>#REF!</v>
      </c>
      <c r="Q55" s="76" t="e">
        <f>IF(AND('Mapa final'!#REF!="Muy Baja",'Mapa final'!#REF!="Menor"),CONCATENATE("R10C",'Mapa final'!#REF!),"")</f>
        <v>#REF!</v>
      </c>
      <c r="R55" s="76" t="e">
        <f>IF(AND('Mapa final'!#REF!="Muy Baja",'Mapa final'!#REF!="Menor"),CONCATENATE("R10C",'Mapa final'!#REF!),"")</f>
        <v>#REF!</v>
      </c>
      <c r="S55" s="76" t="e">
        <f>IF(AND('Mapa final'!#REF!="Muy Baja",'Mapa final'!#REF!="Menor"),CONCATENATE("R10C",'Mapa final'!#REF!),"")</f>
        <v>#REF!</v>
      </c>
      <c r="T55" s="76" t="e">
        <f>IF(AND('Mapa final'!#REF!="Muy Baja",'Mapa final'!#REF!="Menor"),CONCATENATE("R10C",'Mapa final'!#REF!),"")</f>
        <v>#REF!</v>
      </c>
      <c r="U55" s="77" t="e">
        <f>IF(AND('Mapa final'!#REF!="Muy Baja",'Mapa final'!#REF!="Menor"),CONCATENATE("R10C",'Mapa final'!#REF!),"")</f>
        <v>#REF!</v>
      </c>
      <c r="V55" s="66" t="e">
        <f>IF(AND('Mapa final'!#REF!="Muy Baja",'Mapa final'!#REF!="Moderado"),CONCATENATE("R10C",'Mapa final'!#REF!),"")</f>
        <v>#REF!</v>
      </c>
      <c r="W55" s="67" t="e">
        <f>IF(AND('Mapa final'!#REF!="Muy Baja",'Mapa final'!#REF!="Moderado"),CONCATENATE("R10C",'Mapa final'!#REF!),"")</f>
        <v>#REF!</v>
      </c>
      <c r="X55" s="67" t="e">
        <f>IF(AND('Mapa final'!#REF!="Muy Baja",'Mapa final'!#REF!="Moderado"),CONCATENATE("R10C",'Mapa final'!#REF!),"")</f>
        <v>#REF!</v>
      </c>
      <c r="Y55" s="67" t="e">
        <f>IF(AND('Mapa final'!#REF!="Muy Baja",'Mapa final'!#REF!="Moderado"),CONCATENATE("R10C",'Mapa final'!#REF!),"")</f>
        <v>#REF!</v>
      </c>
      <c r="Z55" s="67" t="e">
        <f>IF(AND('Mapa final'!#REF!="Muy Baja",'Mapa final'!#REF!="Moderado"),CONCATENATE("R10C",'Mapa final'!#REF!),"")</f>
        <v>#REF!</v>
      </c>
      <c r="AA55" s="68" t="e">
        <f>IF(AND('Mapa final'!#REF!="Muy Baja",'Mapa final'!#REF!="Moderado"),CONCATENATE("R10C",'Mapa final'!#REF!),"")</f>
        <v>#REF!</v>
      </c>
      <c r="AB55" s="54" t="e">
        <f>IF(AND('Mapa final'!#REF!="Muy Baja",'Mapa final'!#REF!="Mayor"),CONCATENATE("R10C",'Mapa final'!#REF!),"")</f>
        <v>#REF!</v>
      </c>
      <c r="AC55" s="55" t="e">
        <f>IF(AND('Mapa final'!#REF!="Muy Baja",'Mapa final'!#REF!="Mayor"),CONCATENATE("R10C",'Mapa final'!#REF!),"")</f>
        <v>#REF!</v>
      </c>
      <c r="AD55" s="55" t="e">
        <f>IF(AND('Mapa final'!#REF!="Muy Baja",'Mapa final'!#REF!="Mayor"),CONCATENATE("R10C",'Mapa final'!#REF!),"")</f>
        <v>#REF!</v>
      </c>
      <c r="AE55" s="55" t="e">
        <f>IF(AND('Mapa final'!#REF!="Muy Baja",'Mapa final'!#REF!="Mayor"),CONCATENATE("R10C",'Mapa final'!#REF!),"")</f>
        <v>#REF!</v>
      </c>
      <c r="AF55" s="55" t="e">
        <f>IF(AND('Mapa final'!#REF!="Muy Baja",'Mapa final'!#REF!="Mayor"),CONCATENATE("R10C",'Mapa final'!#REF!),"")</f>
        <v>#REF!</v>
      </c>
      <c r="AG55" s="56" t="e">
        <f>IF(AND('Mapa final'!#REF!="Muy Baja",'Mapa final'!#REF!="Mayor"),CONCATENATE("R10C",'Mapa final'!#REF!),"")</f>
        <v>#REF!</v>
      </c>
      <c r="AH55" s="57" t="e">
        <f>IF(AND('Mapa final'!#REF!="Muy Baja",'Mapa final'!#REF!="Catastrófico"),CONCATENATE("R10C",'Mapa final'!#REF!),"")</f>
        <v>#REF!</v>
      </c>
      <c r="AI55" s="58" t="e">
        <f>IF(AND('Mapa final'!#REF!="Muy Baja",'Mapa final'!#REF!="Catastrófico"),CONCATENATE("R10C",'Mapa final'!#REF!),"")</f>
        <v>#REF!</v>
      </c>
      <c r="AJ55" s="58" t="e">
        <f>IF(AND('Mapa final'!#REF!="Muy Baja",'Mapa final'!#REF!="Catastrófico"),CONCATENATE("R10C",'Mapa final'!#REF!),"")</f>
        <v>#REF!</v>
      </c>
      <c r="AK55" s="58" t="e">
        <f>IF(AND('Mapa final'!#REF!="Muy Baja",'Mapa final'!#REF!="Catastrófico"),CONCATENATE("R10C",'Mapa final'!#REF!),"")</f>
        <v>#REF!</v>
      </c>
      <c r="AL55" s="58" t="e">
        <f>IF(AND('Mapa final'!#REF!="Muy Baja",'Mapa final'!#REF!="Catastrófico"),CONCATENATE("R10C",'Mapa final'!#REF!),"")</f>
        <v>#REF!</v>
      </c>
      <c r="AM55" s="59" t="e">
        <f>IF(AND('Mapa final'!#REF!="Muy Baja",'Mapa final'!#REF!="Catastrófico"),CONCATENATE("R10C",'Mapa final'!#REF!),"")</f>
        <v>#REF!</v>
      </c>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79"/>
      <c r="BN55" s="79"/>
      <c r="BO55" s="79"/>
      <c r="BP55" s="79"/>
      <c r="BQ55" s="79"/>
      <c r="BR55" s="79"/>
      <c r="BS55" s="79"/>
      <c r="BT55" s="79"/>
      <c r="BU55" s="79"/>
      <c r="BV55" s="79"/>
      <c r="BW55" s="79"/>
      <c r="BX55" s="79"/>
      <c r="BY55" s="79"/>
      <c r="BZ55" s="79"/>
      <c r="CA55" s="79"/>
      <c r="CB55" s="79"/>
    </row>
    <row r="56" spans="1:80" x14ac:dyDescent="0.25">
      <c r="A56" s="79"/>
      <c r="B56" s="79"/>
      <c r="C56" s="79"/>
      <c r="D56" s="79"/>
      <c r="E56" s="79"/>
      <c r="F56" s="79"/>
      <c r="G56" s="79"/>
      <c r="H56" s="79"/>
      <c r="I56" s="79"/>
      <c r="J56" s="445" t="s">
        <v>112</v>
      </c>
      <c r="K56" s="446"/>
      <c r="L56" s="446"/>
      <c r="M56" s="446"/>
      <c r="N56" s="446"/>
      <c r="O56" s="447"/>
      <c r="P56" s="445" t="s">
        <v>111</v>
      </c>
      <c r="Q56" s="446"/>
      <c r="R56" s="446"/>
      <c r="S56" s="446"/>
      <c r="T56" s="446"/>
      <c r="U56" s="447"/>
      <c r="V56" s="445" t="s">
        <v>110</v>
      </c>
      <c r="W56" s="446"/>
      <c r="X56" s="446"/>
      <c r="Y56" s="446"/>
      <c r="Z56" s="446"/>
      <c r="AA56" s="447"/>
      <c r="AB56" s="445" t="s">
        <v>109</v>
      </c>
      <c r="AC56" s="454"/>
      <c r="AD56" s="446"/>
      <c r="AE56" s="446"/>
      <c r="AF56" s="446"/>
      <c r="AG56" s="447"/>
      <c r="AH56" s="445" t="s">
        <v>108</v>
      </c>
      <c r="AI56" s="446"/>
      <c r="AJ56" s="446"/>
      <c r="AK56" s="446"/>
      <c r="AL56" s="446"/>
      <c r="AM56" s="447"/>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79"/>
      <c r="BN56" s="79"/>
      <c r="BO56" s="79"/>
      <c r="BP56" s="79"/>
      <c r="BQ56" s="79"/>
      <c r="BR56" s="79"/>
      <c r="BS56" s="79"/>
      <c r="BT56" s="79"/>
      <c r="BU56" s="79"/>
      <c r="BV56" s="79"/>
      <c r="BW56" s="79"/>
      <c r="BX56" s="79"/>
      <c r="BY56" s="79"/>
      <c r="BZ56" s="79"/>
      <c r="CA56" s="79"/>
      <c r="CB56" s="79"/>
    </row>
    <row r="57" spans="1:80" x14ac:dyDescent="0.25">
      <c r="A57" s="79"/>
      <c r="B57" s="79"/>
      <c r="C57" s="79"/>
      <c r="D57" s="79"/>
      <c r="E57" s="79"/>
      <c r="F57" s="79"/>
      <c r="G57" s="79"/>
      <c r="H57" s="79"/>
      <c r="I57" s="79"/>
      <c r="J57" s="448"/>
      <c r="K57" s="449"/>
      <c r="L57" s="449"/>
      <c r="M57" s="449"/>
      <c r="N57" s="449"/>
      <c r="O57" s="450"/>
      <c r="P57" s="448"/>
      <c r="Q57" s="449"/>
      <c r="R57" s="449"/>
      <c r="S57" s="449"/>
      <c r="T57" s="449"/>
      <c r="U57" s="450"/>
      <c r="V57" s="448"/>
      <c r="W57" s="449"/>
      <c r="X57" s="449"/>
      <c r="Y57" s="449"/>
      <c r="Z57" s="449"/>
      <c r="AA57" s="450"/>
      <c r="AB57" s="448"/>
      <c r="AC57" s="449"/>
      <c r="AD57" s="449"/>
      <c r="AE57" s="449"/>
      <c r="AF57" s="449"/>
      <c r="AG57" s="450"/>
      <c r="AH57" s="448"/>
      <c r="AI57" s="449"/>
      <c r="AJ57" s="449"/>
      <c r="AK57" s="449"/>
      <c r="AL57" s="449"/>
      <c r="AM57" s="450"/>
      <c r="AN57" s="79"/>
      <c r="AO57" s="79"/>
      <c r="AP57" s="79"/>
      <c r="AQ57" s="79"/>
      <c r="AR57" s="79"/>
      <c r="AS57" s="79"/>
      <c r="AT57" s="79"/>
      <c r="AU57" s="79"/>
      <c r="AV57" s="79"/>
      <c r="AW57" s="79"/>
      <c r="AX57" s="79"/>
      <c r="AY57" s="79"/>
      <c r="AZ57" s="79"/>
      <c r="BA57" s="79"/>
      <c r="BB57" s="79"/>
      <c r="BC57" s="79"/>
      <c r="BD57" s="79"/>
      <c r="BE57" s="79"/>
      <c r="BF57" s="79"/>
      <c r="BG57" s="79"/>
      <c r="BH57" s="79"/>
      <c r="BI57" s="79"/>
      <c r="BJ57" s="79"/>
      <c r="BK57" s="79"/>
      <c r="BL57" s="79"/>
      <c r="BM57" s="79"/>
      <c r="BN57" s="79"/>
      <c r="BO57" s="79"/>
      <c r="BP57" s="79"/>
      <c r="BQ57" s="79"/>
      <c r="BR57" s="79"/>
      <c r="BS57" s="79"/>
      <c r="BT57" s="79"/>
      <c r="BU57" s="79"/>
      <c r="BV57" s="79"/>
      <c r="BW57" s="79"/>
      <c r="BX57" s="79"/>
      <c r="BY57" s="79"/>
      <c r="BZ57" s="79"/>
      <c r="CA57" s="79"/>
      <c r="CB57" s="79"/>
    </row>
    <row r="58" spans="1:80" x14ac:dyDescent="0.25">
      <c r="A58" s="79"/>
      <c r="B58" s="79"/>
      <c r="C58" s="79"/>
      <c r="D58" s="79"/>
      <c r="E58" s="79"/>
      <c r="F58" s="79"/>
      <c r="G58" s="79"/>
      <c r="H58" s="79"/>
      <c r="I58" s="79"/>
      <c r="J58" s="448"/>
      <c r="K58" s="449"/>
      <c r="L58" s="449"/>
      <c r="M58" s="449"/>
      <c r="N58" s="449"/>
      <c r="O58" s="450"/>
      <c r="P58" s="448"/>
      <c r="Q58" s="449"/>
      <c r="R58" s="449"/>
      <c r="S58" s="449"/>
      <c r="T58" s="449"/>
      <c r="U58" s="450"/>
      <c r="V58" s="448"/>
      <c r="W58" s="449"/>
      <c r="X58" s="449"/>
      <c r="Y58" s="449"/>
      <c r="Z58" s="449"/>
      <c r="AA58" s="450"/>
      <c r="AB58" s="448"/>
      <c r="AC58" s="449"/>
      <c r="AD58" s="449"/>
      <c r="AE58" s="449"/>
      <c r="AF58" s="449"/>
      <c r="AG58" s="450"/>
      <c r="AH58" s="448"/>
      <c r="AI58" s="449"/>
      <c r="AJ58" s="449"/>
      <c r="AK58" s="449"/>
      <c r="AL58" s="449"/>
      <c r="AM58" s="450"/>
      <c r="AN58" s="79"/>
      <c r="AO58" s="79"/>
      <c r="AP58" s="79"/>
      <c r="AQ58" s="79"/>
      <c r="AR58" s="79"/>
      <c r="AS58" s="79"/>
      <c r="AT58" s="79"/>
      <c r="AU58" s="79"/>
      <c r="AV58" s="79"/>
      <c r="AW58" s="79"/>
      <c r="AX58" s="79"/>
      <c r="AY58" s="79"/>
      <c r="AZ58" s="79"/>
      <c r="BA58" s="79"/>
      <c r="BB58" s="79"/>
      <c r="BC58" s="79"/>
      <c r="BD58" s="79"/>
      <c r="BE58" s="79"/>
      <c r="BF58" s="79"/>
      <c r="BG58" s="79"/>
      <c r="BH58" s="79"/>
      <c r="BI58" s="79"/>
      <c r="BJ58" s="79"/>
      <c r="BK58" s="79"/>
      <c r="BL58" s="79"/>
      <c r="BM58" s="79"/>
      <c r="BN58" s="79"/>
      <c r="BO58" s="79"/>
      <c r="BP58" s="79"/>
      <c r="BQ58" s="79"/>
      <c r="BR58" s="79"/>
      <c r="BS58" s="79"/>
      <c r="BT58" s="79"/>
      <c r="BU58" s="79"/>
      <c r="BV58" s="79"/>
      <c r="BW58" s="79"/>
      <c r="BX58" s="79"/>
      <c r="BY58" s="79"/>
      <c r="BZ58" s="79"/>
      <c r="CA58" s="79"/>
      <c r="CB58" s="79"/>
    </row>
    <row r="59" spans="1:80" x14ac:dyDescent="0.25">
      <c r="A59" s="79"/>
      <c r="B59" s="79"/>
      <c r="C59" s="79"/>
      <c r="D59" s="79"/>
      <c r="E59" s="79"/>
      <c r="F59" s="79"/>
      <c r="G59" s="79"/>
      <c r="H59" s="79"/>
      <c r="I59" s="79"/>
      <c r="J59" s="448"/>
      <c r="K59" s="449"/>
      <c r="L59" s="449"/>
      <c r="M59" s="449"/>
      <c r="N59" s="449"/>
      <c r="O59" s="450"/>
      <c r="P59" s="448"/>
      <c r="Q59" s="449"/>
      <c r="R59" s="449"/>
      <c r="S59" s="449"/>
      <c r="T59" s="449"/>
      <c r="U59" s="450"/>
      <c r="V59" s="448"/>
      <c r="W59" s="449"/>
      <c r="X59" s="449"/>
      <c r="Y59" s="449"/>
      <c r="Z59" s="449"/>
      <c r="AA59" s="450"/>
      <c r="AB59" s="448"/>
      <c r="AC59" s="449"/>
      <c r="AD59" s="449"/>
      <c r="AE59" s="449"/>
      <c r="AF59" s="449"/>
      <c r="AG59" s="450"/>
      <c r="AH59" s="448"/>
      <c r="AI59" s="449"/>
      <c r="AJ59" s="449"/>
      <c r="AK59" s="449"/>
      <c r="AL59" s="449"/>
      <c r="AM59" s="450"/>
      <c r="AN59" s="79"/>
      <c r="AO59" s="79"/>
      <c r="AP59" s="79"/>
      <c r="AQ59" s="79"/>
      <c r="AR59" s="79"/>
      <c r="AS59" s="79"/>
      <c r="AT59" s="79"/>
      <c r="AU59" s="79"/>
      <c r="AV59" s="79"/>
      <c r="AW59" s="79"/>
      <c r="AX59" s="79"/>
      <c r="AY59" s="79"/>
      <c r="AZ59" s="79"/>
      <c r="BA59" s="79"/>
      <c r="BB59" s="79"/>
      <c r="BC59" s="79"/>
      <c r="BD59" s="79"/>
      <c r="BE59" s="79"/>
      <c r="BF59" s="79"/>
      <c r="BG59" s="79"/>
      <c r="BH59" s="79"/>
      <c r="BI59" s="79"/>
      <c r="BJ59" s="79"/>
      <c r="BK59" s="79"/>
      <c r="BL59" s="79"/>
      <c r="BM59" s="79"/>
      <c r="BN59" s="79"/>
      <c r="BO59" s="79"/>
      <c r="BP59" s="79"/>
      <c r="BQ59" s="79"/>
      <c r="BR59" s="79"/>
      <c r="BS59" s="79"/>
      <c r="BT59" s="79"/>
      <c r="BU59" s="79"/>
      <c r="BV59" s="79"/>
      <c r="BW59" s="79"/>
      <c r="BX59" s="79"/>
      <c r="BY59" s="79"/>
      <c r="BZ59" s="79"/>
      <c r="CA59" s="79"/>
      <c r="CB59" s="79"/>
    </row>
    <row r="60" spans="1:80" x14ac:dyDescent="0.25">
      <c r="A60" s="79"/>
      <c r="B60" s="79"/>
      <c r="C60" s="79"/>
      <c r="D60" s="79"/>
      <c r="E60" s="79"/>
      <c r="F60" s="79"/>
      <c r="G60" s="79"/>
      <c r="H60" s="79"/>
      <c r="I60" s="79"/>
      <c r="J60" s="448"/>
      <c r="K60" s="449"/>
      <c r="L60" s="449"/>
      <c r="M60" s="449"/>
      <c r="N60" s="449"/>
      <c r="O60" s="450"/>
      <c r="P60" s="448"/>
      <c r="Q60" s="449"/>
      <c r="R60" s="449"/>
      <c r="S60" s="449"/>
      <c r="T60" s="449"/>
      <c r="U60" s="450"/>
      <c r="V60" s="448"/>
      <c r="W60" s="449"/>
      <c r="X60" s="449"/>
      <c r="Y60" s="449"/>
      <c r="Z60" s="449"/>
      <c r="AA60" s="450"/>
      <c r="AB60" s="448"/>
      <c r="AC60" s="449"/>
      <c r="AD60" s="449"/>
      <c r="AE60" s="449"/>
      <c r="AF60" s="449"/>
      <c r="AG60" s="450"/>
      <c r="AH60" s="448"/>
      <c r="AI60" s="449"/>
      <c r="AJ60" s="449"/>
      <c r="AK60" s="449"/>
      <c r="AL60" s="449"/>
      <c r="AM60" s="450"/>
      <c r="AN60" s="79"/>
      <c r="AO60" s="79"/>
      <c r="AP60" s="79"/>
      <c r="AQ60" s="79"/>
      <c r="AR60" s="79"/>
      <c r="AS60" s="79"/>
      <c r="AT60" s="79"/>
      <c r="AU60" s="79"/>
      <c r="AV60" s="79"/>
      <c r="AW60" s="79"/>
      <c r="AX60" s="79"/>
      <c r="AY60" s="79"/>
      <c r="AZ60" s="79"/>
      <c r="BA60" s="79"/>
      <c r="BB60" s="79"/>
      <c r="BC60" s="79"/>
      <c r="BD60" s="79"/>
      <c r="BE60" s="79"/>
      <c r="BF60" s="79"/>
      <c r="BG60" s="79"/>
      <c r="BH60" s="79"/>
      <c r="BI60" s="79"/>
      <c r="BJ60" s="79"/>
      <c r="BK60" s="79"/>
      <c r="BL60" s="79"/>
      <c r="BM60" s="79"/>
      <c r="BN60" s="79"/>
      <c r="BO60" s="79"/>
      <c r="BP60" s="79"/>
      <c r="BQ60" s="79"/>
      <c r="BR60" s="79"/>
      <c r="BS60" s="79"/>
      <c r="BT60" s="79"/>
      <c r="BU60" s="79"/>
      <c r="BV60" s="79"/>
      <c r="BW60" s="79"/>
      <c r="BX60" s="79"/>
      <c r="BY60" s="79"/>
      <c r="BZ60" s="79"/>
      <c r="CA60" s="79"/>
      <c r="CB60" s="79"/>
    </row>
    <row r="61" spans="1:80" ht="15.75" thickBot="1" x14ac:dyDescent="0.3">
      <c r="A61" s="79"/>
      <c r="B61" s="79"/>
      <c r="C61" s="79"/>
      <c r="D61" s="79"/>
      <c r="E61" s="79"/>
      <c r="F61" s="79"/>
      <c r="G61" s="79"/>
      <c r="H61" s="79"/>
      <c r="I61" s="79"/>
      <c r="J61" s="451"/>
      <c r="K61" s="452"/>
      <c r="L61" s="452"/>
      <c r="M61" s="452"/>
      <c r="N61" s="452"/>
      <c r="O61" s="453"/>
      <c r="P61" s="451"/>
      <c r="Q61" s="452"/>
      <c r="R61" s="452"/>
      <c r="S61" s="452"/>
      <c r="T61" s="452"/>
      <c r="U61" s="453"/>
      <c r="V61" s="451"/>
      <c r="W61" s="452"/>
      <c r="X61" s="452"/>
      <c r="Y61" s="452"/>
      <c r="Z61" s="452"/>
      <c r="AA61" s="453"/>
      <c r="AB61" s="451"/>
      <c r="AC61" s="452"/>
      <c r="AD61" s="452"/>
      <c r="AE61" s="452"/>
      <c r="AF61" s="452"/>
      <c r="AG61" s="453"/>
      <c r="AH61" s="451"/>
      <c r="AI61" s="452"/>
      <c r="AJ61" s="452"/>
      <c r="AK61" s="452"/>
      <c r="AL61" s="452"/>
      <c r="AM61" s="453"/>
      <c r="AN61" s="79"/>
      <c r="AO61" s="79"/>
      <c r="AP61" s="79"/>
      <c r="AQ61" s="79"/>
      <c r="AR61" s="79"/>
      <c r="AS61" s="79"/>
      <c r="AT61" s="79"/>
      <c r="AU61" s="79"/>
      <c r="AV61" s="79"/>
      <c r="AW61" s="79"/>
      <c r="AX61" s="79"/>
      <c r="AY61" s="79"/>
      <c r="AZ61" s="79"/>
      <c r="BA61" s="79"/>
      <c r="BB61" s="79"/>
      <c r="BC61" s="79"/>
      <c r="BD61" s="79"/>
      <c r="BE61" s="79"/>
      <c r="BF61" s="79"/>
      <c r="BG61" s="79"/>
      <c r="BH61" s="79"/>
      <c r="BI61" s="79"/>
      <c r="BJ61" s="79"/>
      <c r="BK61" s="79"/>
      <c r="BL61" s="79"/>
      <c r="BM61" s="79"/>
      <c r="BN61" s="79"/>
      <c r="BO61" s="79"/>
      <c r="BP61" s="79"/>
      <c r="BQ61" s="79"/>
      <c r="BR61" s="79"/>
      <c r="BS61" s="79"/>
      <c r="BT61" s="79"/>
      <c r="BU61" s="79"/>
      <c r="BV61" s="79"/>
      <c r="BW61" s="79"/>
      <c r="BX61" s="79"/>
      <c r="BY61" s="79"/>
      <c r="BZ61" s="79"/>
      <c r="CA61" s="79"/>
      <c r="CB61" s="79"/>
    </row>
    <row r="62" spans="1:80" x14ac:dyDescent="0.25">
      <c r="A62" s="79"/>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c r="AP62" s="79"/>
      <c r="AQ62" s="79"/>
      <c r="AR62" s="79"/>
      <c r="AS62" s="79"/>
      <c r="AT62" s="79"/>
      <c r="AU62" s="79"/>
      <c r="AV62" s="79"/>
      <c r="AW62" s="79"/>
      <c r="AX62" s="79"/>
      <c r="AY62" s="79"/>
      <c r="AZ62" s="79"/>
      <c r="BA62" s="79"/>
      <c r="BB62" s="79"/>
      <c r="BC62" s="79"/>
      <c r="BD62" s="79"/>
      <c r="BE62" s="79"/>
      <c r="BF62" s="79"/>
      <c r="BG62" s="79"/>
      <c r="BH62" s="79"/>
    </row>
    <row r="63" spans="1:80" ht="15" customHeight="1" x14ac:dyDescent="0.25">
      <c r="A63" s="79"/>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79"/>
      <c r="AV63" s="79"/>
      <c r="AW63" s="79"/>
      <c r="AX63" s="79"/>
      <c r="AY63" s="79"/>
      <c r="AZ63" s="79"/>
      <c r="BA63" s="79"/>
      <c r="BB63" s="79"/>
      <c r="BC63" s="79"/>
      <c r="BD63" s="79"/>
      <c r="BE63" s="79"/>
      <c r="BF63" s="79"/>
      <c r="BG63" s="79"/>
      <c r="BH63" s="79"/>
    </row>
    <row r="64" spans="1:80" ht="15" customHeight="1" x14ac:dyDescent="0.25">
      <c r="A64" s="79"/>
      <c r="B64" s="83"/>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83"/>
      <c r="AT64" s="83"/>
      <c r="AU64" s="79"/>
      <c r="AV64" s="79"/>
      <c r="AW64" s="79"/>
      <c r="AX64" s="79"/>
      <c r="AY64" s="79"/>
      <c r="AZ64" s="79"/>
      <c r="BA64" s="79"/>
      <c r="BB64" s="79"/>
      <c r="BC64" s="79"/>
      <c r="BD64" s="79"/>
      <c r="BE64" s="79"/>
      <c r="BF64" s="79"/>
      <c r="BG64" s="79"/>
      <c r="BH64" s="79"/>
    </row>
    <row r="65" spans="1:60" x14ac:dyDescent="0.25">
      <c r="A65" s="79"/>
      <c r="B65" s="79"/>
      <c r="C65" s="79"/>
      <c r="D65" s="79"/>
      <c r="E65" s="79"/>
      <c r="F65" s="79"/>
      <c r="G65" s="79"/>
      <c r="H65" s="79"/>
      <c r="I65" s="79"/>
      <c r="J65" s="79"/>
      <c r="K65" s="79"/>
      <c r="L65" s="79"/>
      <c r="M65" s="79"/>
      <c r="N65" s="79"/>
      <c r="O65" s="79"/>
      <c r="P65" s="79"/>
      <c r="Q65" s="79"/>
      <c r="R65" s="79"/>
      <c r="S65" s="79"/>
      <c r="T65" s="79"/>
      <c r="U65" s="79"/>
      <c r="V65" s="79"/>
      <c r="W65" s="79"/>
      <c r="X65" s="79"/>
      <c r="Y65" s="79"/>
      <c r="Z65" s="79"/>
      <c r="AA65" s="79"/>
      <c r="AB65" s="79"/>
      <c r="AC65" s="79"/>
      <c r="AD65" s="79"/>
      <c r="AE65" s="79"/>
      <c r="AF65" s="79"/>
      <c r="AG65" s="79"/>
      <c r="AH65" s="79"/>
      <c r="AI65" s="79"/>
      <c r="AJ65" s="79"/>
      <c r="AK65" s="79"/>
      <c r="AL65" s="79"/>
      <c r="AM65" s="79"/>
      <c r="AN65" s="79"/>
      <c r="AO65" s="79"/>
      <c r="AP65" s="79"/>
      <c r="AQ65" s="79"/>
      <c r="AR65" s="79"/>
      <c r="AS65" s="79"/>
      <c r="AT65" s="79"/>
      <c r="AU65" s="79"/>
      <c r="AV65" s="79"/>
      <c r="AW65" s="79"/>
      <c r="AX65" s="79"/>
      <c r="AY65" s="79"/>
      <c r="AZ65" s="79"/>
      <c r="BA65" s="79"/>
      <c r="BB65" s="79"/>
      <c r="BC65" s="79"/>
      <c r="BD65" s="79"/>
      <c r="BE65" s="79"/>
      <c r="BF65" s="79"/>
      <c r="BG65" s="79"/>
      <c r="BH65" s="79"/>
    </row>
    <row r="66" spans="1:60" x14ac:dyDescent="0.25">
      <c r="A66" s="79"/>
      <c r="B66" s="79"/>
      <c r="C66" s="79"/>
      <c r="D66" s="79"/>
      <c r="E66" s="79"/>
      <c r="F66" s="79"/>
      <c r="G66" s="79"/>
      <c r="H66" s="79"/>
      <c r="I66" s="79"/>
      <c r="J66" s="79"/>
      <c r="K66" s="79"/>
      <c r="L66" s="79"/>
      <c r="M66" s="79"/>
      <c r="N66" s="79"/>
      <c r="O66" s="79"/>
      <c r="P66" s="79"/>
      <c r="Q66" s="79"/>
      <c r="R66" s="79"/>
      <c r="S66" s="79"/>
      <c r="T66" s="79"/>
      <c r="U66" s="79"/>
      <c r="V66" s="79"/>
      <c r="W66" s="79"/>
      <c r="X66" s="79"/>
      <c r="Y66" s="79"/>
      <c r="Z66" s="79"/>
      <c r="AA66" s="79"/>
      <c r="AB66" s="79"/>
      <c r="AC66" s="79"/>
      <c r="AD66" s="79"/>
      <c r="AE66" s="79"/>
      <c r="AF66" s="79"/>
      <c r="AG66" s="79"/>
      <c r="AH66" s="79"/>
      <c r="AI66" s="79"/>
      <c r="AJ66" s="79"/>
      <c r="AK66" s="79"/>
      <c r="AL66" s="79"/>
      <c r="AM66" s="79"/>
      <c r="AN66" s="79"/>
      <c r="AO66" s="79"/>
      <c r="AP66" s="79"/>
      <c r="AQ66" s="79"/>
      <c r="AR66" s="79"/>
      <c r="AS66" s="79"/>
      <c r="AT66" s="79"/>
      <c r="AU66" s="79"/>
      <c r="AV66" s="79"/>
      <c r="AW66" s="79"/>
      <c r="AX66" s="79"/>
      <c r="AY66" s="79"/>
      <c r="AZ66" s="79"/>
      <c r="BA66" s="79"/>
      <c r="BB66" s="79"/>
      <c r="BC66" s="79"/>
      <c r="BD66" s="79"/>
      <c r="BE66" s="79"/>
      <c r="BF66" s="79"/>
      <c r="BG66" s="79"/>
      <c r="BH66" s="79"/>
    </row>
    <row r="67" spans="1:60" x14ac:dyDescent="0.25">
      <c r="A67" s="79"/>
      <c r="B67" s="79"/>
      <c r="C67" s="79"/>
      <c r="D67" s="79"/>
      <c r="E67" s="79"/>
      <c r="F67" s="79"/>
      <c r="G67" s="79"/>
      <c r="H67" s="79"/>
      <c r="I67" s="79"/>
      <c r="J67" s="79"/>
      <c r="K67" s="79"/>
      <c r="L67" s="79"/>
      <c r="M67" s="79"/>
      <c r="N67" s="79"/>
      <c r="O67" s="79"/>
      <c r="P67" s="79"/>
      <c r="Q67" s="79"/>
      <c r="R67" s="79"/>
      <c r="S67" s="79"/>
      <c r="T67" s="79"/>
      <c r="U67" s="79"/>
      <c r="V67" s="79"/>
      <c r="W67" s="79"/>
      <c r="X67" s="79"/>
      <c r="Y67" s="79"/>
      <c r="Z67" s="79"/>
      <c r="AA67" s="79"/>
      <c r="AB67" s="79"/>
      <c r="AC67" s="79"/>
      <c r="AD67" s="79"/>
      <c r="AE67" s="79"/>
      <c r="AF67" s="79"/>
      <c r="AG67" s="79"/>
      <c r="AH67" s="79"/>
      <c r="AI67" s="79"/>
      <c r="AJ67" s="79"/>
      <c r="AK67" s="79"/>
      <c r="AL67" s="79"/>
      <c r="AM67" s="79"/>
      <c r="AN67" s="79"/>
      <c r="AO67" s="79"/>
      <c r="AP67" s="79"/>
      <c r="AQ67" s="79"/>
      <c r="AR67" s="79"/>
      <c r="AS67" s="79"/>
      <c r="AT67" s="79"/>
      <c r="AU67" s="79"/>
      <c r="AV67" s="79"/>
      <c r="AW67" s="79"/>
      <c r="AX67" s="79"/>
      <c r="AY67" s="79"/>
      <c r="AZ67" s="79"/>
      <c r="BA67" s="79"/>
      <c r="BB67" s="79"/>
      <c r="BC67" s="79"/>
      <c r="BD67" s="79"/>
      <c r="BE67" s="79"/>
      <c r="BF67" s="79"/>
      <c r="BG67" s="79"/>
      <c r="BH67" s="79"/>
    </row>
    <row r="68" spans="1:60" x14ac:dyDescent="0.25">
      <c r="A68" s="79"/>
      <c r="B68" s="79"/>
      <c r="C68" s="79"/>
      <c r="D68" s="79"/>
      <c r="E68" s="79"/>
      <c r="F68" s="79"/>
      <c r="G68" s="79"/>
      <c r="H68" s="79"/>
      <c r="I68" s="79"/>
      <c r="J68" s="79"/>
      <c r="K68" s="79"/>
      <c r="L68" s="79"/>
      <c r="M68" s="79"/>
      <c r="N68" s="79"/>
      <c r="O68" s="79"/>
      <c r="P68" s="79"/>
      <c r="Q68" s="79"/>
      <c r="R68" s="79"/>
      <c r="S68" s="79"/>
      <c r="T68" s="79"/>
      <c r="U68" s="79"/>
      <c r="V68" s="79"/>
      <c r="W68" s="79"/>
      <c r="X68" s="79"/>
      <c r="Y68" s="79"/>
      <c r="Z68" s="79"/>
      <c r="AA68" s="79"/>
      <c r="AB68" s="79"/>
      <c r="AC68" s="79"/>
      <c r="AD68" s="79"/>
      <c r="AE68" s="79"/>
      <c r="AF68" s="79"/>
      <c r="AG68" s="79"/>
      <c r="AH68" s="79"/>
      <c r="AI68" s="79"/>
      <c r="AJ68" s="79"/>
      <c r="AK68" s="79"/>
      <c r="AL68" s="79"/>
      <c r="AM68" s="79"/>
      <c r="AN68" s="79"/>
      <c r="AO68" s="79"/>
      <c r="AP68" s="79"/>
      <c r="AQ68" s="79"/>
      <c r="AR68" s="79"/>
      <c r="AS68" s="79"/>
      <c r="AT68" s="79"/>
      <c r="AU68" s="79"/>
      <c r="AV68" s="79"/>
      <c r="AW68" s="79"/>
      <c r="AX68" s="79"/>
      <c r="AY68" s="79"/>
      <c r="AZ68" s="79"/>
      <c r="BA68" s="79"/>
      <c r="BB68" s="79"/>
      <c r="BC68" s="79"/>
      <c r="BD68" s="79"/>
      <c r="BE68" s="79"/>
      <c r="BF68" s="79"/>
      <c r="BG68" s="79"/>
      <c r="BH68" s="79"/>
    </row>
    <row r="69" spans="1:60" x14ac:dyDescent="0.25">
      <c r="A69" s="79"/>
      <c r="B69" s="79"/>
      <c r="C69" s="79"/>
      <c r="D69" s="79"/>
      <c r="E69" s="79"/>
      <c r="F69" s="79"/>
      <c r="G69" s="79"/>
      <c r="H69" s="79"/>
      <c r="I69" s="79"/>
      <c r="J69" s="79"/>
      <c r="K69" s="79"/>
      <c r="L69" s="79"/>
      <c r="M69" s="79"/>
      <c r="N69" s="79"/>
      <c r="O69" s="79"/>
      <c r="P69" s="79"/>
      <c r="Q69" s="79"/>
      <c r="R69" s="79"/>
      <c r="S69" s="79"/>
      <c r="T69" s="79"/>
      <c r="U69" s="79"/>
      <c r="V69" s="79"/>
      <c r="W69" s="79"/>
      <c r="X69" s="79"/>
      <c r="Y69" s="79"/>
      <c r="Z69" s="79"/>
      <c r="AA69" s="79"/>
      <c r="AB69" s="79"/>
      <c r="AC69" s="79"/>
      <c r="AD69" s="79"/>
      <c r="AE69" s="79"/>
      <c r="AF69" s="79"/>
      <c r="AG69" s="79"/>
      <c r="AH69" s="79"/>
      <c r="AI69" s="79"/>
      <c r="AJ69" s="79"/>
      <c r="AK69" s="79"/>
      <c r="AL69" s="79"/>
      <c r="AM69" s="79"/>
      <c r="AN69" s="79"/>
      <c r="AO69" s="79"/>
      <c r="AP69" s="79"/>
      <c r="AQ69" s="79"/>
      <c r="AR69" s="79"/>
      <c r="AS69" s="79"/>
      <c r="AT69" s="79"/>
      <c r="AU69" s="79"/>
      <c r="AV69" s="79"/>
      <c r="AW69" s="79"/>
      <c r="AX69" s="79"/>
      <c r="AY69" s="79"/>
      <c r="AZ69" s="79"/>
      <c r="BA69" s="79"/>
      <c r="BB69" s="79"/>
      <c r="BC69" s="79"/>
      <c r="BD69" s="79"/>
      <c r="BE69" s="79"/>
      <c r="BF69" s="79"/>
      <c r="BG69" s="79"/>
      <c r="BH69" s="79"/>
    </row>
    <row r="70" spans="1:60" x14ac:dyDescent="0.25">
      <c r="A70" s="79"/>
      <c r="B70" s="79"/>
      <c r="C70" s="79"/>
      <c r="D70" s="79"/>
      <c r="E70" s="79"/>
      <c r="F70" s="79"/>
      <c r="G70" s="79"/>
      <c r="H70" s="79"/>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79"/>
      <c r="AL70" s="79"/>
      <c r="AM70" s="79"/>
      <c r="AN70" s="79"/>
      <c r="AO70" s="79"/>
      <c r="AP70" s="79"/>
      <c r="AQ70" s="79"/>
      <c r="AR70" s="79"/>
      <c r="AS70" s="79"/>
      <c r="AT70" s="79"/>
      <c r="AU70" s="79"/>
      <c r="AV70" s="79"/>
      <c r="AW70" s="79"/>
      <c r="AX70" s="79"/>
      <c r="AY70" s="79"/>
      <c r="AZ70" s="79"/>
      <c r="BA70" s="79"/>
      <c r="BB70" s="79"/>
      <c r="BC70" s="79"/>
      <c r="BD70" s="79"/>
      <c r="BE70" s="79"/>
      <c r="BF70" s="79"/>
      <c r="BG70" s="79"/>
      <c r="BH70" s="79"/>
    </row>
    <row r="71" spans="1:60" x14ac:dyDescent="0.25">
      <c r="A71" s="79"/>
      <c r="B71" s="79"/>
      <c r="C71" s="79"/>
      <c r="D71" s="79"/>
      <c r="E71" s="79"/>
      <c r="F71" s="79"/>
      <c r="G71" s="79"/>
      <c r="H71" s="79"/>
      <c r="I71" s="79"/>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c r="AP71" s="79"/>
      <c r="AQ71" s="79"/>
      <c r="AR71" s="79"/>
      <c r="AS71" s="79"/>
      <c r="AT71" s="79"/>
      <c r="AU71" s="79"/>
      <c r="AV71" s="79"/>
      <c r="AW71" s="79"/>
      <c r="AX71" s="79"/>
      <c r="AY71" s="79"/>
      <c r="AZ71" s="79"/>
      <c r="BA71" s="79"/>
      <c r="BB71" s="79"/>
      <c r="BC71" s="79"/>
      <c r="BD71" s="79"/>
      <c r="BE71" s="79"/>
      <c r="BF71" s="79"/>
      <c r="BG71" s="79"/>
      <c r="BH71" s="79"/>
    </row>
    <row r="72" spans="1:60" x14ac:dyDescent="0.25">
      <c r="A72" s="79"/>
      <c r="B72" s="79"/>
      <c r="C72" s="79"/>
      <c r="D72" s="79"/>
      <c r="E72" s="79"/>
      <c r="F72" s="79"/>
      <c r="G72" s="79"/>
      <c r="H72" s="79"/>
      <c r="I72" s="79"/>
      <c r="J72" s="79"/>
      <c r="K72" s="79"/>
      <c r="L72" s="79"/>
      <c r="M72" s="79"/>
      <c r="N72" s="79"/>
      <c r="O72" s="79"/>
      <c r="P72" s="79"/>
      <c r="Q72" s="79"/>
      <c r="R72" s="79"/>
      <c r="S72" s="79"/>
      <c r="T72" s="79"/>
      <c r="U72" s="79"/>
      <c r="V72" s="79"/>
      <c r="W72" s="79"/>
      <c r="X72" s="79"/>
      <c r="Y72" s="79"/>
      <c r="Z72" s="79"/>
      <c r="AA72" s="79"/>
      <c r="AB72" s="79"/>
      <c r="AC72" s="79"/>
      <c r="AD72" s="79"/>
      <c r="AE72" s="79"/>
      <c r="AF72" s="79"/>
      <c r="AG72" s="79"/>
      <c r="AH72" s="79"/>
      <c r="AI72" s="79"/>
      <c r="AJ72" s="79"/>
      <c r="AK72" s="79"/>
      <c r="AL72" s="79"/>
      <c r="AM72" s="79"/>
      <c r="AN72" s="79"/>
      <c r="AO72" s="79"/>
      <c r="AP72" s="79"/>
      <c r="AQ72" s="79"/>
      <c r="AR72" s="79"/>
      <c r="AS72" s="79"/>
      <c r="AT72" s="79"/>
      <c r="AU72" s="79"/>
      <c r="AV72" s="79"/>
      <c r="AW72" s="79"/>
      <c r="AX72" s="79"/>
      <c r="AY72" s="79"/>
      <c r="AZ72" s="79"/>
      <c r="BA72" s="79"/>
      <c r="BB72" s="79"/>
      <c r="BC72" s="79"/>
      <c r="BD72" s="79"/>
      <c r="BE72" s="79"/>
      <c r="BF72" s="79"/>
      <c r="BG72" s="79"/>
      <c r="BH72" s="79"/>
    </row>
    <row r="73" spans="1:60" x14ac:dyDescent="0.25">
      <c r="A73" s="79"/>
      <c r="B73" s="79"/>
      <c r="C73" s="79"/>
      <c r="D73" s="79"/>
      <c r="E73" s="79"/>
      <c r="F73" s="79"/>
      <c r="G73" s="79"/>
      <c r="H73" s="79"/>
      <c r="I73" s="79"/>
      <c r="J73" s="79"/>
      <c r="K73" s="79"/>
      <c r="L73" s="79"/>
      <c r="M73" s="79"/>
      <c r="N73" s="79"/>
      <c r="O73" s="79"/>
      <c r="P73" s="79"/>
      <c r="Q73" s="79"/>
      <c r="R73" s="79"/>
      <c r="S73" s="79"/>
      <c r="T73" s="79"/>
      <c r="U73" s="79"/>
      <c r="V73" s="79"/>
      <c r="W73" s="79"/>
      <c r="X73" s="79"/>
      <c r="Y73" s="79"/>
      <c r="Z73" s="79"/>
      <c r="AA73" s="79"/>
      <c r="AB73" s="79"/>
      <c r="AC73" s="79"/>
      <c r="AD73" s="79"/>
      <c r="AE73" s="79"/>
      <c r="AF73" s="79"/>
      <c r="AG73" s="79"/>
      <c r="AH73" s="79"/>
      <c r="AI73" s="79"/>
      <c r="AJ73" s="79"/>
      <c r="AK73" s="79"/>
      <c r="AL73" s="79"/>
      <c r="AM73" s="79"/>
      <c r="AN73" s="79"/>
      <c r="AO73" s="79"/>
      <c r="AP73" s="79"/>
      <c r="AQ73" s="79"/>
      <c r="AR73" s="79"/>
      <c r="AS73" s="79"/>
      <c r="AT73" s="79"/>
      <c r="AU73" s="79"/>
      <c r="AV73" s="79"/>
      <c r="AW73" s="79"/>
      <c r="AX73" s="79"/>
      <c r="AY73" s="79"/>
      <c r="AZ73" s="79"/>
      <c r="BA73" s="79"/>
      <c r="BB73" s="79"/>
      <c r="BC73" s="79"/>
      <c r="BD73" s="79"/>
      <c r="BE73" s="79"/>
      <c r="BF73" s="79"/>
      <c r="BG73" s="79"/>
      <c r="BH73" s="79"/>
    </row>
    <row r="74" spans="1:60" x14ac:dyDescent="0.25">
      <c r="A74" s="79"/>
      <c r="B74" s="79"/>
      <c r="C74" s="79"/>
      <c r="D74" s="79"/>
      <c r="E74" s="79"/>
      <c r="F74" s="79"/>
      <c r="G74" s="79"/>
      <c r="H74" s="79"/>
      <c r="I74" s="79"/>
      <c r="J74" s="79"/>
      <c r="K74" s="79"/>
      <c r="L74" s="79"/>
      <c r="M74" s="79"/>
      <c r="N74" s="79"/>
      <c r="O74" s="79"/>
      <c r="P74" s="79"/>
      <c r="Q74" s="79"/>
      <c r="R74" s="79"/>
      <c r="S74" s="79"/>
      <c r="T74" s="79"/>
      <c r="U74" s="79"/>
      <c r="V74" s="79"/>
      <c r="W74" s="79"/>
      <c r="X74" s="79"/>
      <c r="Y74" s="79"/>
      <c r="Z74" s="79"/>
      <c r="AA74" s="79"/>
      <c r="AB74" s="79"/>
      <c r="AC74" s="79"/>
      <c r="AD74" s="79"/>
      <c r="AE74" s="79"/>
      <c r="AF74" s="79"/>
      <c r="AG74" s="79"/>
      <c r="AH74" s="79"/>
      <c r="AI74" s="79"/>
      <c r="AJ74" s="79"/>
      <c r="AK74" s="79"/>
      <c r="AL74" s="79"/>
      <c r="AM74" s="79"/>
      <c r="AN74" s="79"/>
      <c r="AO74" s="79"/>
      <c r="AP74" s="79"/>
      <c r="AQ74" s="79"/>
      <c r="AR74" s="79"/>
      <c r="AS74" s="79"/>
      <c r="AT74" s="79"/>
      <c r="AU74" s="79"/>
      <c r="AV74" s="79"/>
      <c r="AW74" s="79"/>
      <c r="AX74" s="79"/>
      <c r="AY74" s="79"/>
      <c r="AZ74" s="79"/>
      <c r="BA74" s="79"/>
      <c r="BB74" s="79"/>
      <c r="BC74" s="79"/>
      <c r="BD74" s="79"/>
      <c r="BE74" s="79"/>
      <c r="BF74" s="79"/>
      <c r="BG74" s="79"/>
      <c r="BH74" s="79"/>
    </row>
    <row r="75" spans="1:60" x14ac:dyDescent="0.25">
      <c r="A75" s="79"/>
      <c r="B75" s="79"/>
      <c r="C75" s="79"/>
      <c r="D75" s="79"/>
      <c r="E75" s="79"/>
      <c r="F75" s="79"/>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c r="AF75" s="79"/>
      <c r="AG75" s="79"/>
      <c r="AH75" s="79"/>
      <c r="AI75" s="79"/>
      <c r="AJ75" s="79"/>
      <c r="AK75" s="79"/>
      <c r="AL75" s="79"/>
      <c r="AM75" s="79"/>
      <c r="AN75" s="79"/>
      <c r="AO75" s="79"/>
      <c r="AP75" s="79"/>
      <c r="AQ75" s="79"/>
      <c r="AR75" s="79"/>
      <c r="AS75" s="79"/>
      <c r="AT75" s="79"/>
      <c r="AU75" s="79"/>
      <c r="AV75" s="79"/>
      <c r="AW75" s="79"/>
      <c r="AX75" s="79"/>
      <c r="AY75" s="79"/>
      <c r="AZ75" s="79"/>
      <c r="BA75" s="79"/>
      <c r="BB75" s="79"/>
      <c r="BC75" s="79"/>
      <c r="BD75" s="79"/>
      <c r="BE75" s="79"/>
      <c r="BF75" s="79"/>
      <c r="BG75" s="79"/>
      <c r="BH75" s="79"/>
    </row>
    <row r="76" spans="1:60" x14ac:dyDescent="0.25">
      <c r="A76" s="79"/>
      <c r="B76" s="79"/>
      <c r="C76" s="79"/>
      <c r="D76" s="79"/>
      <c r="E76" s="79"/>
      <c r="F76" s="79"/>
      <c r="G76" s="79"/>
      <c r="H76" s="79"/>
      <c r="I76" s="79"/>
      <c r="J76" s="79"/>
      <c r="K76" s="79"/>
      <c r="L76" s="79"/>
      <c r="M76" s="79"/>
      <c r="N76" s="79"/>
      <c r="O76" s="79"/>
      <c r="P76" s="79"/>
      <c r="Q76" s="79"/>
      <c r="R76" s="79"/>
      <c r="S76" s="79"/>
      <c r="T76" s="79"/>
      <c r="U76" s="79"/>
      <c r="V76" s="79"/>
      <c r="W76" s="79"/>
      <c r="X76" s="79"/>
      <c r="Y76" s="79"/>
      <c r="Z76" s="79"/>
      <c r="AA76" s="79"/>
      <c r="AB76" s="79"/>
      <c r="AC76" s="79"/>
      <c r="AD76" s="79"/>
      <c r="AE76" s="79"/>
      <c r="AF76" s="79"/>
      <c r="AG76" s="79"/>
      <c r="AH76" s="79"/>
      <c r="AI76" s="79"/>
      <c r="AJ76" s="79"/>
      <c r="AK76" s="79"/>
      <c r="AL76" s="79"/>
      <c r="AM76" s="79"/>
      <c r="AN76" s="79"/>
      <c r="AO76" s="79"/>
      <c r="AP76" s="79"/>
      <c r="AQ76" s="79"/>
      <c r="AR76" s="79"/>
      <c r="AS76" s="79"/>
      <c r="AT76" s="79"/>
      <c r="AU76" s="79"/>
      <c r="AV76" s="79"/>
      <c r="AW76" s="79"/>
      <c r="AX76" s="79"/>
      <c r="AY76" s="79"/>
      <c r="AZ76" s="79"/>
      <c r="BA76" s="79"/>
      <c r="BB76" s="79"/>
      <c r="BC76" s="79"/>
      <c r="BD76" s="79"/>
      <c r="BE76" s="79"/>
      <c r="BF76" s="79"/>
      <c r="BG76" s="79"/>
      <c r="BH76" s="79"/>
    </row>
    <row r="77" spans="1:60" x14ac:dyDescent="0.25">
      <c r="A77" s="79"/>
      <c r="B77" s="79"/>
      <c r="C77" s="79"/>
      <c r="D77" s="79"/>
      <c r="E77" s="79"/>
      <c r="F77" s="79"/>
      <c r="G77" s="79"/>
      <c r="H77" s="79"/>
      <c r="I77" s="79"/>
      <c r="J77" s="79"/>
      <c r="K77" s="79"/>
      <c r="L77" s="79"/>
      <c r="M77" s="79"/>
      <c r="N77" s="79"/>
      <c r="O77" s="79"/>
      <c r="P77" s="79"/>
      <c r="Q77" s="79"/>
      <c r="R77" s="79"/>
      <c r="S77" s="79"/>
      <c r="T77" s="79"/>
      <c r="U77" s="79"/>
      <c r="V77" s="79"/>
      <c r="W77" s="79"/>
      <c r="X77" s="79"/>
      <c r="Y77" s="79"/>
      <c r="Z77" s="79"/>
      <c r="AA77" s="79"/>
      <c r="AB77" s="79"/>
      <c r="AC77" s="79"/>
      <c r="AD77" s="79"/>
      <c r="AE77" s="79"/>
      <c r="AF77" s="79"/>
      <c r="AG77" s="79"/>
      <c r="AH77" s="79"/>
      <c r="AI77" s="79"/>
      <c r="AJ77" s="79"/>
      <c r="AK77" s="79"/>
      <c r="AL77" s="79"/>
      <c r="AM77" s="79"/>
      <c r="AN77" s="79"/>
      <c r="AO77" s="79"/>
      <c r="AP77" s="79"/>
      <c r="AQ77" s="79"/>
      <c r="AR77" s="79"/>
      <c r="AS77" s="79"/>
      <c r="AT77" s="79"/>
      <c r="AU77" s="79"/>
      <c r="AV77" s="79"/>
      <c r="AW77" s="79"/>
      <c r="AX77" s="79"/>
      <c r="AY77" s="79"/>
      <c r="AZ77" s="79"/>
      <c r="BA77" s="79"/>
      <c r="BB77" s="79"/>
      <c r="BC77" s="79"/>
      <c r="BD77" s="79"/>
      <c r="BE77" s="79"/>
      <c r="BF77" s="79"/>
      <c r="BG77" s="79"/>
      <c r="BH77" s="79"/>
    </row>
    <row r="78" spans="1:60" x14ac:dyDescent="0.25">
      <c r="A78" s="79"/>
      <c r="B78" s="79"/>
      <c r="C78" s="79"/>
      <c r="D78" s="79"/>
      <c r="E78" s="79"/>
      <c r="F78" s="79"/>
      <c r="G78" s="79"/>
      <c r="H78" s="79"/>
      <c r="I78" s="79"/>
      <c r="J78" s="79"/>
      <c r="K78" s="79"/>
      <c r="L78" s="79"/>
      <c r="M78" s="79"/>
      <c r="N78" s="79"/>
      <c r="O78" s="79"/>
      <c r="P78" s="79"/>
      <c r="Q78" s="79"/>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row>
    <row r="79" spans="1:60" x14ac:dyDescent="0.25">
      <c r="A79" s="79"/>
      <c r="B79" s="79"/>
      <c r="C79" s="79"/>
      <c r="D79" s="79"/>
      <c r="E79" s="79"/>
      <c r="F79" s="79"/>
      <c r="G79" s="79"/>
      <c r="H79" s="79"/>
      <c r="I79" s="79"/>
      <c r="J79" s="79"/>
      <c r="K79" s="79"/>
      <c r="L79" s="79"/>
      <c r="M79" s="79"/>
      <c r="N79" s="79"/>
      <c r="O79" s="79"/>
      <c r="P79" s="79"/>
      <c r="Q79" s="79"/>
      <c r="R79" s="79"/>
      <c r="S79" s="79"/>
      <c r="T79" s="79"/>
      <c r="U79" s="79"/>
      <c r="V79" s="79"/>
      <c r="W79" s="79"/>
      <c r="X79" s="79"/>
      <c r="Y79" s="79"/>
      <c r="Z79" s="79"/>
      <c r="AA79" s="79"/>
      <c r="AB79" s="79"/>
      <c r="AC79" s="79"/>
      <c r="AD79" s="79"/>
      <c r="AE79" s="79"/>
      <c r="AF79" s="79"/>
      <c r="AG79" s="79"/>
      <c r="AH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row>
    <row r="80" spans="1:60" x14ac:dyDescent="0.25">
      <c r="A80" s="79"/>
      <c r="B80" s="79"/>
      <c r="C80" s="79"/>
      <c r="D80" s="79"/>
      <c r="E80" s="79"/>
      <c r="F80" s="79"/>
      <c r="G80" s="79"/>
      <c r="H80" s="79"/>
      <c r="I80" s="79"/>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row>
    <row r="81" spans="1:60" x14ac:dyDescent="0.25">
      <c r="A81" s="79"/>
      <c r="B81" s="79"/>
      <c r="C81" s="79"/>
      <c r="D81" s="79"/>
      <c r="E81" s="79"/>
      <c r="F81" s="79"/>
      <c r="G81" s="79"/>
      <c r="H81" s="79"/>
      <c r="I81" s="79"/>
      <c r="J81" s="79"/>
      <c r="K81" s="79"/>
      <c r="L81" s="79"/>
      <c r="M81" s="79"/>
      <c r="N81" s="79"/>
      <c r="O81" s="79"/>
      <c r="P81" s="79"/>
      <c r="Q81" s="79"/>
      <c r="R81" s="79"/>
      <c r="S81" s="79"/>
      <c r="T81" s="79"/>
      <c r="U81" s="79"/>
      <c r="V81" s="79"/>
      <c r="W81" s="79"/>
      <c r="X81" s="79"/>
      <c r="Y81" s="79"/>
      <c r="Z81" s="79"/>
      <c r="AA81" s="79"/>
      <c r="AB81" s="79"/>
      <c r="AC81" s="79"/>
      <c r="AD81" s="79"/>
      <c r="AE81" s="79"/>
      <c r="AF81" s="79"/>
      <c r="AG81" s="79"/>
      <c r="AH81" s="79"/>
      <c r="AI81" s="79"/>
      <c r="AJ81" s="79"/>
      <c r="AK81" s="79"/>
      <c r="AL81" s="79"/>
      <c r="AM81" s="79"/>
      <c r="AN81" s="79"/>
      <c r="AO81" s="79"/>
      <c r="AP81" s="79"/>
      <c r="AQ81" s="79"/>
      <c r="AR81" s="79"/>
      <c r="AS81" s="79"/>
      <c r="AT81" s="79"/>
      <c r="AU81" s="79"/>
      <c r="AV81" s="79"/>
      <c r="AW81" s="79"/>
      <c r="AX81" s="79"/>
      <c r="AY81" s="79"/>
      <c r="AZ81" s="79"/>
      <c r="BA81" s="79"/>
      <c r="BB81" s="79"/>
      <c r="BC81" s="79"/>
      <c r="BD81" s="79"/>
      <c r="BE81" s="79"/>
      <c r="BF81" s="79"/>
      <c r="BG81" s="79"/>
      <c r="BH81" s="79"/>
    </row>
    <row r="82" spans="1:60" x14ac:dyDescent="0.25">
      <c r="A82" s="79"/>
      <c r="B82" s="79"/>
      <c r="C82" s="79"/>
      <c r="D82" s="79"/>
      <c r="E82" s="79"/>
      <c r="F82" s="79"/>
      <c r="G82" s="79"/>
      <c r="H82" s="79"/>
      <c r="I82" s="79"/>
      <c r="J82" s="79"/>
      <c r="K82" s="79"/>
      <c r="L82" s="79"/>
      <c r="M82" s="79"/>
      <c r="N82" s="79"/>
      <c r="O82" s="79"/>
      <c r="P82" s="79"/>
      <c r="Q82" s="79"/>
      <c r="R82" s="79"/>
      <c r="S82" s="79"/>
      <c r="T82" s="79"/>
      <c r="U82" s="79"/>
      <c r="V82" s="79"/>
      <c r="W82" s="79"/>
      <c r="X82" s="79"/>
      <c r="Y82" s="79"/>
      <c r="Z82" s="79"/>
      <c r="AA82" s="79"/>
      <c r="AB82" s="79"/>
      <c r="AC82" s="79"/>
      <c r="AD82" s="79"/>
      <c r="AE82" s="79"/>
      <c r="AF82" s="79"/>
      <c r="AG82" s="79"/>
      <c r="AH82" s="79"/>
      <c r="AI82" s="79"/>
      <c r="AJ82" s="79"/>
      <c r="AK82" s="79"/>
      <c r="AL82" s="79"/>
      <c r="AM82" s="79"/>
      <c r="AN82" s="79"/>
      <c r="AO82" s="79"/>
      <c r="AP82" s="79"/>
      <c r="AQ82" s="79"/>
      <c r="AR82" s="79"/>
      <c r="AS82" s="79"/>
      <c r="AT82" s="79"/>
      <c r="AU82" s="79"/>
      <c r="AV82" s="79"/>
      <c r="AW82" s="79"/>
      <c r="AX82" s="79"/>
      <c r="AY82" s="79"/>
      <c r="AZ82" s="79"/>
      <c r="BA82" s="79"/>
      <c r="BB82" s="79"/>
      <c r="BC82" s="79"/>
      <c r="BD82" s="79"/>
      <c r="BE82" s="79"/>
      <c r="BF82" s="79"/>
      <c r="BG82" s="79"/>
      <c r="BH82" s="79"/>
    </row>
    <row r="83" spans="1:60" x14ac:dyDescent="0.25">
      <c r="A83" s="79"/>
      <c r="B83" s="79"/>
      <c r="C83" s="79"/>
      <c r="D83" s="79"/>
      <c r="E83" s="79"/>
      <c r="F83" s="79"/>
      <c r="G83" s="79"/>
      <c r="H83" s="79"/>
      <c r="I83" s="79"/>
      <c r="J83" s="79"/>
      <c r="K83" s="79"/>
      <c r="L83" s="79"/>
      <c r="M83" s="79"/>
      <c r="N83" s="79"/>
      <c r="O83" s="79"/>
      <c r="P83" s="79"/>
      <c r="Q83" s="79"/>
      <c r="R83" s="79"/>
      <c r="S83" s="79"/>
      <c r="T83" s="79"/>
      <c r="U83" s="79"/>
      <c r="V83" s="79"/>
      <c r="W83" s="79"/>
      <c r="X83" s="79"/>
      <c r="Y83" s="79"/>
      <c r="Z83" s="79"/>
      <c r="AA83" s="79"/>
      <c r="AB83" s="79"/>
      <c r="AC83" s="79"/>
      <c r="AD83" s="79"/>
      <c r="AE83" s="79"/>
      <c r="AF83" s="79"/>
      <c r="AG83" s="79"/>
      <c r="AH83" s="79"/>
      <c r="AI83" s="79"/>
      <c r="AJ83" s="79"/>
      <c r="AK83" s="79"/>
      <c r="AL83" s="79"/>
      <c r="AM83" s="79"/>
      <c r="AN83" s="79"/>
      <c r="AO83" s="79"/>
      <c r="AP83" s="79"/>
      <c r="AQ83" s="79"/>
      <c r="AR83" s="79"/>
      <c r="AS83" s="79"/>
      <c r="AT83" s="79"/>
      <c r="AU83" s="79"/>
      <c r="AV83" s="79"/>
      <c r="AW83" s="79"/>
      <c r="AX83" s="79"/>
      <c r="AY83" s="79"/>
      <c r="AZ83" s="79"/>
      <c r="BA83" s="79"/>
      <c r="BB83" s="79"/>
      <c r="BC83" s="79"/>
      <c r="BD83" s="79"/>
      <c r="BE83" s="79"/>
      <c r="BF83" s="79"/>
      <c r="BG83" s="79"/>
      <c r="BH83" s="79"/>
    </row>
    <row r="84" spans="1:60" x14ac:dyDescent="0.25">
      <c r="A84" s="79"/>
      <c r="B84" s="79"/>
      <c r="C84" s="79"/>
      <c r="D84" s="79"/>
      <c r="E84" s="79"/>
      <c r="F84" s="79"/>
      <c r="G84" s="79"/>
      <c r="H84" s="79"/>
      <c r="I84" s="79"/>
      <c r="J84" s="79"/>
      <c r="K84" s="79"/>
      <c r="L84" s="79"/>
      <c r="M84" s="79"/>
      <c r="N84" s="79"/>
      <c r="O84" s="79"/>
      <c r="P84" s="79"/>
      <c r="Q84" s="79"/>
      <c r="R84" s="79"/>
      <c r="S84" s="79"/>
      <c r="T84" s="79"/>
      <c r="U84" s="79"/>
      <c r="V84" s="79"/>
      <c r="W84" s="79"/>
      <c r="X84" s="79"/>
      <c r="Y84" s="79"/>
      <c r="Z84" s="79"/>
      <c r="AA84" s="79"/>
      <c r="AB84" s="79"/>
      <c r="AC84" s="79"/>
      <c r="AD84" s="79"/>
      <c r="AE84" s="79"/>
      <c r="AF84" s="79"/>
      <c r="AG84" s="79"/>
      <c r="AH84" s="79"/>
      <c r="AI84" s="79"/>
      <c r="AJ84" s="79"/>
      <c r="AK84" s="79"/>
      <c r="AL84" s="79"/>
      <c r="AM84" s="79"/>
      <c r="AN84" s="79"/>
      <c r="AO84" s="79"/>
      <c r="AP84" s="79"/>
      <c r="AQ84" s="79"/>
      <c r="AR84" s="79"/>
      <c r="AS84" s="79"/>
      <c r="AT84" s="79"/>
      <c r="AU84" s="79"/>
      <c r="AV84" s="79"/>
      <c r="AW84" s="79"/>
      <c r="AX84" s="79"/>
      <c r="AY84" s="79"/>
      <c r="AZ84" s="79"/>
      <c r="BA84" s="79"/>
      <c r="BB84" s="79"/>
      <c r="BC84" s="79"/>
      <c r="BD84" s="79"/>
      <c r="BE84" s="79"/>
      <c r="BF84" s="79"/>
      <c r="BG84" s="79"/>
      <c r="BH84" s="79"/>
    </row>
    <row r="85" spans="1:60" x14ac:dyDescent="0.25">
      <c r="A85" s="79"/>
      <c r="B85" s="79"/>
      <c r="C85" s="79"/>
      <c r="D85" s="79"/>
      <c r="E85" s="79"/>
      <c r="F85" s="79"/>
      <c r="G85" s="79"/>
      <c r="H85" s="79"/>
      <c r="I85" s="79"/>
      <c r="J85" s="79"/>
      <c r="K85" s="79"/>
      <c r="L85" s="79"/>
      <c r="M85" s="79"/>
      <c r="N85" s="79"/>
      <c r="O85" s="79"/>
      <c r="P85" s="79"/>
      <c r="Q85" s="79"/>
      <c r="R85" s="79"/>
      <c r="S85" s="79"/>
      <c r="T85" s="79"/>
      <c r="U85" s="79"/>
      <c r="V85" s="79"/>
      <c r="W85" s="79"/>
      <c r="X85" s="79"/>
      <c r="Y85" s="79"/>
      <c r="Z85" s="79"/>
      <c r="AA85" s="79"/>
      <c r="AB85" s="79"/>
      <c r="AC85" s="79"/>
      <c r="AD85" s="79"/>
      <c r="AE85" s="79"/>
      <c r="AF85" s="79"/>
      <c r="AG85" s="79"/>
      <c r="AH85" s="79"/>
      <c r="AI85" s="79"/>
      <c r="AJ85" s="79"/>
      <c r="AK85" s="79"/>
      <c r="AL85" s="79"/>
      <c r="AM85" s="79"/>
      <c r="AN85" s="79"/>
      <c r="AO85" s="79"/>
      <c r="AP85" s="79"/>
      <c r="AQ85" s="79"/>
      <c r="AR85" s="79"/>
      <c r="AS85" s="79"/>
      <c r="AT85" s="79"/>
      <c r="AU85" s="79"/>
      <c r="AV85" s="79"/>
      <c r="AW85" s="79"/>
      <c r="AX85" s="79"/>
      <c r="AY85" s="79"/>
      <c r="AZ85" s="79"/>
      <c r="BA85" s="79"/>
      <c r="BB85" s="79"/>
      <c r="BC85" s="79"/>
      <c r="BD85" s="79"/>
      <c r="BE85" s="79"/>
      <c r="BF85" s="79"/>
      <c r="BG85" s="79"/>
      <c r="BH85" s="79"/>
    </row>
    <row r="86" spans="1:60" x14ac:dyDescent="0.25">
      <c r="A86" s="79"/>
      <c r="B86" s="79"/>
      <c r="C86" s="79"/>
      <c r="D86" s="79"/>
      <c r="E86" s="79"/>
      <c r="F86" s="79"/>
      <c r="G86" s="79"/>
      <c r="H86" s="79"/>
      <c r="I86" s="79"/>
      <c r="J86" s="79"/>
      <c r="K86" s="79"/>
      <c r="L86" s="79"/>
      <c r="M86" s="79"/>
      <c r="N86" s="79"/>
      <c r="O86" s="79"/>
      <c r="P86" s="79"/>
      <c r="Q86" s="79"/>
      <c r="R86" s="79"/>
      <c r="S86" s="79"/>
      <c r="T86" s="79"/>
      <c r="U86" s="79"/>
      <c r="V86" s="79"/>
      <c r="W86" s="79"/>
      <c r="X86" s="79"/>
      <c r="Y86" s="79"/>
      <c r="Z86" s="79"/>
      <c r="AA86" s="79"/>
      <c r="AB86" s="79"/>
      <c r="AC86" s="79"/>
      <c r="AD86" s="79"/>
      <c r="AE86" s="79"/>
      <c r="AF86" s="79"/>
      <c r="AG86" s="79"/>
      <c r="AH86" s="79"/>
      <c r="AI86" s="79"/>
      <c r="AJ86" s="79"/>
      <c r="AK86" s="79"/>
      <c r="AL86" s="79"/>
      <c r="AM86" s="79"/>
      <c r="AN86" s="79"/>
      <c r="AO86" s="79"/>
      <c r="AP86" s="79"/>
      <c r="AQ86" s="79"/>
      <c r="AR86" s="79"/>
      <c r="AS86" s="79"/>
      <c r="AT86" s="79"/>
      <c r="AU86" s="79"/>
      <c r="AV86" s="79"/>
      <c r="AW86" s="79"/>
      <c r="AX86" s="79"/>
      <c r="AY86" s="79"/>
      <c r="AZ86" s="79"/>
      <c r="BA86" s="79"/>
      <c r="BB86" s="79"/>
      <c r="BC86" s="79"/>
      <c r="BD86" s="79"/>
      <c r="BE86" s="79"/>
      <c r="BF86" s="79"/>
      <c r="BG86" s="79"/>
      <c r="BH86" s="79"/>
    </row>
    <row r="87" spans="1:60" x14ac:dyDescent="0.25">
      <c r="A87" s="79"/>
      <c r="B87" s="79"/>
      <c r="C87" s="79"/>
      <c r="D87" s="79"/>
      <c r="E87" s="79"/>
      <c r="F87" s="79"/>
      <c r="G87" s="79"/>
      <c r="H87" s="79"/>
      <c r="I87" s="79"/>
      <c r="J87" s="79"/>
      <c r="K87" s="79"/>
      <c r="L87" s="79"/>
      <c r="M87" s="79"/>
      <c r="N87" s="79"/>
      <c r="O87" s="79"/>
      <c r="P87" s="79"/>
      <c r="Q87" s="79"/>
      <c r="R87" s="79"/>
      <c r="S87" s="79"/>
      <c r="T87" s="79"/>
      <c r="U87" s="79"/>
      <c r="V87" s="79"/>
      <c r="W87" s="79"/>
      <c r="X87" s="79"/>
      <c r="Y87" s="79"/>
      <c r="Z87" s="79"/>
      <c r="AA87" s="79"/>
      <c r="AB87" s="79"/>
      <c r="AC87" s="79"/>
      <c r="AD87" s="79"/>
      <c r="AE87" s="79"/>
      <c r="AF87" s="79"/>
      <c r="AG87" s="79"/>
      <c r="AH87" s="79"/>
      <c r="AI87" s="79"/>
      <c r="AJ87" s="79"/>
      <c r="AK87" s="79"/>
      <c r="AL87" s="79"/>
      <c r="AM87" s="79"/>
      <c r="AN87" s="79"/>
      <c r="AO87" s="79"/>
      <c r="AP87" s="79"/>
      <c r="AQ87" s="79"/>
      <c r="AR87" s="79"/>
      <c r="AS87" s="79"/>
      <c r="AT87" s="79"/>
      <c r="AU87" s="79"/>
      <c r="AV87" s="79"/>
      <c r="AW87" s="79"/>
      <c r="AX87" s="79"/>
      <c r="AY87" s="79"/>
      <c r="AZ87" s="79"/>
      <c r="BA87" s="79"/>
      <c r="BB87" s="79"/>
      <c r="BC87" s="79"/>
      <c r="BD87" s="79"/>
      <c r="BE87" s="79"/>
      <c r="BF87" s="79"/>
      <c r="BG87" s="79"/>
      <c r="BH87" s="79"/>
    </row>
    <row r="88" spans="1:60" x14ac:dyDescent="0.25">
      <c r="A88" s="79"/>
      <c r="B88" s="79"/>
      <c r="C88" s="79"/>
      <c r="D88" s="79"/>
      <c r="E88" s="79"/>
      <c r="F88" s="79"/>
      <c r="G88" s="79"/>
      <c r="H88" s="79"/>
      <c r="I88" s="79"/>
      <c r="J88" s="79"/>
      <c r="K88" s="79"/>
      <c r="L88" s="79"/>
      <c r="M88" s="79"/>
      <c r="N88" s="79"/>
      <c r="O88" s="79"/>
      <c r="P88" s="79"/>
      <c r="Q88" s="79"/>
      <c r="R88" s="79"/>
      <c r="S88" s="79"/>
      <c r="T88" s="79"/>
      <c r="U88" s="79"/>
      <c r="V88" s="79"/>
      <c r="W88" s="79"/>
      <c r="X88" s="79"/>
      <c r="Y88" s="79"/>
      <c r="Z88" s="79"/>
      <c r="AA88" s="79"/>
      <c r="AB88" s="79"/>
      <c r="AC88" s="79"/>
      <c r="AD88" s="79"/>
      <c r="AE88" s="79"/>
      <c r="AF88" s="79"/>
      <c r="AG88" s="79"/>
      <c r="AH88" s="79"/>
      <c r="AI88" s="79"/>
      <c r="AJ88" s="79"/>
      <c r="AK88" s="79"/>
      <c r="AL88" s="79"/>
      <c r="AM88" s="79"/>
      <c r="AN88" s="79"/>
      <c r="AO88" s="79"/>
      <c r="AP88" s="79"/>
      <c r="AQ88" s="79"/>
      <c r="AR88" s="79"/>
      <c r="AS88" s="79"/>
      <c r="AT88" s="79"/>
      <c r="AU88" s="79"/>
      <c r="AV88" s="79"/>
      <c r="AW88" s="79"/>
      <c r="AX88" s="79"/>
      <c r="AY88" s="79"/>
      <c r="AZ88" s="79"/>
      <c r="BA88" s="79"/>
      <c r="BB88" s="79"/>
      <c r="BC88" s="79"/>
      <c r="BD88" s="79"/>
      <c r="BE88" s="79"/>
      <c r="BF88" s="79"/>
      <c r="BG88" s="79"/>
      <c r="BH88" s="79"/>
    </row>
    <row r="89" spans="1:60" x14ac:dyDescent="0.25">
      <c r="A89" s="79"/>
      <c r="B89" s="79"/>
      <c r="C89" s="79"/>
      <c r="D89" s="79"/>
      <c r="E89" s="79"/>
      <c r="F89" s="79"/>
      <c r="G89" s="79"/>
      <c r="H89" s="79"/>
      <c r="I89" s="79"/>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79"/>
      <c r="AI89" s="79"/>
      <c r="AJ89" s="79"/>
      <c r="AK89" s="79"/>
      <c r="AL89" s="79"/>
      <c r="AM89" s="79"/>
      <c r="AN89" s="79"/>
      <c r="AO89" s="79"/>
      <c r="AP89" s="79"/>
      <c r="AQ89" s="79"/>
      <c r="AR89" s="79"/>
      <c r="AS89" s="79"/>
      <c r="AT89" s="79"/>
      <c r="AU89" s="79"/>
      <c r="AV89" s="79"/>
      <c r="AW89" s="79"/>
      <c r="AX89" s="79"/>
      <c r="AY89" s="79"/>
      <c r="AZ89" s="79"/>
      <c r="BA89" s="79"/>
      <c r="BB89" s="79"/>
      <c r="BC89" s="79"/>
      <c r="BD89" s="79"/>
      <c r="BE89" s="79"/>
      <c r="BF89" s="79"/>
      <c r="BG89" s="79"/>
      <c r="BH89" s="79"/>
    </row>
    <row r="90" spans="1:60" x14ac:dyDescent="0.25">
      <c r="A90" s="79"/>
      <c r="B90" s="79"/>
      <c r="C90" s="79"/>
      <c r="D90" s="79"/>
      <c r="E90" s="79"/>
      <c r="F90" s="79"/>
      <c r="G90" s="79"/>
      <c r="H90" s="79"/>
      <c r="I90" s="79"/>
      <c r="J90" s="79"/>
      <c r="K90" s="79"/>
      <c r="L90" s="79"/>
      <c r="M90" s="79"/>
      <c r="N90" s="79"/>
      <c r="O90" s="79"/>
      <c r="P90" s="79"/>
      <c r="Q90" s="79"/>
      <c r="R90" s="79"/>
      <c r="S90" s="79"/>
      <c r="T90" s="79"/>
      <c r="U90" s="79"/>
      <c r="V90" s="79"/>
      <c r="W90" s="79"/>
      <c r="X90" s="79"/>
      <c r="Y90" s="79"/>
      <c r="Z90" s="79"/>
      <c r="AA90" s="79"/>
      <c r="AB90" s="79"/>
      <c r="AC90" s="79"/>
      <c r="AD90" s="79"/>
      <c r="AE90" s="79"/>
      <c r="AF90" s="79"/>
      <c r="AG90" s="79"/>
      <c r="AH90" s="79"/>
      <c r="AI90" s="79"/>
      <c r="AJ90" s="79"/>
      <c r="AK90" s="79"/>
      <c r="AL90" s="79"/>
      <c r="AM90" s="79"/>
      <c r="AN90" s="79"/>
      <c r="AO90" s="79"/>
      <c r="AP90" s="79"/>
      <c r="AQ90" s="79"/>
      <c r="AR90" s="79"/>
      <c r="AS90" s="79"/>
      <c r="AT90" s="79"/>
      <c r="AU90" s="79"/>
      <c r="AV90" s="79"/>
      <c r="AW90" s="79"/>
      <c r="AX90" s="79"/>
      <c r="AY90" s="79"/>
      <c r="AZ90" s="79"/>
      <c r="BA90" s="79"/>
      <c r="BB90" s="79"/>
      <c r="BC90" s="79"/>
      <c r="BD90" s="79"/>
      <c r="BE90" s="79"/>
      <c r="BF90" s="79"/>
      <c r="BG90" s="79"/>
      <c r="BH90" s="79"/>
    </row>
    <row r="91" spans="1:60" x14ac:dyDescent="0.25">
      <c r="A91" s="79"/>
      <c r="B91" s="79"/>
      <c r="C91" s="79"/>
      <c r="D91" s="79"/>
      <c r="E91" s="79"/>
      <c r="F91" s="79"/>
      <c r="G91" s="79"/>
      <c r="H91" s="79"/>
      <c r="I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79"/>
      <c r="AK91" s="79"/>
      <c r="AL91" s="79"/>
      <c r="AM91" s="79"/>
      <c r="AN91" s="79"/>
      <c r="AO91" s="79"/>
      <c r="AP91" s="79"/>
      <c r="AQ91" s="79"/>
      <c r="AR91" s="79"/>
      <c r="AS91" s="79"/>
      <c r="AT91" s="79"/>
      <c r="AU91" s="79"/>
      <c r="AV91" s="79"/>
      <c r="AW91" s="79"/>
      <c r="AX91" s="79"/>
      <c r="AY91" s="79"/>
      <c r="AZ91" s="79"/>
      <c r="BA91" s="79"/>
      <c r="BB91" s="79"/>
      <c r="BC91" s="79"/>
      <c r="BD91" s="79"/>
      <c r="BE91" s="79"/>
      <c r="BF91" s="79"/>
      <c r="BG91" s="79"/>
      <c r="BH91" s="79"/>
    </row>
    <row r="92" spans="1:60" x14ac:dyDescent="0.25">
      <c r="A92" s="79"/>
      <c r="B92" s="79"/>
      <c r="C92" s="79"/>
      <c r="D92" s="79"/>
      <c r="E92" s="79"/>
      <c r="F92" s="79"/>
      <c r="G92" s="79"/>
      <c r="H92" s="79"/>
      <c r="I92" s="79"/>
      <c r="J92" s="79"/>
      <c r="K92" s="79"/>
      <c r="L92" s="79"/>
      <c r="M92" s="79"/>
      <c r="N92" s="79"/>
      <c r="O92" s="79"/>
      <c r="P92" s="79"/>
      <c r="Q92" s="79"/>
      <c r="R92" s="79"/>
      <c r="S92" s="79"/>
      <c r="T92" s="79"/>
      <c r="U92" s="79"/>
      <c r="V92" s="79"/>
      <c r="W92" s="79"/>
      <c r="X92" s="79"/>
      <c r="Y92" s="79"/>
      <c r="Z92" s="79"/>
      <c r="AA92" s="79"/>
      <c r="AB92" s="79"/>
      <c r="AC92" s="79"/>
      <c r="AD92" s="79"/>
      <c r="AE92" s="79"/>
      <c r="AF92" s="79"/>
      <c r="AG92" s="79"/>
      <c r="AH92" s="79"/>
      <c r="AI92" s="79"/>
      <c r="AJ92" s="79"/>
      <c r="AK92" s="79"/>
      <c r="AL92" s="79"/>
      <c r="AM92" s="79"/>
      <c r="AN92" s="79"/>
      <c r="AO92" s="79"/>
      <c r="AP92" s="79"/>
      <c r="AQ92" s="79"/>
      <c r="AR92" s="79"/>
      <c r="AS92" s="79"/>
      <c r="AT92" s="79"/>
      <c r="AU92" s="79"/>
      <c r="AV92" s="79"/>
      <c r="AW92" s="79"/>
      <c r="AX92" s="79"/>
      <c r="AY92" s="79"/>
      <c r="AZ92" s="79"/>
      <c r="BA92" s="79"/>
      <c r="BB92" s="79"/>
      <c r="BC92" s="79"/>
      <c r="BD92" s="79"/>
      <c r="BE92" s="79"/>
      <c r="BF92" s="79"/>
      <c r="BG92" s="79"/>
      <c r="BH92" s="79"/>
    </row>
    <row r="93" spans="1:60" x14ac:dyDescent="0.25">
      <c r="A93" s="79"/>
      <c r="B93" s="79"/>
      <c r="C93" s="79"/>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c r="AF93" s="79"/>
      <c r="AG93" s="79"/>
      <c r="AH93" s="79"/>
      <c r="AI93" s="79"/>
      <c r="AJ93" s="79"/>
      <c r="AK93" s="79"/>
      <c r="AL93" s="79"/>
      <c r="AM93" s="79"/>
      <c r="AN93" s="79"/>
      <c r="AO93" s="79"/>
      <c r="AP93" s="79"/>
      <c r="AQ93" s="79"/>
      <c r="AR93" s="79"/>
      <c r="AS93" s="79"/>
      <c r="AT93" s="79"/>
      <c r="AU93" s="79"/>
      <c r="AV93" s="79"/>
      <c r="AW93" s="79"/>
      <c r="AX93" s="79"/>
      <c r="AY93" s="79"/>
      <c r="AZ93" s="79"/>
      <c r="BA93" s="79"/>
      <c r="BB93" s="79"/>
      <c r="BC93" s="79"/>
      <c r="BD93" s="79"/>
      <c r="BE93" s="79"/>
      <c r="BF93" s="79"/>
      <c r="BG93" s="79"/>
      <c r="BH93" s="79"/>
    </row>
    <row r="94" spans="1:60" x14ac:dyDescent="0.25">
      <c r="A94" s="79"/>
      <c r="B94" s="79"/>
      <c r="C94" s="79"/>
      <c r="D94" s="79"/>
      <c r="E94" s="79"/>
      <c r="F94" s="79"/>
      <c r="G94" s="79"/>
      <c r="H94" s="79"/>
      <c r="I94" s="79"/>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79"/>
      <c r="AK94" s="79"/>
      <c r="AL94" s="79"/>
      <c r="AM94" s="79"/>
      <c r="AN94" s="79"/>
      <c r="AO94" s="79"/>
      <c r="AP94" s="79"/>
      <c r="AQ94" s="79"/>
      <c r="AR94" s="79"/>
      <c r="AS94" s="79"/>
      <c r="AT94" s="79"/>
      <c r="AU94" s="79"/>
      <c r="AV94" s="79"/>
      <c r="AW94" s="79"/>
      <c r="AX94" s="79"/>
      <c r="AY94" s="79"/>
      <c r="AZ94" s="79"/>
      <c r="BA94" s="79"/>
      <c r="BB94" s="79"/>
      <c r="BC94" s="79"/>
      <c r="BD94" s="79"/>
      <c r="BE94" s="79"/>
      <c r="BF94" s="79"/>
      <c r="BG94" s="79"/>
      <c r="BH94" s="79"/>
    </row>
    <row r="95" spans="1:60" x14ac:dyDescent="0.25">
      <c r="A95" s="79"/>
      <c r="B95" s="79"/>
      <c r="C95" s="79"/>
      <c r="D95" s="79"/>
      <c r="E95" s="79"/>
      <c r="F95" s="79"/>
      <c r="G95" s="79"/>
      <c r="H95" s="79"/>
      <c r="I95" s="79"/>
      <c r="J95" s="79"/>
      <c r="K95" s="79"/>
      <c r="L95" s="79"/>
      <c r="M95" s="79"/>
      <c r="N95" s="79"/>
      <c r="O95" s="79"/>
      <c r="P95" s="79"/>
      <c r="Q95" s="79"/>
      <c r="R95" s="79"/>
      <c r="S95" s="79"/>
      <c r="T95" s="79"/>
      <c r="U95" s="79"/>
      <c r="V95" s="79"/>
      <c r="W95" s="79"/>
      <c r="X95" s="79"/>
      <c r="Y95" s="79"/>
      <c r="Z95" s="79"/>
      <c r="AA95" s="79"/>
      <c r="AB95" s="79"/>
      <c r="AC95" s="79"/>
      <c r="AD95" s="79"/>
      <c r="AE95" s="79"/>
      <c r="AF95" s="79"/>
      <c r="AG95" s="79"/>
      <c r="AH95" s="79"/>
      <c r="AI95" s="79"/>
      <c r="AJ95" s="79"/>
      <c r="AK95" s="79"/>
      <c r="AL95" s="79"/>
      <c r="AM95" s="79"/>
      <c r="AN95" s="79"/>
      <c r="AO95" s="79"/>
      <c r="AP95" s="79"/>
      <c r="AQ95" s="79"/>
      <c r="AR95" s="79"/>
      <c r="AS95" s="79"/>
      <c r="AT95" s="79"/>
      <c r="AU95" s="79"/>
      <c r="AV95" s="79"/>
      <c r="AW95" s="79"/>
      <c r="AX95" s="79"/>
      <c r="AY95" s="79"/>
      <c r="AZ95" s="79"/>
      <c r="BA95" s="79"/>
      <c r="BB95" s="79"/>
      <c r="BC95" s="79"/>
      <c r="BD95" s="79"/>
      <c r="BE95" s="79"/>
      <c r="BF95" s="79"/>
      <c r="BG95" s="79"/>
      <c r="BH95" s="79"/>
    </row>
    <row r="96" spans="1:60" x14ac:dyDescent="0.25">
      <c r="A96" s="79"/>
      <c r="B96" s="79"/>
      <c r="C96" s="79"/>
      <c r="D96" s="79"/>
      <c r="E96" s="79"/>
      <c r="F96" s="79"/>
      <c r="G96" s="79"/>
      <c r="H96" s="79"/>
      <c r="I96" s="79"/>
      <c r="J96" s="79"/>
      <c r="K96" s="79"/>
      <c r="L96" s="79"/>
      <c r="M96" s="79"/>
      <c r="N96" s="79"/>
      <c r="O96" s="79"/>
      <c r="P96" s="79"/>
      <c r="Q96" s="79"/>
      <c r="R96" s="79"/>
      <c r="S96" s="79"/>
      <c r="T96" s="79"/>
      <c r="U96" s="79"/>
      <c r="V96" s="79"/>
      <c r="W96" s="79"/>
      <c r="X96" s="79"/>
      <c r="Y96" s="79"/>
      <c r="Z96" s="79"/>
      <c r="AA96" s="79"/>
      <c r="AB96" s="79"/>
      <c r="AC96" s="79"/>
      <c r="AD96" s="79"/>
      <c r="AE96" s="79"/>
      <c r="AF96" s="79"/>
      <c r="AG96" s="79"/>
      <c r="AH96" s="79"/>
      <c r="AI96" s="79"/>
      <c r="AJ96" s="79"/>
      <c r="AK96" s="79"/>
      <c r="AL96" s="79"/>
      <c r="AM96" s="79"/>
      <c r="AN96" s="79"/>
      <c r="AO96" s="79"/>
      <c r="AP96" s="79"/>
      <c r="AQ96" s="79"/>
      <c r="AR96" s="79"/>
      <c r="AS96" s="79"/>
      <c r="AT96" s="79"/>
      <c r="AU96" s="79"/>
      <c r="AV96" s="79"/>
      <c r="AW96" s="79"/>
      <c r="AX96" s="79"/>
      <c r="AY96" s="79"/>
      <c r="AZ96" s="79"/>
      <c r="BA96" s="79"/>
      <c r="BB96" s="79"/>
      <c r="BC96" s="79"/>
      <c r="BD96" s="79"/>
      <c r="BE96" s="79"/>
      <c r="BF96" s="79"/>
      <c r="BG96" s="79"/>
      <c r="BH96" s="79"/>
    </row>
    <row r="97" spans="1:60" x14ac:dyDescent="0.25">
      <c r="A97" s="79"/>
      <c r="B97" s="79"/>
      <c r="C97" s="79"/>
      <c r="D97" s="79"/>
      <c r="E97" s="79"/>
      <c r="F97" s="79"/>
      <c r="G97" s="79"/>
      <c r="H97" s="79"/>
      <c r="I97" s="79"/>
      <c r="J97" s="79"/>
      <c r="K97" s="79"/>
      <c r="L97" s="79"/>
      <c r="M97" s="79"/>
      <c r="N97" s="79"/>
      <c r="O97" s="79"/>
      <c r="P97" s="79"/>
      <c r="Q97" s="79"/>
      <c r="R97" s="79"/>
      <c r="S97" s="79"/>
      <c r="T97" s="79"/>
      <c r="U97" s="79"/>
      <c r="V97" s="79"/>
      <c r="W97" s="79"/>
      <c r="X97" s="79"/>
      <c r="Y97" s="79"/>
      <c r="Z97" s="79"/>
      <c r="AA97" s="79"/>
      <c r="AB97" s="79"/>
      <c r="AC97" s="79"/>
      <c r="AD97" s="79"/>
      <c r="AE97" s="79"/>
      <c r="AF97" s="79"/>
      <c r="AG97" s="79"/>
      <c r="AH97" s="79"/>
      <c r="AI97" s="79"/>
      <c r="AJ97" s="79"/>
      <c r="AK97" s="79"/>
      <c r="AL97" s="79"/>
      <c r="AM97" s="79"/>
      <c r="AN97" s="79"/>
      <c r="AO97" s="79"/>
      <c r="AP97" s="79"/>
      <c r="AQ97" s="79"/>
      <c r="AR97" s="79"/>
      <c r="AS97" s="79"/>
      <c r="AT97" s="79"/>
      <c r="AU97" s="79"/>
      <c r="AV97" s="79"/>
      <c r="AW97" s="79"/>
      <c r="AX97" s="79"/>
      <c r="AY97" s="79"/>
      <c r="AZ97" s="79"/>
      <c r="BA97" s="79"/>
      <c r="BB97" s="79"/>
      <c r="BC97" s="79"/>
      <c r="BD97" s="79"/>
      <c r="BE97" s="79"/>
      <c r="BF97" s="79"/>
      <c r="BG97" s="79"/>
      <c r="BH97" s="79"/>
    </row>
    <row r="98" spans="1:60" x14ac:dyDescent="0.25">
      <c r="A98" s="79"/>
      <c r="B98" s="79"/>
      <c r="C98" s="79"/>
      <c r="D98" s="79"/>
      <c r="E98" s="79"/>
      <c r="F98" s="79"/>
      <c r="G98" s="79"/>
      <c r="H98" s="79"/>
      <c r="I98" s="79"/>
      <c r="J98" s="79"/>
      <c r="K98" s="79"/>
      <c r="L98" s="79"/>
      <c r="M98" s="79"/>
      <c r="N98" s="79"/>
      <c r="O98" s="79"/>
      <c r="P98" s="79"/>
      <c r="Q98" s="79"/>
      <c r="R98" s="79"/>
      <c r="S98" s="79"/>
      <c r="T98" s="79"/>
      <c r="U98" s="79"/>
      <c r="V98" s="79"/>
      <c r="W98" s="79"/>
      <c r="X98" s="79"/>
      <c r="Y98" s="79"/>
      <c r="Z98" s="79"/>
      <c r="AA98" s="79"/>
      <c r="AB98" s="79"/>
      <c r="AC98" s="79"/>
      <c r="AD98" s="79"/>
      <c r="AE98" s="79"/>
      <c r="AF98" s="79"/>
      <c r="AG98" s="79"/>
      <c r="AH98" s="79"/>
      <c r="AI98" s="79"/>
      <c r="AJ98" s="79"/>
      <c r="AK98" s="79"/>
      <c r="AL98" s="79"/>
      <c r="AM98" s="79"/>
      <c r="AN98" s="79"/>
      <c r="AO98" s="79"/>
      <c r="AP98" s="79"/>
      <c r="AQ98" s="79"/>
      <c r="AR98" s="79"/>
      <c r="AS98" s="79"/>
      <c r="AT98" s="79"/>
      <c r="AU98" s="79"/>
      <c r="AV98" s="79"/>
      <c r="AW98" s="79"/>
      <c r="AX98" s="79"/>
      <c r="AY98" s="79"/>
      <c r="AZ98" s="79"/>
      <c r="BA98" s="79"/>
      <c r="BB98" s="79"/>
      <c r="BC98" s="79"/>
      <c r="BD98" s="79"/>
      <c r="BE98" s="79"/>
      <c r="BF98" s="79"/>
      <c r="BG98" s="79"/>
      <c r="BH98" s="79"/>
    </row>
    <row r="99" spans="1:60" x14ac:dyDescent="0.25">
      <c r="A99" s="79"/>
      <c r="B99" s="79"/>
      <c r="C99" s="79"/>
      <c r="D99" s="79"/>
      <c r="E99" s="79"/>
      <c r="F99" s="79"/>
      <c r="G99" s="79"/>
      <c r="H99" s="79"/>
      <c r="I99" s="79"/>
      <c r="J99" s="79"/>
      <c r="K99" s="79"/>
      <c r="L99" s="79"/>
      <c r="M99" s="79"/>
      <c r="N99" s="79"/>
      <c r="O99" s="79"/>
      <c r="P99" s="79"/>
      <c r="Q99" s="79"/>
      <c r="R99" s="79"/>
      <c r="S99" s="79"/>
      <c r="T99" s="79"/>
      <c r="U99" s="79"/>
      <c r="V99" s="79"/>
      <c r="W99" s="79"/>
      <c r="X99" s="79"/>
      <c r="Y99" s="79"/>
      <c r="Z99" s="79"/>
      <c r="AA99" s="79"/>
      <c r="AB99" s="79"/>
      <c r="AC99" s="79"/>
      <c r="AD99" s="79"/>
      <c r="AE99" s="79"/>
      <c r="AF99" s="79"/>
      <c r="AG99" s="79"/>
      <c r="AH99" s="79"/>
      <c r="AI99" s="79"/>
      <c r="AJ99" s="79"/>
      <c r="AK99" s="79"/>
      <c r="AL99" s="79"/>
      <c r="AM99" s="79"/>
      <c r="AN99" s="79"/>
      <c r="AO99" s="79"/>
      <c r="AP99" s="79"/>
      <c r="AQ99" s="79"/>
      <c r="AR99" s="79"/>
      <c r="AS99" s="79"/>
      <c r="AT99" s="79"/>
      <c r="AU99" s="79"/>
      <c r="AV99" s="79"/>
      <c r="AW99" s="79"/>
      <c r="AX99" s="79"/>
      <c r="AY99" s="79"/>
      <c r="AZ99" s="79"/>
      <c r="BA99" s="79"/>
      <c r="BB99" s="79"/>
      <c r="BC99" s="79"/>
      <c r="BD99" s="79"/>
      <c r="BE99" s="79"/>
      <c r="BF99" s="79"/>
      <c r="BG99" s="79"/>
      <c r="BH99" s="79"/>
    </row>
    <row r="100" spans="1:60" x14ac:dyDescent="0.25">
      <c r="A100" s="79"/>
      <c r="B100" s="79"/>
      <c r="C100" s="79"/>
      <c r="D100" s="79"/>
      <c r="E100" s="79"/>
      <c r="F100" s="79"/>
      <c r="G100" s="79"/>
      <c r="H100" s="79"/>
      <c r="I100" s="79"/>
      <c r="J100" s="79"/>
      <c r="K100" s="79"/>
      <c r="L100" s="79"/>
      <c r="M100" s="79"/>
      <c r="N100" s="79"/>
      <c r="O100" s="79"/>
      <c r="P100" s="79"/>
      <c r="Q100" s="79"/>
      <c r="R100" s="79"/>
      <c r="S100" s="79"/>
      <c r="T100" s="79"/>
      <c r="U100" s="79"/>
      <c r="V100" s="79"/>
      <c r="W100" s="79"/>
      <c r="X100" s="79"/>
      <c r="Y100" s="79"/>
      <c r="Z100" s="79"/>
      <c r="AA100" s="79"/>
      <c r="AB100" s="79"/>
      <c r="AC100" s="79"/>
      <c r="AD100" s="79"/>
      <c r="AE100" s="79"/>
      <c r="AF100" s="79"/>
      <c r="AG100" s="79"/>
      <c r="AH100" s="79"/>
      <c r="AI100" s="79"/>
      <c r="AJ100" s="79"/>
      <c r="AK100" s="79"/>
      <c r="AL100" s="79"/>
      <c r="AM100" s="79"/>
      <c r="AN100" s="79"/>
      <c r="AO100" s="79"/>
      <c r="AP100" s="79"/>
      <c r="AQ100" s="79"/>
      <c r="AR100" s="79"/>
      <c r="AS100" s="79"/>
      <c r="AT100" s="79"/>
      <c r="AU100" s="79"/>
      <c r="AV100" s="79"/>
      <c r="AW100" s="79"/>
      <c r="AX100" s="79"/>
      <c r="AY100" s="79"/>
      <c r="AZ100" s="79"/>
      <c r="BA100" s="79"/>
      <c r="BB100" s="79"/>
      <c r="BC100" s="79"/>
      <c r="BD100" s="79"/>
      <c r="BE100" s="79"/>
      <c r="BF100" s="79"/>
      <c r="BG100" s="79"/>
      <c r="BH100" s="79"/>
    </row>
    <row r="101" spans="1:60" x14ac:dyDescent="0.25">
      <c r="A101" s="79"/>
      <c r="B101" s="79"/>
      <c r="C101" s="79"/>
      <c r="D101" s="79"/>
      <c r="E101" s="79"/>
      <c r="F101" s="79"/>
      <c r="G101" s="79"/>
      <c r="H101" s="79"/>
      <c r="I101" s="79"/>
      <c r="J101" s="79"/>
      <c r="K101" s="79"/>
      <c r="L101" s="79"/>
      <c r="M101" s="79"/>
      <c r="N101" s="79"/>
      <c r="O101" s="79"/>
      <c r="P101" s="79"/>
      <c r="Q101" s="79"/>
      <c r="R101" s="79"/>
      <c r="S101" s="79"/>
      <c r="T101" s="79"/>
      <c r="U101" s="79"/>
      <c r="V101" s="79"/>
      <c r="W101" s="79"/>
      <c r="X101" s="79"/>
      <c r="Y101" s="79"/>
      <c r="Z101" s="79"/>
      <c r="AA101" s="79"/>
      <c r="AB101" s="79"/>
      <c r="AC101" s="79"/>
      <c r="AD101" s="79"/>
      <c r="AE101" s="79"/>
      <c r="AF101" s="79"/>
      <c r="AG101" s="79"/>
      <c r="AH101" s="79"/>
      <c r="AI101" s="79"/>
      <c r="AJ101" s="79"/>
      <c r="AK101" s="79"/>
      <c r="AL101" s="79"/>
      <c r="AM101" s="79"/>
      <c r="AN101" s="79"/>
      <c r="AO101" s="79"/>
      <c r="AP101" s="79"/>
      <c r="AQ101" s="79"/>
      <c r="AR101" s="79"/>
      <c r="AS101" s="79"/>
      <c r="AT101" s="79"/>
      <c r="AU101" s="79"/>
      <c r="AV101" s="79"/>
      <c r="AW101" s="79"/>
      <c r="AX101" s="79"/>
      <c r="AY101" s="79"/>
      <c r="AZ101" s="79"/>
      <c r="BA101" s="79"/>
      <c r="BB101" s="79"/>
      <c r="BC101" s="79"/>
      <c r="BD101" s="79"/>
      <c r="BE101" s="79"/>
      <c r="BF101" s="79"/>
      <c r="BG101" s="79"/>
      <c r="BH101" s="79"/>
    </row>
    <row r="102" spans="1:60" x14ac:dyDescent="0.25">
      <c r="A102" s="79"/>
      <c r="B102" s="79"/>
      <c r="C102" s="79"/>
      <c r="D102" s="79"/>
      <c r="E102" s="79"/>
      <c r="F102" s="79"/>
      <c r="G102" s="79"/>
      <c r="H102" s="79"/>
      <c r="I102" s="79"/>
      <c r="J102" s="79"/>
      <c r="K102" s="79"/>
      <c r="L102" s="79"/>
      <c r="M102" s="79"/>
      <c r="N102" s="79"/>
      <c r="O102" s="79"/>
      <c r="P102" s="79"/>
      <c r="Q102" s="79"/>
      <c r="R102" s="79"/>
      <c r="S102" s="79"/>
      <c r="T102" s="79"/>
      <c r="U102" s="79"/>
      <c r="V102" s="79"/>
      <c r="W102" s="79"/>
      <c r="X102" s="79"/>
      <c r="Y102" s="79"/>
      <c r="Z102" s="79"/>
      <c r="AA102" s="79"/>
      <c r="AB102" s="79"/>
      <c r="AC102" s="79"/>
      <c r="AD102" s="79"/>
      <c r="AE102" s="79"/>
      <c r="AF102" s="79"/>
      <c r="AG102" s="79"/>
      <c r="AH102" s="79"/>
      <c r="AI102" s="79"/>
      <c r="AJ102" s="79"/>
      <c r="AK102" s="79"/>
      <c r="AL102" s="79"/>
      <c r="AM102" s="79"/>
      <c r="AN102" s="79"/>
      <c r="AO102" s="79"/>
      <c r="AP102" s="79"/>
      <c r="AQ102" s="79"/>
      <c r="AR102" s="79"/>
      <c r="AS102" s="79"/>
      <c r="AT102" s="79"/>
      <c r="AU102" s="79"/>
      <c r="AV102" s="79"/>
      <c r="AW102" s="79"/>
      <c r="AX102" s="79"/>
      <c r="AY102" s="79"/>
      <c r="AZ102" s="79"/>
      <c r="BA102" s="79"/>
      <c r="BB102" s="79"/>
      <c r="BC102" s="79"/>
      <c r="BD102" s="79"/>
      <c r="BE102" s="79"/>
      <c r="BF102" s="79"/>
      <c r="BG102" s="79"/>
      <c r="BH102" s="79"/>
    </row>
    <row r="103" spans="1:60" x14ac:dyDescent="0.25">
      <c r="A103" s="79"/>
      <c r="B103" s="79"/>
      <c r="C103" s="79"/>
      <c r="D103" s="79"/>
      <c r="E103" s="79"/>
      <c r="F103" s="79"/>
      <c r="G103" s="79"/>
      <c r="H103" s="79"/>
      <c r="I103" s="79"/>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c r="AM103" s="79"/>
      <c r="AN103" s="79"/>
      <c r="AO103" s="79"/>
      <c r="AP103" s="79"/>
      <c r="AQ103" s="79"/>
      <c r="AR103" s="79"/>
      <c r="AS103" s="79"/>
      <c r="AT103" s="79"/>
      <c r="AU103" s="79"/>
      <c r="AV103" s="79"/>
      <c r="AW103" s="79"/>
      <c r="AX103" s="79"/>
      <c r="AY103" s="79"/>
      <c r="AZ103" s="79"/>
      <c r="BA103" s="79"/>
      <c r="BB103" s="79"/>
      <c r="BC103" s="79"/>
      <c r="BD103" s="79"/>
      <c r="BE103" s="79"/>
      <c r="BF103" s="79"/>
      <c r="BG103" s="79"/>
      <c r="BH103" s="79"/>
    </row>
    <row r="104" spans="1:60" x14ac:dyDescent="0.25">
      <c r="A104" s="79"/>
      <c r="B104" s="79"/>
      <c r="C104" s="79"/>
      <c r="D104" s="79"/>
      <c r="E104" s="79"/>
      <c r="F104" s="79"/>
      <c r="G104" s="79"/>
      <c r="H104" s="79"/>
      <c r="I104" s="79"/>
      <c r="J104" s="79"/>
      <c r="K104" s="79"/>
      <c r="L104" s="79"/>
      <c r="M104" s="79"/>
      <c r="N104" s="79"/>
      <c r="O104" s="79"/>
      <c r="P104" s="79"/>
      <c r="Q104" s="79"/>
      <c r="R104" s="79"/>
      <c r="S104" s="79"/>
      <c r="T104" s="79"/>
      <c r="U104" s="79"/>
      <c r="V104" s="79"/>
      <c r="W104" s="79"/>
      <c r="X104" s="79"/>
      <c r="Y104" s="79"/>
      <c r="Z104" s="79"/>
      <c r="AA104" s="79"/>
      <c r="AB104" s="79"/>
      <c r="AC104" s="79"/>
      <c r="AD104" s="79"/>
      <c r="AE104" s="79"/>
      <c r="AF104" s="79"/>
      <c r="AG104" s="79"/>
      <c r="AH104" s="79"/>
      <c r="AI104" s="79"/>
      <c r="AJ104" s="79"/>
      <c r="AK104" s="79"/>
      <c r="AL104" s="79"/>
      <c r="AM104" s="79"/>
      <c r="AN104" s="79"/>
      <c r="AO104" s="79"/>
      <c r="AP104" s="79"/>
      <c r="AQ104" s="79"/>
      <c r="AR104" s="79"/>
      <c r="AS104" s="79"/>
      <c r="AT104" s="79"/>
      <c r="AU104" s="79"/>
      <c r="AV104" s="79"/>
      <c r="AW104" s="79"/>
      <c r="AX104" s="79"/>
      <c r="AY104" s="79"/>
      <c r="AZ104" s="79"/>
      <c r="BA104" s="79"/>
      <c r="BB104" s="79"/>
      <c r="BC104" s="79"/>
      <c r="BD104" s="79"/>
      <c r="BE104" s="79"/>
      <c r="BF104" s="79"/>
      <c r="BG104" s="79"/>
      <c r="BH104" s="79"/>
    </row>
    <row r="105" spans="1:60" x14ac:dyDescent="0.25">
      <c r="A105" s="79"/>
      <c r="B105" s="79"/>
      <c r="C105" s="79"/>
      <c r="D105" s="79"/>
      <c r="E105" s="79"/>
      <c r="F105" s="79"/>
      <c r="G105" s="79"/>
      <c r="H105" s="79"/>
      <c r="I105" s="79"/>
      <c r="J105" s="79"/>
      <c r="K105" s="79"/>
      <c r="L105" s="79"/>
      <c r="M105" s="79"/>
      <c r="N105" s="79"/>
      <c r="O105" s="79"/>
      <c r="P105" s="79"/>
      <c r="Q105" s="79"/>
      <c r="R105" s="79"/>
      <c r="S105" s="79"/>
      <c r="T105" s="79"/>
      <c r="U105" s="79"/>
      <c r="V105" s="79"/>
      <c r="W105" s="79"/>
      <c r="X105" s="79"/>
      <c r="Y105" s="79"/>
      <c r="Z105" s="79"/>
      <c r="AA105" s="79"/>
      <c r="AB105" s="79"/>
      <c r="AC105" s="79"/>
      <c r="AD105" s="79"/>
      <c r="AE105" s="79"/>
      <c r="AF105" s="79"/>
      <c r="AG105" s="79"/>
      <c r="AH105" s="79"/>
      <c r="AI105" s="79"/>
      <c r="AJ105" s="79"/>
      <c r="AK105" s="79"/>
      <c r="AL105" s="79"/>
      <c r="AM105" s="79"/>
      <c r="AN105" s="79"/>
      <c r="AO105" s="79"/>
      <c r="AP105" s="79"/>
      <c r="AQ105" s="79"/>
      <c r="AR105" s="79"/>
      <c r="AS105" s="79"/>
      <c r="AT105" s="79"/>
      <c r="AU105" s="79"/>
      <c r="AV105" s="79"/>
      <c r="AW105" s="79"/>
      <c r="AX105" s="79"/>
      <c r="AY105" s="79"/>
      <c r="AZ105" s="79"/>
      <c r="BA105" s="79"/>
      <c r="BB105" s="79"/>
      <c r="BC105" s="79"/>
      <c r="BD105" s="79"/>
      <c r="BE105" s="79"/>
      <c r="BF105" s="79"/>
      <c r="BG105" s="79"/>
      <c r="BH105" s="79"/>
    </row>
    <row r="106" spans="1:60" x14ac:dyDescent="0.25">
      <c r="A106" s="79"/>
      <c r="B106" s="79"/>
      <c r="C106" s="79"/>
      <c r="D106" s="79"/>
      <c r="E106" s="79"/>
      <c r="F106" s="79"/>
      <c r="G106" s="79"/>
      <c r="H106" s="79"/>
      <c r="I106" s="79"/>
      <c r="J106" s="79"/>
      <c r="K106" s="79"/>
      <c r="L106" s="79"/>
      <c r="M106" s="79"/>
      <c r="N106" s="79"/>
      <c r="O106" s="79"/>
      <c r="P106" s="79"/>
      <c r="Q106" s="79"/>
      <c r="R106" s="79"/>
      <c r="S106" s="79"/>
      <c r="T106" s="79"/>
      <c r="U106" s="79"/>
      <c r="V106" s="79"/>
      <c r="W106" s="79"/>
      <c r="X106" s="79"/>
      <c r="Y106" s="79"/>
      <c r="Z106" s="79"/>
      <c r="AA106" s="79"/>
      <c r="AB106" s="79"/>
      <c r="AC106" s="79"/>
      <c r="AD106" s="79"/>
      <c r="AE106" s="79"/>
      <c r="AF106" s="79"/>
      <c r="AG106" s="79"/>
      <c r="AH106" s="79"/>
      <c r="AI106" s="79"/>
      <c r="AJ106" s="79"/>
      <c r="AK106" s="79"/>
      <c r="AL106" s="79"/>
      <c r="AM106" s="79"/>
      <c r="AN106" s="79"/>
      <c r="AO106" s="79"/>
      <c r="AP106" s="79"/>
      <c r="AQ106" s="79"/>
      <c r="AR106" s="79"/>
      <c r="AS106" s="79"/>
      <c r="AT106" s="79"/>
      <c r="AU106" s="79"/>
      <c r="AV106" s="79"/>
      <c r="AW106" s="79"/>
      <c r="AX106" s="79"/>
      <c r="AY106" s="79"/>
      <c r="AZ106" s="79"/>
      <c r="BA106" s="79"/>
      <c r="BB106" s="79"/>
      <c r="BC106" s="79"/>
      <c r="BD106" s="79"/>
      <c r="BE106" s="79"/>
      <c r="BF106" s="79"/>
      <c r="BG106" s="79"/>
      <c r="BH106" s="79"/>
    </row>
    <row r="107" spans="1:60" x14ac:dyDescent="0.25">
      <c r="A107" s="79"/>
      <c r="B107" s="79"/>
      <c r="C107" s="79"/>
      <c r="D107" s="79"/>
      <c r="E107" s="79"/>
      <c r="F107" s="79"/>
      <c r="G107" s="79"/>
      <c r="H107" s="79"/>
      <c r="I107" s="79"/>
      <c r="J107" s="79"/>
      <c r="K107" s="79"/>
      <c r="L107" s="79"/>
      <c r="M107" s="79"/>
      <c r="N107" s="79"/>
      <c r="O107" s="79"/>
      <c r="P107" s="79"/>
      <c r="Q107" s="79"/>
      <c r="R107" s="79"/>
      <c r="S107" s="79"/>
      <c r="T107" s="79"/>
      <c r="U107" s="79"/>
      <c r="V107" s="79"/>
      <c r="W107" s="79"/>
      <c r="X107" s="79"/>
      <c r="Y107" s="79"/>
      <c r="Z107" s="79"/>
      <c r="AA107" s="79"/>
      <c r="AB107" s="79"/>
      <c r="AC107" s="79"/>
      <c r="AD107" s="79"/>
      <c r="AE107" s="79"/>
      <c r="AF107" s="79"/>
      <c r="AG107" s="79"/>
      <c r="AH107" s="79"/>
      <c r="AI107" s="79"/>
      <c r="AJ107" s="79"/>
      <c r="AK107" s="79"/>
      <c r="AL107" s="79"/>
      <c r="AM107" s="79"/>
      <c r="AN107" s="79"/>
      <c r="AO107" s="79"/>
      <c r="AP107" s="79"/>
      <c r="AQ107" s="79"/>
      <c r="AR107" s="79"/>
      <c r="AS107" s="79"/>
      <c r="AT107" s="79"/>
      <c r="AU107" s="79"/>
      <c r="AV107" s="79"/>
      <c r="AW107" s="79"/>
      <c r="AX107" s="79"/>
      <c r="AY107" s="79"/>
      <c r="AZ107" s="79"/>
      <c r="BA107" s="79"/>
      <c r="BB107" s="79"/>
      <c r="BC107" s="79"/>
      <c r="BD107" s="79"/>
      <c r="BE107" s="79"/>
      <c r="BF107" s="79"/>
      <c r="BG107" s="79"/>
      <c r="BH107" s="79"/>
    </row>
    <row r="108" spans="1:60" x14ac:dyDescent="0.25">
      <c r="A108" s="79"/>
      <c r="B108" s="79"/>
      <c r="C108" s="79"/>
      <c r="D108" s="79"/>
      <c r="E108" s="79"/>
      <c r="F108" s="79"/>
      <c r="G108" s="79"/>
      <c r="H108" s="79"/>
      <c r="I108" s="79"/>
      <c r="J108" s="79"/>
      <c r="K108" s="79"/>
      <c r="L108" s="79"/>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79"/>
      <c r="AJ108" s="79"/>
      <c r="AK108" s="79"/>
      <c r="AL108" s="79"/>
      <c r="AM108" s="79"/>
      <c r="AN108" s="79"/>
      <c r="AO108" s="79"/>
      <c r="AP108" s="79"/>
      <c r="AQ108" s="79"/>
      <c r="AR108" s="79"/>
      <c r="AS108" s="79"/>
      <c r="AT108" s="79"/>
      <c r="AU108" s="79"/>
      <c r="AV108" s="79"/>
      <c r="AW108" s="79"/>
      <c r="AX108" s="79"/>
      <c r="AY108" s="79"/>
      <c r="AZ108" s="79"/>
      <c r="BA108" s="79"/>
      <c r="BB108" s="79"/>
      <c r="BC108" s="79"/>
      <c r="BD108" s="79"/>
      <c r="BE108" s="79"/>
      <c r="BF108" s="79"/>
      <c r="BG108" s="79"/>
      <c r="BH108" s="79"/>
    </row>
    <row r="109" spans="1:60" x14ac:dyDescent="0.25">
      <c r="A109" s="79"/>
      <c r="B109" s="79"/>
      <c r="C109" s="79"/>
      <c r="D109" s="79"/>
      <c r="E109" s="79"/>
      <c r="F109" s="79"/>
      <c r="G109" s="79"/>
      <c r="H109" s="79"/>
      <c r="I109" s="79"/>
      <c r="J109" s="79"/>
      <c r="K109" s="79"/>
      <c r="L109" s="79"/>
      <c r="M109" s="79"/>
      <c r="N109" s="79"/>
      <c r="O109" s="79"/>
      <c r="P109" s="79"/>
      <c r="Q109" s="79"/>
      <c r="R109" s="79"/>
      <c r="S109" s="79"/>
      <c r="T109" s="79"/>
      <c r="U109" s="79"/>
      <c r="V109" s="79"/>
      <c r="W109" s="79"/>
      <c r="X109" s="79"/>
      <c r="Y109" s="79"/>
      <c r="Z109" s="79"/>
      <c r="AA109" s="79"/>
      <c r="AB109" s="79"/>
      <c r="AC109" s="79"/>
      <c r="AD109" s="79"/>
      <c r="AE109" s="79"/>
      <c r="AF109" s="79"/>
      <c r="AG109" s="79"/>
      <c r="AH109" s="79"/>
      <c r="AI109" s="79"/>
      <c r="AJ109" s="79"/>
      <c r="AK109" s="79"/>
      <c r="AL109" s="79"/>
      <c r="AM109" s="79"/>
      <c r="AN109" s="79"/>
      <c r="AO109" s="79"/>
      <c r="AP109" s="79"/>
      <c r="AQ109" s="79"/>
      <c r="AR109" s="79"/>
      <c r="AS109" s="79"/>
      <c r="AT109" s="79"/>
      <c r="AU109" s="79"/>
      <c r="AV109" s="79"/>
      <c r="AW109" s="79"/>
      <c r="AX109" s="79"/>
      <c r="AY109" s="79"/>
      <c r="AZ109" s="79"/>
      <c r="BA109" s="79"/>
      <c r="BB109" s="79"/>
      <c r="BC109" s="79"/>
      <c r="BD109" s="79"/>
      <c r="BE109" s="79"/>
      <c r="BF109" s="79"/>
      <c r="BG109" s="79"/>
      <c r="BH109" s="79"/>
    </row>
    <row r="110" spans="1:60" x14ac:dyDescent="0.25">
      <c r="A110" s="79"/>
      <c r="B110" s="79"/>
      <c r="C110" s="79"/>
      <c r="D110" s="79"/>
      <c r="E110" s="79"/>
      <c r="F110" s="79"/>
      <c r="G110" s="79"/>
      <c r="H110" s="79"/>
      <c r="I110" s="79"/>
      <c r="J110" s="79"/>
      <c r="K110" s="79"/>
      <c r="L110" s="79"/>
      <c r="M110" s="79"/>
      <c r="N110" s="79"/>
      <c r="O110" s="79"/>
      <c r="P110" s="79"/>
      <c r="Q110" s="79"/>
      <c r="R110" s="79"/>
      <c r="S110" s="79"/>
      <c r="T110" s="79"/>
      <c r="U110" s="79"/>
      <c r="V110" s="79"/>
      <c r="W110" s="79"/>
      <c r="X110" s="79"/>
      <c r="Y110" s="79"/>
      <c r="Z110" s="79"/>
      <c r="AA110" s="79"/>
      <c r="AB110" s="79"/>
      <c r="AC110" s="79"/>
      <c r="AD110" s="79"/>
      <c r="AE110" s="79"/>
      <c r="AF110" s="79"/>
      <c r="AG110" s="79"/>
      <c r="AH110" s="79"/>
      <c r="AI110" s="79"/>
      <c r="AJ110" s="79"/>
      <c r="AK110" s="79"/>
      <c r="AL110" s="79"/>
      <c r="AM110" s="79"/>
      <c r="AN110" s="79"/>
      <c r="AO110" s="79"/>
      <c r="AP110" s="79"/>
      <c r="AQ110" s="79"/>
      <c r="AR110" s="79"/>
      <c r="AS110" s="79"/>
      <c r="AT110" s="79"/>
      <c r="AU110" s="79"/>
      <c r="AV110" s="79"/>
      <c r="AW110" s="79"/>
      <c r="AX110" s="79"/>
      <c r="AY110" s="79"/>
      <c r="AZ110" s="79"/>
      <c r="BA110" s="79"/>
      <c r="BB110" s="79"/>
      <c r="BC110" s="79"/>
      <c r="BD110" s="79"/>
      <c r="BE110" s="79"/>
      <c r="BF110" s="79"/>
      <c r="BG110" s="79"/>
      <c r="BH110" s="79"/>
    </row>
    <row r="111" spans="1:60" x14ac:dyDescent="0.25">
      <c r="A111" s="79"/>
      <c r="B111" s="79"/>
      <c r="C111" s="79"/>
      <c r="D111" s="79"/>
      <c r="E111" s="79"/>
      <c r="F111" s="79"/>
      <c r="G111" s="79"/>
      <c r="H111" s="79"/>
      <c r="I111" s="79"/>
      <c r="J111" s="79"/>
      <c r="K111" s="79"/>
      <c r="L111" s="79"/>
      <c r="M111" s="79"/>
      <c r="N111" s="79"/>
      <c r="O111" s="79"/>
      <c r="P111" s="79"/>
      <c r="Q111" s="79"/>
      <c r="R111" s="79"/>
      <c r="S111" s="79"/>
      <c r="T111" s="79"/>
      <c r="U111" s="79"/>
      <c r="V111" s="79"/>
      <c r="W111" s="79"/>
      <c r="X111" s="79"/>
      <c r="Y111" s="79"/>
      <c r="Z111" s="79"/>
      <c r="AA111" s="79"/>
      <c r="AB111" s="79"/>
      <c r="AC111" s="79"/>
      <c r="AD111" s="79"/>
      <c r="AE111" s="79"/>
      <c r="AF111" s="79"/>
      <c r="AG111" s="79"/>
      <c r="AH111" s="79"/>
      <c r="AI111" s="79"/>
      <c r="AJ111" s="79"/>
      <c r="AK111" s="79"/>
      <c r="AL111" s="79"/>
      <c r="AM111" s="79"/>
      <c r="AN111" s="79"/>
      <c r="AO111" s="79"/>
      <c r="AP111" s="79"/>
      <c r="AQ111" s="79"/>
      <c r="AR111" s="79"/>
      <c r="AS111" s="79"/>
      <c r="AT111" s="79"/>
      <c r="AU111" s="79"/>
      <c r="AV111" s="79"/>
      <c r="AW111" s="79"/>
      <c r="AX111" s="79"/>
      <c r="AY111" s="79"/>
      <c r="AZ111" s="79"/>
      <c r="BA111" s="79"/>
      <c r="BB111" s="79"/>
      <c r="BC111" s="79"/>
      <c r="BD111" s="79"/>
      <c r="BE111" s="79"/>
      <c r="BF111" s="79"/>
      <c r="BG111" s="79"/>
      <c r="BH111" s="79"/>
    </row>
    <row r="112" spans="1:60" x14ac:dyDescent="0.25">
      <c r="A112" s="79"/>
      <c r="B112" s="79"/>
      <c r="C112" s="79"/>
      <c r="D112" s="79"/>
      <c r="E112" s="79"/>
      <c r="F112" s="79"/>
      <c r="G112" s="79"/>
      <c r="H112" s="79"/>
      <c r="I112" s="79"/>
      <c r="J112" s="79"/>
      <c r="K112" s="79"/>
      <c r="L112" s="79"/>
      <c r="M112" s="79"/>
      <c r="N112" s="79"/>
      <c r="O112" s="79"/>
      <c r="P112" s="79"/>
      <c r="Q112" s="79"/>
      <c r="R112" s="79"/>
      <c r="S112" s="79"/>
      <c r="T112" s="79"/>
      <c r="U112" s="79"/>
      <c r="V112" s="79"/>
      <c r="W112" s="79"/>
      <c r="X112" s="79"/>
      <c r="Y112" s="79"/>
      <c r="Z112" s="79"/>
      <c r="AA112" s="79"/>
      <c r="AB112" s="79"/>
      <c r="AC112" s="79"/>
      <c r="AD112" s="79"/>
      <c r="AE112" s="79"/>
      <c r="AF112" s="79"/>
      <c r="AG112" s="79"/>
      <c r="AH112" s="79"/>
      <c r="AI112" s="79"/>
      <c r="AJ112" s="79"/>
      <c r="AK112" s="79"/>
      <c r="AL112" s="79"/>
      <c r="AM112" s="79"/>
      <c r="AN112" s="79"/>
      <c r="AO112" s="79"/>
      <c r="AP112" s="79"/>
      <c r="AQ112" s="79"/>
      <c r="AR112" s="79"/>
      <c r="AS112" s="79"/>
      <c r="AT112" s="79"/>
      <c r="AU112" s="79"/>
      <c r="AV112" s="79"/>
      <c r="AW112" s="79"/>
      <c r="AX112" s="79"/>
      <c r="AY112" s="79"/>
      <c r="AZ112" s="79"/>
      <c r="BA112" s="79"/>
      <c r="BB112" s="79"/>
      <c r="BC112" s="79"/>
      <c r="BD112" s="79"/>
      <c r="BE112" s="79"/>
      <c r="BF112" s="79"/>
      <c r="BG112" s="79"/>
      <c r="BH112" s="79"/>
    </row>
    <row r="113" spans="1:60" x14ac:dyDescent="0.25">
      <c r="A113" s="79"/>
      <c r="B113" s="79"/>
      <c r="C113" s="79"/>
      <c r="D113" s="79"/>
      <c r="E113" s="79"/>
      <c r="F113" s="79"/>
      <c r="G113" s="79"/>
      <c r="H113" s="79"/>
      <c r="I113" s="79"/>
      <c r="J113" s="79"/>
      <c r="K113" s="79"/>
      <c r="L113" s="79"/>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79"/>
      <c r="AJ113" s="79"/>
      <c r="AK113" s="79"/>
      <c r="AL113" s="79"/>
      <c r="AM113" s="79"/>
      <c r="AN113" s="79"/>
      <c r="AO113" s="79"/>
      <c r="AP113" s="79"/>
      <c r="AQ113" s="79"/>
      <c r="AR113" s="79"/>
      <c r="AS113" s="79"/>
      <c r="AT113" s="79"/>
      <c r="AU113" s="79"/>
      <c r="AV113" s="79"/>
      <c r="AW113" s="79"/>
      <c r="AX113" s="79"/>
      <c r="AY113" s="79"/>
      <c r="AZ113" s="79"/>
      <c r="BA113" s="79"/>
      <c r="BB113" s="79"/>
      <c r="BC113" s="79"/>
      <c r="BD113" s="79"/>
      <c r="BE113" s="79"/>
      <c r="BF113" s="79"/>
      <c r="BG113" s="79"/>
      <c r="BH113" s="79"/>
    </row>
    <row r="114" spans="1:60" x14ac:dyDescent="0.25">
      <c r="A114" s="79"/>
      <c r="B114" s="79"/>
      <c r="C114" s="79"/>
      <c r="D114" s="79"/>
      <c r="E114" s="79"/>
      <c r="F114" s="79"/>
      <c r="G114" s="79"/>
      <c r="H114" s="79"/>
      <c r="I114" s="79"/>
      <c r="J114" s="79"/>
      <c r="K114" s="79"/>
      <c r="L114" s="79"/>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79"/>
      <c r="AJ114" s="79"/>
      <c r="AK114" s="79"/>
      <c r="AL114" s="79"/>
      <c r="AM114" s="79"/>
      <c r="AN114" s="79"/>
      <c r="AO114" s="79"/>
      <c r="AP114" s="79"/>
      <c r="AQ114" s="79"/>
      <c r="AR114" s="79"/>
      <c r="AS114" s="79"/>
      <c r="AT114" s="79"/>
      <c r="AU114" s="79"/>
      <c r="AV114" s="79"/>
      <c r="AW114" s="79"/>
      <c r="AX114" s="79"/>
      <c r="AY114" s="79"/>
      <c r="AZ114" s="79"/>
      <c r="BA114" s="79"/>
      <c r="BB114" s="79"/>
      <c r="BC114" s="79"/>
      <c r="BD114" s="79"/>
      <c r="BE114" s="79"/>
      <c r="BF114" s="79"/>
      <c r="BG114" s="79"/>
      <c r="BH114" s="79"/>
    </row>
    <row r="115" spans="1:60" x14ac:dyDescent="0.25">
      <c r="A115" s="79"/>
      <c r="B115" s="79"/>
      <c r="C115" s="79"/>
      <c r="D115" s="79"/>
      <c r="E115" s="79"/>
      <c r="F115" s="79"/>
      <c r="G115" s="79"/>
      <c r="H115" s="79"/>
      <c r="I115" s="79"/>
      <c r="J115" s="79"/>
      <c r="K115" s="79"/>
      <c r="L115" s="79"/>
      <c r="M115" s="79"/>
      <c r="N115" s="79"/>
      <c r="O115" s="79"/>
      <c r="P115" s="79"/>
      <c r="Q115" s="79"/>
      <c r="R115" s="79"/>
      <c r="S115" s="79"/>
      <c r="T115" s="79"/>
      <c r="U115" s="79"/>
      <c r="V115" s="79"/>
      <c r="W115" s="79"/>
      <c r="X115" s="79"/>
      <c r="Y115" s="79"/>
      <c r="Z115" s="79"/>
      <c r="AA115" s="79"/>
      <c r="AB115" s="79"/>
      <c r="AC115" s="79"/>
      <c r="AD115" s="79"/>
      <c r="AE115" s="79"/>
      <c r="AF115" s="79"/>
      <c r="AG115" s="79"/>
      <c r="AH115" s="79"/>
      <c r="AI115" s="79"/>
      <c r="AJ115" s="79"/>
      <c r="AK115" s="79"/>
      <c r="AL115" s="79"/>
      <c r="AM115" s="79"/>
      <c r="AN115" s="79"/>
      <c r="AO115" s="79"/>
      <c r="AP115" s="79"/>
      <c r="AQ115" s="79"/>
      <c r="AR115" s="79"/>
      <c r="AS115" s="79"/>
      <c r="AT115" s="79"/>
      <c r="AU115" s="79"/>
      <c r="AV115" s="79"/>
      <c r="AW115" s="79"/>
      <c r="AX115" s="79"/>
      <c r="AY115" s="79"/>
      <c r="AZ115" s="79"/>
      <c r="BA115" s="79"/>
      <c r="BB115" s="79"/>
      <c r="BC115" s="79"/>
      <c r="BD115" s="79"/>
      <c r="BE115" s="79"/>
      <c r="BF115" s="79"/>
      <c r="BG115" s="79"/>
      <c r="BH115" s="79"/>
    </row>
    <row r="116" spans="1:60" x14ac:dyDescent="0.25">
      <c r="A116" s="79"/>
      <c r="B116" s="79"/>
      <c r="C116" s="79"/>
      <c r="D116" s="79"/>
      <c r="E116" s="79"/>
      <c r="F116" s="79"/>
      <c r="G116" s="79"/>
      <c r="H116" s="79"/>
      <c r="I116" s="79"/>
      <c r="J116" s="79"/>
      <c r="K116" s="79"/>
      <c r="L116" s="79"/>
      <c r="M116" s="79"/>
      <c r="N116" s="79"/>
      <c r="O116" s="79"/>
      <c r="P116" s="79"/>
      <c r="Q116" s="79"/>
      <c r="R116" s="79"/>
      <c r="S116" s="79"/>
      <c r="T116" s="79"/>
      <c r="U116" s="79"/>
      <c r="V116" s="79"/>
      <c r="W116" s="79"/>
      <c r="X116" s="79"/>
      <c r="Y116" s="79"/>
      <c r="Z116" s="79"/>
      <c r="AA116" s="79"/>
      <c r="AB116" s="79"/>
      <c r="AC116" s="79"/>
      <c r="AD116" s="79"/>
      <c r="AE116" s="79"/>
      <c r="AF116" s="79"/>
      <c r="AG116" s="79"/>
      <c r="AH116" s="79"/>
      <c r="AI116" s="79"/>
      <c r="AJ116" s="79"/>
      <c r="AK116" s="79"/>
      <c r="AL116" s="79"/>
      <c r="AM116" s="79"/>
      <c r="AN116" s="79"/>
      <c r="AO116" s="79"/>
      <c r="AP116" s="79"/>
      <c r="AQ116" s="79"/>
      <c r="AR116" s="79"/>
      <c r="AS116" s="79"/>
      <c r="AT116" s="79"/>
      <c r="AU116" s="79"/>
      <c r="AV116" s="79"/>
      <c r="AW116" s="79"/>
      <c r="AX116" s="79"/>
      <c r="AY116" s="79"/>
      <c r="AZ116" s="79"/>
      <c r="BA116" s="79"/>
      <c r="BB116" s="79"/>
      <c r="BC116" s="79"/>
      <c r="BD116" s="79"/>
      <c r="BE116" s="79"/>
      <c r="BF116" s="79"/>
      <c r="BG116" s="79"/>
      <c r="BH116" s="79"/>
    </row>
    <row r="117" spans="1:60" x14ac:dyDescent="0.25">
      <c r="A117" s="79"/>
      <c r="B117" s="79"/>
      <c r="C117" s="79"/>
      <c r="D117" s="79"/>
      <c r="E117" s="79"/>
      <c r="F117" s="79"/>
      <c r="G117" s="79"/>
      <c r="H117" s="79"/>
      <c r="I117" s="79"/>
      <c r="J117" s="79"/>
      <c r="K117" s="79"/>
      <c r="L117" s="79"/>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79"/>
      <c r="AJ117" s="79"/>
      <c r="AK117" s="79"/>
      <c r="AL117" s="79"/>
      <c r="AM117" s="79"/>
      <c r="AN117" s="79"/>
      <c r="AO117" s="79"/>
      <c r="AP117" s="79"/>
      <c r="AQ117" s="79"/>
      <c r="AR117" s="79"/>
      <c r="AS117" s="79"/>
      <c r="AT117" s="79"/>
      <c r="AU117" s="79"/>
      <c r="AV117" s="79"/>
      <c r="AW117" s="79"/>
      <c r="AX117" s="79"/>
      <c r="AY117" s="79"/>
      <c r="AZ117" s="79"/>
      <c r="BA117" s="79"/>
      <c r="BB117" s="79"/>
      <c r="BC117" s="79"/>
      <c r="BD117" s="79"/>
      <c r="BE117" s="79"/>
      <c r="BF117" s="79"/>
      <c r="BG117" s="79"/>
      <c r="BH117" s="79"/>
    </row>
    <row r="118" spans="1:60" x14ac:dyDescent="0.25">
      <c r="A118" s="79"/>
      <c r="B118" s="79"/>
      <c r="C118" s="79"/>
      <c r="D118" s="79"/>
      <c r="E118" s="79"/>
      <c r="F118" s="79"/>
      <c r="G118" s="79"/>
      <c r="H118" s="79"/>
      <c r="I118" s="79"/>
      <c r="J118" s="79"/>
      <c r="K118" s="79"/>
      <c r="L118" s="79"/>
      <c r="M118" s="79"/>
      <c r="N118" s="79"/>
      <c r="O118" s="79"/>
      <c r="P118" s="79"/>
      <c r="Q118" s="79"/>
      <c r="R118" s="79"/>
      <c r="S118" s="79"/>
      <c r="T118" s="79"/>
      <c r="U118" s="79"/>
      <c r="V118" s="79"/>
      <c r="W118" s="79"/>
      <c r="X118" s="79"/>
      <c r="Y118" s="79"/>
      <c r="Z118" s="79"/>
      <c r="AA118" s="79"/>
      <c r="AB118" s="79"/>
      <c r="AC118" s="79"/>
      <c r="AD118" s="79"/>
      <c r="AE118" s="79"/>
      <c r="AF118" s="79"/>
      <c r="AG118" s="79"/>
      <c r="AH118" s="79"/>
      <c r="AI118" s="79"/>
      <c r="AJ118" s="79"/>
      <c r="AK118" s="79"/>
      <c r="AL118" s="79"/>
      <c r="AM118" s="79"/>
      <c r="AN118" s="79"/>
      <c r="AO118" s="79"/>
      <c r="AP118" s="79"/>
      <c r="AQ118" s="79"/>
      <c r="AR118" s="79"/>
      <c r="AS118" s="79"/>
      <c r="AT118" s="79"/>
      <c r="AU118" s="79"/>
      <c r="AV118" s="79"/>
      <c r="AW118" s="79"/>
      <c r="AX118" s="79"/>
      <c r="AY118" s="79"/>
      <c r="AZ118" s="79"/>
      <c r="BA118" s="79"/>
      <c r="BB118" s="79"/>
      <c r="BC118" s="79"/>
      <c r="BD118" s="79"/>
      <c r="BE118" s="79"/>
      <c r="BF118" s="79"/>
      <c r="BG118" s="79"/>
      <c r="BH118" s="79"/>
    </row>
    <row r="119" spans="1:60" x14ac:dyDescent="0.25">
      <c r="A119" s="79"/>
      <c r="B119" s="79"/>
      <c r="C119" s="79"/>
      <c r="D119" s="79"/>
      <c r="E119" s="79"/>
      <c r="F119" s="79"/>
      <c r="G119" s="79"/>
      <c r="H119" s="79"/>
      <c r="I119" s="79"/>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c r="AP119" s="79"/>
      <c r="AQ119" s="79"/>
      <c r="AR119" s="79"/>
      <c r="AS119" s="79"/>
      <c r="AT119" s="79"/>
      <c r="AU119" s="79"/>
      <c r="AV119" s="79"/>
      <c r="AW119" s="79"/>
      <c r="AX119" s="79"/>
      <c r="AY119" s="79"/>
      <c r="AZ119" s="79"/>
      <c r="BA119" s="79"/>
      <c r="BB119" s="79"/>
      <c r="BC119" s="79"/>
      <c r="BD119" s="79"/>
      <c r="BE119" s="79"/>
      <c r="BF119" s="79"/>
      <c r="BG119" s="79"/>
      <c r="BH119" s="79"/>
    </row>
    <row r="120" spans="1:60" x14ac:dyDescent="0.25">
      <c r="A120" s="79"/>
      <c r="B120" s="79"/>
      <c r="C120" s="79"/>
      <c r="D120" s="79"/>
      <c r="E120" s="79"/>
      <c r="F120" s="79"/>
      <c r="G120" s="79"/>
      <c r="H120" s="79"/>
      <c r="I120" s="79"/>
      <c r="J120" s="79"/>
      <c r="K120" s="79"/>
      <c r="L120" s="79"/>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79"/>
      <c r="AJ120" s="79"/>
      <c r="AK120" s="79"/>
      <c r="AL120" s="79"/>
      <c r="AM120" s="79"/>
      <c r="AN120" s="79"/>
      <c r="AO120" s="79"/>
      <c r="AP120" s="79"/>
      <c r="AQ120" s="79"/>
      <c r="AR120" s="79"/>
      <c r="AS120" s="79"/>
      <c r="AT120" s="79"/>
      <c r="AU120" s="79"/>
      <c r="AV120" s="79"/>
      <c r="AW120" s="79"/>
      <c r="AX120" s="79"/>
      <c r="AY120" s="79"/>
      <c r="AZ120" s="79"/>
      <c r="BA120" s="79"/>
      <c r="BB120" s="79"/>
      <c r="BC120" s="79"/>
      <c r="BD120" s="79"/>
      <c r="BE120" s="79"/>
      <c r="BF120" s="79"/>
      <c r="BG120" s="79"/>
      <c r="BH120" s="79"/>
    </row>
    <row r="121" spans="1:60" x14ac:dyDescent="0.25">
      <c r="A121" s="79"/>
      <c r="B121" s="79"/>
      <c r="C121" s="79"/>
      <c r="D121" s="79"/>
      <c r="E121" s="79"/>
      <c r="F121" s="79"/>
      <c r="G121" s="79"/>
      <c r="H121" s="79"/>
      <c r="I121" s="79"/>
      <c r="J121" s="79"/>
      <c r="K121" s="79"/>
      <c r="L121" s="79"/>
      <c r="M121" s="79"/>
      <c r="N121" s="79"/>
      <c r="O121" s="79"/>
      <c r="P121" s="79"/>
      <c r="Q121" s="79"/>
      <c r="R121" s="79"/>
      <c r="S121" s="79"/>
      <c r="T121" s="79"/>
      <c r="U121" s="79"/>
      <c r="V121" s="79"/>
      <c r="W121" s="79"/>
      <c r="X121" s="79"/>
      <c r="Y121" s="79"/>
      <c r="Z121" s="79"/>
      <c r="AA121" s="79"/>
      <c r="AB121" s="79"/>
      <c r="AC121" s="79"/>
      <c r="AD121" s="79"/>
      <c r="AE121" s="79"/>
      <c r="AF121" s="79"/>
      <c r="AG121" s="79"/>
      <c r="AH121" s="79"/>
      <c r="AI121" s="79"/>
      <c r="AJ121" s="79"/>
      <c r="AK121" s="79"/>
      <c r="AL121" s="79"/>
      <c r="AM121" s="79"/>
      <c r="AN121" s="79"/>
      <c r="AO121" s="79"/>
      <c r="AP121" s="79"/>
      <c r="AQ121" s="79"/>
      <c r="AR121" s="79"/>
      <c r="AS121" s="79"/>
      <c r="AT121" s="79"/>
      <c r="AU121" s="79"/>
      <c r="AV121" s="79"/>
      <c r="AW121" s="79"/>
      <c r="AX121" s="79"/>
      <c r="AY121" s="79"/>
      <c r="AZ121" s="79"/>
      <c r="BA121" s="79"/>
      <c r="BB121" s="79"/>
      <c r="BC121" s="79"/>
      <c r="BD121" s="79"/>
      <c r="BE121" s="79"/>
      <c r="BF121" s="79"/>
      <c r="BG121" s="79"/>
      <c r="BH121" s="79"/>
    </row>
    <row r="122" spans="1:60" x14ac:dyDescent="0.25">
      <c r="A122" s="79"/>
      <c r="B122" s="79"/>
      <c r="C122" s="79"/>
      <c r="D122" s="79"/>
      <c r="E122" s="79"/>
      <c r="F122" s="79"/>
      <c r="G122" s="79"/>
      <c r="H122" s="79"/>
      <c r="I122" s="79"/>
      <c r="J122" s="79"/>
      <c r="K122" s="79"/>
      <c r="L122" s="79"/>
      <c r="M122" s="79"/>
      <c r="N122" s="79"/>
      <c r="O122" s="79"/>
      <c r="P122" s="79"/>
      <c r="Q122" s="79"/>
      <c r="R122" s="79"/>
      <c r="S122" s="79"/>
      <c r="T122" s="79"/>
      <c r="U122" s="79"/>
      <c r="V122" s="79"/>
      <c r="W122" s="79"/>
      <c r="X122" s="79"/>
      <c r="Y122" s="79"/>
      <c r="Z122" s="79"/>
      <c r="AA122" s="79"/>
      <c r="AB122" s="79"/>
      <c r="AC122" s="79"/>
      <c r="AD122" s="79"/>
      <c r="AE122" s="79"/>
      <c r="AF122" s="79"/>
      <c r="AG122" s="79"/>
      <c r="AH122" s="79"/>
      <c r="AI122" s="79"/>
      <c r="AJ122" s="79"/>
      <c r="AK122" s="79"/>
      <c r="AL122" s="79"/>
      <c r="AM122" s="79"/>
      <c r="AN122" s="79"/>
      <c r="AO122" s="79"/>
      <c r="AP122" s="79"/>
      <c r="AQ122" s="79"/>
      <c r="AR122" s="79"/>
      <c r="AS122" s="79"/>
      <c r="AT122" s="79"/>
      <c r="AU122" s="79"/>
      <c r="AV122" s="79"/>
      <c r="AW122" s="79"/>
      <c r="AX122" s="79"/>
      <c r="AY122" s="79"/>
      <c r="AZ122" s="79"/>
      <c r="BA122" s="79"/>
      <c r="BB122" s="79"/>
      <c r="BC122" s="79"/>
      <c r="BD122" s="79"/>
      <c r="BE122" s="79"/>
      <c r="BF122" s="79"/>
      <c r="BG122" s="79"/>
      <c r="BH122" s="79"/>
    </row>
    <row r="123" spans="1:60" x14ac:dyDescent="0.25">
      <c r="A123" s="79"/>
      <c r="B123" s="79"/>
      <c r="C123" s="79"/>
      <c r="D123" s="79"/>
      <c r="E123" s="79"/>
      <c r="F123" s="79"/>
      <c r="G123" s="79"/>
      <c r="H123" s="79"/>
      <c r="I123" s="79"/>
      <c r="J123" s="79"/>
      <c r="K123" s="79"/>
      <c r="L123" s="79"/>
      <c r="M123" s="79"/>
      <c r="N123" s="79"/>
      <c r="O123" s="79"/>
      <c r="P123" s="79"/>
      <c r="Q123" s="79"/>
      <c r="R123" s="79"/>
      <c r="S123" s="79"/>
      <c r="T123" s="79"/>
      <c r="U123" s="79"/>
      <c r="V123" s="79"/>
      <c r="W123" s="79"/>
      <c r="X123" s="79"/>
      <c r="Y123" s="79"/>
      <c r="Z123" s="79"/>
      <c r="AA123" s="79"/>
      <c r="AB123" s="79"/>
      <c r="AC123" s="79"/>
      <c r="AD123" s="79"/>
      <c r="AE123" s="79"/>
      <c r="AF123" s="79"/>
      <c r="AG123" s="79"/>
      <c r="AH123" s="79"/>
      <c r="AI123" s="79"/>
      <c r="AJ123" s="79"/>
      <c r="AK123" s="79"/>
      <c r="AL123" s="79"/>
      <c r="AM123" s="79"/>
      <c r="AN123" s="79"/>
      <c r="AO123" s="79"/>
      <c r="AP123" s="79"/>
      <c r="AQ123" s="79"/>
      <c r="AR123" s="79"/>
      <c r="AS123" s="79"/>
      <c r="AT123" s="79"/>
      <c r="AU123" s="79"/>
      <c r="AV123" s="79"/>
      <c r="AW123" s="79"/>
      <c r="AX123" s="79"/>
      <c r="AY123" s="79"/>
      <c r="AZ123" s="79"/>
      <c r="BA123" s="79"/>
      <c r="BB123" s="79"/>
      <c r="BC123" s="79"/>
      <c r="BD123" s="79"/>
      <c r="BE123" s="79"/>
      <c r="BF123" s="79"/>
      <c r="BG123" s="79"/>
      <c r="BH123" s="79"/>
    </row>
    <row r="124" spans="1:60" x14ac:dyDescent="0.25">
      <c r="A124" s="79"/>
      <c r="B124" s="79"/>
      <c r="C124" s="79"/>
      <c r="D124" s="79"/>
      <c r="E124" s="79"/>
      <c r="F124" s="79"/>
      <c r="G124" s="79"/>
      <c r="H124" s="79"/>
      <c r="I124" s="79"/>
      <c r="J124" s="79"/>
      <c r="K124" s="79"/>
      <c r="L124" s="79"/>
      <c r="M124" s="79"/>
      <c r="N124" s="79"/>
      <c r="O124" s="79"/>
      <c r="P124" s="79"/>
      <c r="Q124" s="79"/>
      <c r="R124" s="79"/>
      <c r="S124" s="79"/>
      <c r="T124" s="79"/>
      <c r="U124" s="79"/>
      <c r="V124" s="79"/>
      <c r="W124" s="79"/>
      <c r="X124" s="79"/>
      <c r="Y124" s="79"/>
      <c r="Z124" s="79"/>
      <c r="AA124" s="79"/>
      <c r="AB124" s="79"/>
      <c r="AC124" s="79"/>
      <c r="AD124" s="79"/>
      <c r="AE124" s="79"/>
      <c r="AF124" s="79"/>
      <c r="AG124" s="79"/>
      <c r="AH124" s="79"/>
      <c r="AI124" s="79"/>
      <c r="AJ124" s="79"/>
      <c r="AK124" s="79"/>
      <c r="AL124" s="79"/>
      <c r="AM124" s="79"/>
      <c r="AN124" s="79"/>
      <c r="AO124" s="79"/>
      <c r="AP124" s="79"/>
      <c r="AQ124" s="79"/>
      <c r="AR124" s="79"/>
      <c r="AS124" s="79"/>
      <c r="AT124" s="79"/>
      <c r="AU124" s="79"/>
      <c r="AV124" s="79"/>
      <c r="AW124" s="79"/>
      <c r="AX124" s="79"/>
      <c r="AY124" s="79"/>
      <c r="AZ124" s="79"/>
      <c r="BA124" s="79"/>
      <c r="BB124" s="79"/>
      <c r="BC124" s="79"/>
      <c r="BD124" s="79"/>
      <c r="BE124" s="79"/>
      <c r="BF124" s="79"/>
      <c r="BG124" s="79"/>
      <c r="BH124" s="79"/>
    </row>
    <row r="125" spans="1:60" x14ac:dyDescent="0.25">
      <c r="A125" s="79"/>
      <c r="B125" s="79"/>
      <c r="C125" s="79"/>
      <c r="D125" s="79"/>
      <c r="E125" s="79"/>
      <c r="F125" s="79"/>
      <c r="G125" s="79"/>
      <c r="H125" s="79"/>
      <c r="I125" s="79"/>
      <c r="J125" s="79"/>
      <c r="K125" s="79"/>
      <c r="L125" s="79"/>
      <c r="M125" s="79"/>
      <c r="N125" s="79"/>
      <c r="O125" s="79"/>
      <c r="P125" s="79"/>
      <c r="Q125" s="79"/>
      <c r="R125" s="79"/>
      <c r="S125" s="79"/>
      <c r="T125" s="79"/>
      <c r="U125" s="79"/>
      <c r="V125" s="79"/>
      <c r="W125" s="79"/>
      <c r="X125" s="79"/>
      <c r="Y125" s="79"/>
      <c r="Z125" s="79"/>
      <c r="AA125" s="79"/>
      <c r="AB125" s="79"/>
      <c r="AC125" s="79"/>
      <c r="AD125" s="79"/>
      <c r="AE125" s="79"/>
      <c r="AF125" s="79"/>
      <c r="AG125" s="79"/>
      <c r="AH125" s="79"/>
      <c r="AI125" s="79"/>
      <c r="AJ125" s="79"/>
      <c r="AK125" s="79"/>
      <c r="AL125" s="79"/>
      <c r="AM125" s="79"/>
      <c r="AN125" s="79"/>
      <c r="AO125" s="79"/>
      <c r="AP125" s="79"/>
      <c r="AQ125" s="79"/>
      <c r="AR125" s="79"/>
      <c r="AS125" s="79"/>
      <c r="AT125" s="79"/>
      <c r="AU125" s="79"/>
      <c r="AV125" s="79"/>
      <c r="AW125" s="79"/>
      <c r="AX125" s="79"/>
      <c r="AY125" s="79"/>
      <c r="AZ125" s="79"/>
      <c r="BA125" s="79"/>
      <c r="BB125" s="79"/>
      <c r="BC125" s="79"/>
      <c r="BD125" s="79"/>
      <c r="BE125" s="79"/>
      <c r="BF125" s="79"/>
      <c r="BG125" s="79"/>
      <c r="BH125" s="79"/>
    </row>
    <row r="126" spans="1:60" x14ac:dyDescent="0.25">
      <c r="A126" s="79"/>
      <c r="B126" s="79"/>
      <c r="C126" s="79"/>
      <c r="D126" s="79"/>
      <c r="E126" s="79"/>
      <c r="F126" s="79"/>
      <c r="G126" s="79"/>
      <c r="H126" s="79"/>
      <c r="I126" s="79"/>
      <c r="J126" s="79"/>
      <c r="K126" s="79"/>
      <c r="L126" s="79"/>
      <c r="M126" s="79"/>
      <c r="N126" s="79"/>
      <c r="O126" s="79"/>
      <c r="P126" s="79"/>
      <c r="Q126" s="79"/>
      <c r="R126" s="79"/>
      <c r="S126" s="79"/>
      <c r="T126" s="79"/>
      <c r="U126" s="79"/>
      <c r="V126" s="79"/>
      <c r="W126" s="79"/>
      <c r="X126" s="79"/>
      <c r="Y126" s="79"/>
      <c r="Z126" s="79"/>
      <c r="AA126" s="79"/>
      <c r="AB126" s="79"/>
      <c r="AC126" s="79"/>
      <c r="AD126" s="79"/>
      <c r="AE126" s="79"/>
      <c r="AF126" s="79"/>
      <c r="AG126" s="79"/>
      <c r="AH126" s="79"/>
      <c r="AI126" s="79"/>
      <c r="AJ126" s="79"/>
      <c r="AK126" s="79"/>
      <c r="AL126" s="79"/>
      <c r="AM126" s="79"/>
      <c r="AN126" s="79"/>
      <c r="AO126" s="79"/>
      <c r="AP126" s="79"/>
      <c r="AQ126" s="79"/>
      <c r="AR126" s="79"/>
      <c r="AS126" s="79"/>
      <c r="AT126" s="79"/>
      <c r="AU126" s="79"/>
      <c r="AV126" s="79"/>
      <c r="AW126" s="79"/>
      <c r="AX126" s="79"/>
      <c r="AY126" s="79"/>
      <c r="AZ126" s="79"/>
      <c r="BA126" s="79"/>
      <c r="BB126" s="79"/>
      <c r="BC126" s="79"/>
      <c r="BD126" s="79"/>
      <c r="BE126" s="79"/>
      <c r="BF126" s="79"/>
      <c r="BG126" s="79"/>
      <c r="BH126" s="79"/>
    </row>
    <row r="127" spans="1:60" x14ac:dyDescent="0.25">
      <c r="A127" s="79"/>
      <c r="B127" s="79"/>
      <c r="C127" s="79"/>
      <c r="D127" s="79"/>
      <c r="E127" s="79"/>
      <c r="F127" s="79"/>
      <c r="G127" s="79"/>
      <c r="H127" s="79"/>
      <c r="I127" s="79"/>
      <c r="J127" s="79"/>
      <c r="K127" s="79"/>
      <c r="L127" s="79"/>
      <c r="M127" s="79"/>
      <c r="N127" s="79"/>
      <c r="O127" s="79"/>
      <c r="P127" s="79"/>
      <c r="Q127" s="79"/>
      <c r="R127" s="79"/>
      <c r="S127" s="79"/>
      <c r="T127" s="79"/>
      <c r="U127" s="79"/>
      <c r="V127" s="79"/>
      <c r="W127" s="79"/>
      <c r="X127" s="79"/>
      <c r="Y127" s="79"/>
      <c r="Z127" s="79"/>
      <c r="AA127" s="79"/>
      <c r="AB127" s="79"/>
      <c r="AC127" s="79"/>
      <c r="AD127" s="79"/>
      <c r="AE127" s="79"/>
      <c r="AF127" s="79"/>
      <c r="AG127" s="79"/>
      <c r="AH127" s="79"/>
      <c r="AI127" s="79"/>
      <c r="AJ127" s="79"/>
      <c r="AK127" s="79"/>
      <c r="AL127" s="79"/>
      <c r="AM127" s="79"/>
      <c r="AN127" s="79"/>
      <c r="AO127" s="79"/>
      <c r="AP127" s="79"/>
      <c r="AQ127" s="79"/>
      <c r="AR127" s="79"/>
      <c r="AS127" s="79"/>
      <c r="AT127" s="79"/>
      <c r="AU127" s="79"/>
      <c r="AV127" s="79"/>
      <c r="AW127" s="79"/>
      <c r="AX127" s="79"/>
      <c r="AY127" s="79"/>
      <c r="AZ127" s="79"/>
      <c r="BA127" s="79"/>
      <c r="BB127" s="79"/>
      <c r="BC127" s="79"/>
      <c r="BD127" s="79"/>
      <c r="BE127" s="79"/>
      <c r="BF127" s="79"/>
      <c r="BG127" s="79"/>
      <c r="BH127" s="79"/>
    </row>
    <row r="128" spans="1:60" x14ac:dyDescent="0.25">
      <c r="A128" s="79"/>
      <c r="B128" s="79"/>
      <c r="C128" s="79"/>
      <c r="D128" s="79"/>
      <c r="E128" s="79"/>
      <c r="F128" s="79"/>
      <c r="G128" s="79"/>
      <c r="H128" s="79"/>
      <c r="I128" s="79"/>
      <c r="J128" s="79"/>
      <c r="K128" s="79"/>
      <c r="L128" s="79"/>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79"/>
      <c r="AJ128" s="79"/>
      <c r="AK128" s="79"/>
      <c r="AL128" s="79"/>
      <c r="AM128" s="79"/>
      <c r="AN128" s="79"/>
      <c r="AO128" s="79"/>
      <c r="AP128" s="79"/>
      <c r="AQ128" s="79"/>
      <c r="AR128" s="79"/>
      <c r="AS128" s="79"/>
      <c r="AT128" s="79"/>
      <c r="AU128" s="79"/>
      <c r="AV128" s="79"/>
      <c r="AW128" s="79"/>
      <c r="AX128" s="79"/>
      <c r="AY128" s="79"/>
      <c r="AZ128" s="79"/>
      <c r="BA128" s="79"/>
      <c r="BB128" s="79"/>
      <c r="BC128" s="79"/>
      <c r="BD128" s="79"/>
      <c r="BE128" s="79"/>
      <c r="BF128" s="79"/>
      <c r="BG128" s="79"/>
      <c r="BH128" s="79"/>
    </row>
    <row r="129" spans="1:60" x14ac:dyDescent="0.25">
      <c r="A129" s="79"/>
      <c r="B129" s="79"/>
      <c r="C129" s="79"/>
      <c r="D129" s="79"/>
      <c r="E129" s="79"/>
      <c r="F129" s="79"/>
      <c r="G129" s="79"/>
      <c r="H129" s="79"/>
      <c r="I129" s="79"/>
      <c r="J129" s="79"/>
      <c r="K129" s="79"/>
      <c r="L129" s="79"/>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79"/>
      <c r="AJ129" s="79"/>
      <c r="AK129" s="79"/>
      <c r="AL129" s="79"/>
      <c r="AM129" s="79"/>
      <c r="AN129" s="79"/>
      <c r="AO129" s="79"/>
      <c r="AP129" s="79"/>
      <c r="AQ129" s="79"/>
      <c r="AR129" s="79"/>
      <c r="AS129" s="79"/>
      <c r="AT129" s="79"/>
      <c r="AU129" s="79"/>
      <c r="AV129" s="79"/>
      <c r="AW129" s="79"/>
      <c r="AX129" s="79"/>
      <c r="AY129" s="79"/>
      <c r="AZ129" s="79"/>
      <c r="BA129" s="79"/>
      <c r="BB129" s="79"/>
      <c r="BC129" s="79"/>
      <c r="BD129" s="79"/>
      <c r="BE129" s="79"/>
      <c r="BF129" s="79"/>
      <c r="BG129" s="79"/>
      <c r="BH129" s="79"/>
    </row>
    <row r="130" spans="1:60" x14ac:dyDescent="0.25">
      <c r="A130" s="79"/>
      <c r="B130" s="79"/>
      <c r="C130" s="79"/>
      <c r="D130" s="79"/>
      <c r="E130" s="79"/>
      <c r="F130" s="79"/>
      <c r="G130" s="79"/>
      <c r="H130" s="79"/>
      <c r="I130" s="79"/>
      <c r="J130" s="79"/>
      <c r="K130" s="79"/>
      <c r="L130" s="79"/>
      <c r="M130" s="79"/>
      <c r="N130" s="79"/>
      <c r="O130" s="79"/>
      <c r="P130" s="79"/>
      <c r="Q130" s="79"/>
      <c r="R130" s="79"/>
      <c r="S130" s="79"/>
      <c r="T130" s="79"/>
      <c r="U130" s="79"/>
      <c r="V130" s="79"/>
      <c r="W130" s="79"/>
      <c r="X130" s="79"/>
      <c r="Y130" s="79"/>
      <c r="Z130" s="79"/>
      <c r="AA130" s="79"/>
      <c r="AB130" s="79"/>
      <c r="AC130" s="79"/>
      <c r="AD130" s="79"/>
      <c r="AE130" s="79"/>
      <c r="AF130" s="79"/>
      <c r="AG130" s="79"/>
      <c r="AH130" s="79"/>
      <c r="AI130" s="79"/>
      <c r="AJ130" s="79"/>
      <c r="AK130" s="79"/>
      <c r="AL130" s="79"/>
      <c r="AM130" s="79"/>
      <c r="AN130" s="79"/>
      <c r="AO130" s="79"/>
      <c r="AP130" s="79"/>
      <c r="AQ130" s="79"/>
      <c r="AR130" s="79"/>
      <c r="AS130" s="79"/>
      <c r="AT130" s="79"/>
      <c r="AU130" s="79"/>
      <c r="AV130" s="79"/>
      <c r="AW130" s="79"/>
      <c r="AX130" s="79"/>
      <c r="AY130" s="79"/>
      <c r="AZ130" s="79"/>
      <c r="BA130" s="79"/>
      <c r="BB130" s="79"/>
      <c r="BC130" s="79"/>
      <c r="BD130" s="79"/>
      <c r="BE130" s="79"/>
      <c r="BF130" s="79"/>
      <c r="BG130" s="79"/>
      <c r="BH130" s="79"/>
    </row>
    <row r="131" spans="1:60" x14ac:dyDescent="0.25">
      <c r="A131" s="79"/>
      <c r="B131" s="79"/>
      <c r="C131" s="79"/>
      <c r="D131" s="79"/>
      <c r="E131" s="79"/>
      <c r="F131" s="79"/>
      <c r="G131" s="79"/>
      <c r="H131" s="79"/>
      <c r="I131" s="79"/>
      <c r="J131" s="79"/>
      <c r="K131" s="79"/>
      <c r="L131" s="79"/>
      <c r="M131" s="79"/>
      <c r="N131" s="79"/>
      <c r="O131" s="79"/>
      <c r="P131" s="79"/>
      <c r="Q131" s="79"/>
      <c r="R131" s="79"/>
      <c r="S131" s="79"/>
      <c r="T131" s="79"/>
      <c r="U131" s="79"/>
      <c r="V131" s="79"/>
      <c r="W131" s="79"/>
      <c r="X131" s="79"/>
      <c r="Y131" s="79"/>
      <c r="Z131" s="79"/>
      <c r="AA131" s="79"/>
      <c r="AB131" s="79"/>
      <c r="AC131" s="79"/>
      <c r="AD131" s="79"/>
      <c r="AE131" s="79"/>
      <c r="AF131" s="79"/>
      <c r="AG131" s="79"/>
      <c r="AH131" s="79"/>
      <c r="AI131" s="79"/>
      <c r="AJ131" s="79"/>
      <c r="AK131" s="79"/>
      <c r="AL131" s="79"/>
      <c r="AM131" s="79"/>
      <c r="AN131" s="79"/>
      <c r="AO131" s="79"/>
      <c r="AP131" s="79"/>
      <c r="AQ131" s="79"/>
      <c r="AR131" s="79"/>
      <c r="AS131" s="79"/>
      <c r="AT131" s="79"/>
      <c r="AU131" s="79"/>
      <c r="AV131" s="79"/>
      <c r="AW131" s="79"/>
      <c r="AX131" s="79"/>
      <c r="AY131" s="79"/>
      <c r="AZ131" s="79"/>
      <c r="BA131" s="79"/>
      <c r="BB131" s="79"/>
      <c r="BC131" s="79"/>
      <c r="BD131" s="79"/>
      <c r="BE131" s="79"/>
      <c r="BF131" s="79"/>
      <c r="BG131" s="79"/>
      <c r="BH131" s="79"/>
    </row>
    <row r="132" spans="1:60" x14ac:dyDescent="0.25">
      <c r="A132" s="79"/>
      <c r="B132" s="79"/>
      <c r="C132" s="79"/>
      <c r="D132" s="79"/>
      <c r="E132" s="79"/>
      <c r="F132" s="79"/>
      <c r="G132" s="79"/>
      <c r="H132" s="79"/>
      <c r="I132" s="79"/>
      <c r="J132" s="79"/>
      <c r="K132" s="79"/>
      <c r="L132" s="79"/>
      <c r="M132" s="79"/>
      <c r="N132" s="79"/>
      <c r="O132" s="79"/>
      <c r="P132" s="79"/>
      <c r="Q132" s="79"/>
      <c r="R132" s="79"/>
      <c r="S132" s="79"/>
      <c r="T132" s="79"/>
      <c r="U132" s="79"/>
      <c r="V132" s="79"/>
      <c r="W132" s="79"/>
      <c r="X132" s="79"/>
      <c r="Y132" s="79"/>
      <c r="Z132" s="79"/>
      <c r="AA132" s="79"/>
      <c r="AB132" s="79"/>
      <c r="AC132" s="79"/>
      <c r="AD132" s="79"/>
      <c r="AE132" s="79"/>
      <c r="AF132" s="79"/>
      <c r="AG132" s="79"/>
      <c r="AH132" s="79"/>
      <c r="AI132" s="79"/>
      <c r="AJ132" s="79"/>
      <c r="AK132" s="79"/>
      <c r="AL132" s="79"/>
      <c r="AM132" s="79"/>
      <c r="AN132" s="79"/>
      <c r="AO132" s="79"/>
      <c r="AP132" s="79"/>
      <c r="AQ132" s="79"/>
      <c r="AR132" s="79"/>
      <c r="AS132" s="79"/>
      <c r="AT132" s="79"/>
      <c r="AU132" s="79"/>
      <c r="AV132" s="79"/>
      <c r="AW132" s="79"/>
      <c r="AX132" s="79"/>
      <c r="AY132" s="79"/>
      <c r="AZ132" s="79"/>
      <c r="BA132" s="79"/>
      <c r="BB132" s="79"/>
      <c r="BC132" s="79"/>
      <c r="BD132" s="79"/>
      <c r="BE132" s="79"/>
      <c r="BF132" s="79"/>
      <c r="BG132" s="79"/>
      <c r="BH132" s="79"/>
    </row>
    <row r="133" spans="1:60" x14ac:dyDescent="0.25">
      <c r="A133" s="79"/>
      <c r="B133" s="79"/>
      <c r="C133" s="79"/>
      <c r="D133" s="79"/>
      <c r="E133" s="79"/>
      <c r="F133" s="79"/>
      <c r="G133" s="79"/>
      <c r="H133" s="79"/>
      <c r="I133" s="79"/>
      <c r="J133" s="79"/>
      <c r="K133" s="79"/>
      <c r="L133" s="79"/>
      <c r="M133" s="79"/>
      <c r="N133" s="79"/>
      <c r="O133" s="79"/>
      <c r="P133" s="79"/>
      <c r="Q133" s="79"/>
      <c r="R133" s="79"/>
      <c r="S133" s="79"/>
      <c r="T133" s="79"/>
      <c r="U133" s="79"/>
      <c r="V133" s="79"/>
      <c r="W133" s="79"/>
      <c r="X133" s="79"/>
      <c r="Y133" s="79"/>
      <c r="Z133" s="79"/>
      <c r="AA133" s="79"/>
      <c r="AB133" s="79"/>
      <c r="AC133" s="79"/>
      <c r="AD133" s="79"/>
      <c r="AE133" s="79"/>
      <c r="AF133" s="79"/>
      <c r="AG133" s="79"/>
      <c r="AH133" s="79"/>
      <c r="AI133" s="79"/>
      <c r="AJ133" s="79"/>
      <c r="AK133" s="79"/>
      <c r="AL133" s="79"/>
      <c r="AM133" s="79"/>
      <c r="AN133" s="79"/>
      <c r="AO133" s="79"/>
      <c r="AP133" s="79"/>
      <c r="AQ133" s="79"/>
      <c r="AR133" s="79"/>
      <c r="AS133" s="79"/>
      <c r="AT133" s="79"/>
      <c r="AU133" s="79"/>
      <c r="AV133" s="79"/>
      <c r="AW133" s="79"/>
      <c r="AX133" s="79"/>
      <c r="AY133" s="79"/>
      <c r="AZ133" s="79"/>
      <c r="BA133" s="79"/>
      <c r="BB133" s="79"/>
      <c r="BC133" s="79"/>
      <c r="BD133" s="79"/>
      <c r="BE133" s="79"/>
      <c r="BF133" s="79"/>
      <c r="BG133" s="79"/>
      <c r="BH133" s="79"/>
    </row>
    <row r="134" spans="1:60" x14ac:dyDescent="0.25">
      <c r="A134" s="79"/>
      <c r="B134" s="79"/>
      <c r="C134" s="79"/>
      <c r="D134" s="79"/>
      <c r="E134" s="79"/>
      <c r="F134" s="79"/>
      <c r="G134" s="79"/>
      <c r="H134" s="79"/>
      <c r="I134" s="79"/>
      <c r="J134" s="79"/>
      <c r="K134" s="79"/>
      <c r="L134" s="79"/>
      <c r="M134" s="79"/>
      <c r="N134" s="79"/>
      <c r="O134" s="79"/>
      <c r="P134" s="79"/>
      <c r="Q134" s="79"/>
      <c r="R134" s="79"/>
      <c r="S134" s="79"/>
      <c r="T134" s="79"/>
      <c r="U134" s="79"/>
      <c r="V134" s="79"/>
      <c r="W134" s="79"/>
      <c r="X134" s="79"/>
      <c r="Y134" s="79"/>
      <c r="Z134" s="79"/>
      <c r="AA134" s="79"/>
      <c r="AB134" s="79"/>
      <c r="AC134" s="79"/>
      <c r="AD134" s="79"/>
      <c r="AE134" s="79"/>
      <c r="AF134" s="79"/>
      <c r="AG134" s="79"/>
      <c r="AH134" s="79"/>
      <c r="AI134" s="79"/>
      <c r="AJ134" s="79"/>
      <c r="AK134" s="79"/>
      <c r="AL134" s="79"/>
      <c r="AM134" s="79"/>
      <c r="AN134" s="79"/>
      <c r="AO134" s="79"/>
      <c r="AP134" s="79"/>
      <c r="AQ134" s="79"/>
      <c r="AR134" s="79"/>
      <c r="AS134" s="79"/>
      <c r="AT134" s="79"/>
      <c r="AU134" s="79"/>
      <c r="AV134" s="79"/>
      <c r="AW134" s="79"/>
      <c r="AX134" s="79"/>
      <c r="AY134" s="79"/>
      <c r="AZ134" s="79"/>
      <c r="BA134" s="79"/>
      <c r="BB134" s="79"/>
      <c r="BC134" s="79"/>
      <c r="BD134" s="79"/>
      <c r="BE134" s="79"/>
      <c r="BF134" s="79"/>
      <c r="BG134" s="79"/>
      <c r="BH134" s="79"/>
    </row>
    <row r="135" spans="1:60" x14ac:dyDescent="0.25">
      <c r="A135" s="79"/>
      <c r="B135" s="79"/>
      <c r="C135" s="79"/>
      <c r="D135" s="79"/>
      <c r="E135" s="79"/>
      <c r="F135" s="79"/>
      <c r="G135" s="79"/>
      <c r="H135" s="79"/>
      <c r="I135" s="79"/>
      <c r="J135" s="79"/>
      <c r="K135" s="79"/>
      <c r="L135" s="79"/>
      <c r="M135" s="79"/>
      <c r="N135" s="79"/>
      <c r="O135" s="79"/>
      <c r="P135" s="79"/>
      <c r="Q135" s="79"/>
      <c r="R135" s="79"/>
      <c r="S135" s="79"/>
      <c r="T135" s="79"/>
      <c r="U135" s="79"/>
      <c r="V135" s="79"/>
      <c r="W135" s="79"/>
      <c r="X135" s="79"/>
      <c r="Y135" s="79"/>
      <c r="Z135" s="79"/>
      <c r="AA135" s="79"/>
      <c r="AB135" s="79"/>
      <c r="AC135" s="79"/>
      <c r="AD135" s="79"/>
      <c r="AE135" s="79"/>
      <c r="AF135" s="79"/>
      <c r="AG135" s="79"/>
      <c r="AH135" s="79"/>
      <c r="AI135" s="79"/>
      <c r="AJ135" s="79"/>
      <c r="AK135" s="79"/>
      <c r="AL135" s="79"/>
      <c r="AM135" s="79"/>
      <c r="AN135" s="79"/>
      <c r="AO135" s="79"/>
      <c r="AP135" s="79"/>
      <c r="AQ135" s="79"/>
      <c r="AR135" s="79"/>
      <c r="AS135" s="79"/>
      <c r="AT135" s="79"/>
      <c r="AU135" s="79"/>
      <c r="AV135" s="79"/>
      <c r="AW135" s="79"/>
      <c r="AX135" s="79"/>
      <c r="AY135" s="79"/>
      <c r="AZ135" s="79"/>
      <c r="BA135" s="79"/>
      <c r="BB135" s="79"/>
      <c r="BC135" s="79"/>
      <c r="BD135" s="79"/>
      <c r="BE135" s="79"/>
      <c r="BF135" s="79"/>
      <c r="BG135" s="79"/>
      <c r="BH135" s="79"/>
    </row>
    <row r="136" spans="1:60" x14ac:dyDescent="0.25">
      <c r="A136" s="79"/>
      <c r="B136" s="79"/>
      <c r="C136" s="79"/>
      <c r="D136" s="79"/>
      <c r="E136" s="79"/>
      <c r="F136" s="79"/>
      <c r="G136" s="79"/>
      <c r="H136" s="79"/>
      <c r="I136" s="79"/>
      <c r="J136" s="79"/>
      <c r="K136" s="79"/>
      <c r="L136" s="79"/>
      <c r="M136" s="79"/>
      <c r="N136" s="79"/>
      <c r="O136" s="79"/>
      <c r="P136" s="79"/>
      <c r="Q136" s="79"/>
      <c r="R136" s="79"/>
      <c r="S136" s="79"/>
      <c r="T136" s="79"/>
      <c r="U136" s="79"/>
      <c r="V136" s="79"/>
      <c r="W136" s="79"/>
      <c r="X136" s="79"/>
      <c r="Y136" s="79"/>
      <c r="Z136" s="79"/>
      <c r="AA136" s="79"/>
      <c r="AB136" s="79"/>
      <c r="AC136" s="79"/>
      <c r="AD136" s="79"/>
      <c r="AE136" s="79"/>
      <c r="AF136" s="79"/>
      <c r="AG136" s="79"/>
      <c r="AH136" s="79"/>
      <c r="AI136" s="79"/>
      <c r="AJ136" s="79"/>
      <c r="AK136" s="79"/>
      <c r="AL136" s="79"/>
      <c r="AM136" s="79"/>
      <c r="AN136" s="79"/>
      <c r="AO136" s="79"/>
      <c r="AP136" s="79"/>
      <c r="AQ136" s="79"/>
      <c r="AR136" s="79"/>
      <c r="AS136" s="79"/>
      <c r="AT136" s="79"/>
      <c r="AU136" s="79"/>
      <c r="AV136" s="79"/>
      <c r="AW136" s="79"/>
      <c r="AX136" s="79"/>
      <c r="AY136" s="79"/>
      <c r="AZ136" s="79"/>
      <c r="BA136" s="79"/>
      <c r="BB136" s="79"/>
      <c r="BC136" s="79"/>
      <c r="BD136" s="79"/>
      <c r="BE136" s="79"/>
      <c r="BF136" s="79"/>
      <c r="BG136" s="79"/>
      <c r="BH136" s="79"/>
    </row>
    <row r="137" spans="1:60" x14ac:dyDescent="0.25">
      <c r="A137" s="79"/>
      <c r="B137" s="79"/>
      <c r="C137" s="79"/>
      <c r="D137" s="79"/>
      <c r="E137" s="79"/>
      <c r="F137" s="79"/>
      <c r="G137" s="79"/>
      <c r="H137" s="79"/>
      <c r="I137" s="79"/>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c r="AP137" s="79"/>
      <c r="AQ137" s="79"/>
      <c r="AR137" s="79"/>
      <c r="AS137" s="79"/>
      <c r="AT137" s="79"/>
      <c r="AU137" s="79"/>
      <c r="AV137" s="79"/>
      <c r="AW137" s="79"/>
      <c r="AX137" s="79"/>
      <c r="AY137" s="79"/>
      <c r="AZ137" s="79"/>
      <c r="BA137" s="79"/>
      <c r="BB137" s="79"/>
      <c r="BC137" s="79"/>
      <c r="BD137" s="79"/>
      <c r="BE137" s="79"/>
      <c r="BF137" s="79"/>
      <c r="BG137" s="79"/>
      <c r="BH137" s="79"/>
    </row>
    <row r="138" spans="1:60" x14ac:dyDescent="0.25">
      <c r="A138" s="79"/>
      <c r="B138" s="79"/>
      <c r="C138" s="79"/>
      <c r="D138" s="79"/>
      <c r="E138" s="79"/>
      <c r="F138" s="79"/>
      <c r="G138" s="79"/>
      <c r="H138" s="79"/>
      <c r="I138" s="79"/>
      <c r="J138" s="79"/>
      <c r="K138" s="79"/>
      <c r="L138" s="79"/>
      <c r="M138" s="79"/>
      <c r="N138" s="79"/>
      <c r="O138" s="79"/>
      <c r="P138" s="79"/>
      <c r="Q138" s="79"/>
      <c r="R138" s="79"/>
      <c r="S138" s="79"/>
      <c r="T138" s="79"/>
      <c r="U138" s="79"/>
      <c r="V138" s="79"/>
      <c r="W138" s="79"/>
      <c r="X138" s="79"/>
      <c r="Y138" s="79"/>
      <c r="Z138" s="79"/>
      <c r="AA138" s="79"/>
      <c r="AB138" s="79"/>
      <c r="AC138" s="79"/>
      <c r="AD138" s="79"/>
      <c r="AE138" s="79"/>
      <c r="AF138" s="79"/>
      <c r="AG138" s="79"/>
      <c r="AH138" s="79"/>
      <c r="AI138" s="79"/>
      <c r="AJ138" s="79"/>
      <c r="AK138" s="79"/>
      <c r="AL138" s="79"/>
      <c r="AM138" s="79"/>
      <c r="AN138" s="79"/>
      <c r="AO138" s="79"/>
      <c r="AP138" s="79"/>
      <c r="AQ138" s="79"/>
      <c r="AR138" s="79"/>
      <c r="AS138" s="79"/>
      <c r="AT138" s="79"/>
      <c r="AU138" s="79"/>
      <c r="AV138" s="79"/>
      <c r="AW138" s="79"/>
      <c r="AX138" s="79"/>
      <c r="AY138" s="79"/>
      <c r="AZ138" s="79"/>
      <c r="BA138" s="79"/>
      <c r="BB138" s="79"/>
      <c r="BC138" s="79"/>
      <c r="BD138" s="79"/>
      <c r="BE138" s="79"/>
      <c r="BF138" s="79"/>
      <c r="BG138" s="79"/>
      <c r="BH138" s="79"/>
    </row>
    <row r="139" spans="1:60" x14ac:dyDescent="0.25">
      <c r="A139" s="79"/>
      <c r="B139" s="79"/>
      <c r="C139" s="79"/>
      <c r="D139" s="79"/>
      <c r="E139" s="79"/>
      <c r="F139" s="79"/>
      <c r="G139" s="79"/>
      <c r="H139" s="79"/>
      <c r="I139" s="79"/>
      <c r="J139" s="79"/>
      <c r="K139" s="79"/>
      <c r="L139" s="79"/>
      <c r="M139" s="79"/>
      <c r="N139" s="79"/>
      <c r="O139" s="79"/>
      <c r="P139" s="79"/>
      <c r="Q139" s="79"/>
      <c r="R139" s="79"/>
      <c r="S139" s="79"/>
      <c r="T139" s="79"/>
      <c r="U139" s="79"/>
      <c r="V139" s="79"/>
      <c r="W139" s="79"/>
      <c r="X139" s="79"/>
      <c r="Y139" s="79"/>
      <c r="Z139" s="79"/>
      <c r="AA139" s="79"/>
      <c r="AB139" s="79"/>
      <c r="AC139" s="79"/>
      <c r="AD139" s="79"/>
      <c r="AE139" s="79"/>
      <c r="AF139" s="79"/>
      <c r="AG139" s="79"/>
      <c r="AH139" s="79"/>
      <c r="AI139" s="79"/>
      <c r="AJ139" s="79"/>
      <c r="AK139" s="79"/>
      <c r="AL139" s="79"/>
      <c r="AM139" s="79"/>
      <c r="AN139" s="79"/>
      <c r="AO139" s="79"/>
      <c r="AP139" s="79"/>
      <c r="AQ139" s="79"/>
      <c r="AR139" s="79"/>
      <c r="AS139" s="79"/>
      <c r="AT139" s="79"/>
      <c r="AU139" s="79"/>
      <c r="AV139" s="79"/>
      <c r="AW139" s="79"/>
      <c r="AX139" s="79"/>
      <c r="AY139" s="79"/>
      <c r="AZ139" s="79"/>
      <c r="BA139" s="79"/>
      <c r="BB139" s="79"/>
      <c r="BC139" s="79"/>
      <c r="BD139" s="79"/>
      <c r="BE139" s="79"/>
      <c r="BF139" s="79"/>
      <c r="BG139" s="79"/>
      <c r="BH139" s="79"/>
    </row>
    <row r="140" spans="1:60" x14ac:dyDescent="0.25">
      <c r="A140" s="79"/>
      <c r="B140" s="79"/>
      <c r="C140" s="79"/>
      <c r="D140" s="79"/>
      <c r="E140" s="79"/>
      <c r="F140" s="79"/>
      <c r="G140" s="79"/>
      <c r="H140" s="79"/>
      <c r="I140" s="79"/>
      <c r="J140" s="79"/>
      <c r="K140" s="79"/>
      <c r="L140" s="79"/>
      <c r="M140" s="79"/>
      <c r="N140" s="79"/>
      <c r="O140" s="79"/>
      <c r="P140" s="79"/>
      <c r="Q140" s="79"/>
      <c r="R140" s="79"/>
      <c r="S140" s="79"/>
      <c r="T140" s="79"/>
      <c r="U140" s="79"/>
      <c r="V140" s="79"/>
      <c r="W140" s="79"/>
      <c r="X140" s="79"/>
      <c r="Y140" s="79"/>
      <c r="Z140" s="79"/>
      <c r="AA140" s="79"/>
      <c r="AB140" s="79"/>
      <c r="AC140" s="79"/>
      <c r="AD140" s="79"/>
      <c r="AE140" s="79"/>
      <c r="AF140" s="79"/>
      <c r="AG140" s="79"/>
      <c r="AH140" s="79"/>
      <c r="AI140" s="79"/>
      <c r="AJ140" s="79"/>
      <c r="AK140" s="79"/>
      <c r="AL140" s="79"/>
      <c r="AM140" s="79"/>
      <c r="AN140" s="79"/>
      <c r="AO140" s="79"/>
      <c r="AP140" s="79"/>
      <c r="AQ140" s="79"/>
      <c r="AR140" s="79"/>
      <c r="AS140" s="79"/>
      <c r="AT140" s="79"/>
      <c r="AU140" s="79"/>
      <c r="AV140" s="79"/>
      <c r="AW140" s="79"/>
      <c r="AX140" s="79"/>
      <c r="AY140" s="79"/>
      <c r="AZ140" s="79"/>
      <c r="BA140" s="79"/>
      <c r="BB140" s="79"/>
      <c r="BC140" s="79"/>
      <c r="BD140" s="79"/>
      <c r="BE140" s="79"/>
      <c r="BF140" s="79"/>
      <c r="BG140" s="79"/>
      <c r="BH140" s="79"/>
    </row>
    <row r="141" spans="1:60" x14ac:dyDescent="0.25">
      <c r="A141" s="79"/>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c r="Z141" s="79"/>
      <c r="AA141" s="79"/>
      <c r="AB141" s="79"/>
      <c r="AC141" s="79"/>
      <c r="AD141" s="79"/>
      <c r="AE141" s="79"/>
      <c r="AF141" s="79"/>
      <c r="AG141" s="79"/>
      <c r="AH141" s="79"/>
      <c r="AI141" s="79"/>
      <c r="AJ141" s="79"/>
      <c r="AK141" s="79"/>
      <c r="AL141" s="79"/>
      <c r="AM141" s="79"/>
      <c r="AN141" s="79"/>
      <c r="AO141" s="79"/>
      <c r="AP141" s="79"/>
      <c r="AQ141" s="79"/>
      <c r="AR141" s="79"/>
      <c r="AS141" s="79"/>
      <c r="AT141" s="79"/>
      <c r="AU141" s="79"/>
      <c r="AV141" s="79"/>
      <c r="AW141" s="79"/>
      <c r="AX141" s="79"/>
      <c r="AY141" s="79"/>
      <c r="AZ141" s="79"/>
      <c r="BA141" s="79"/>
      <c r="BB141" s="79"/>
      <c r="BC141" s="79"/>
      <c r="BD141" s="79"/>
      <c r="BE141" s="79"/>
      <c r="BF141" s="79"/>
      <c r="BG141" s="79"/>
      <c r="BH141" s="79"/>
    </row>
    <row r="142" spans="1:60" x14ac:dyDescent="0.25">
      <c r="A142" s="79"/>
      <c r="B142" s="79"/>
      <c r="C142" s="79"/>
      <c r="D142" s="79"/>
      <c r="E142" s="79"/>
      <c r="F142" s="79"/>
      <c r="G142" s="79"/>
      <c r="H142" s="79"/>
      <c r="I142" s="79"/>
      <c r="J142" s="79"/>
      <c r="K142" s="79"/>
      <c r="L142" s="79"/>
      <c r="M142" s="79"/>
      <c r="N142" s="79"/>
      <c r="O142" s="79"/>
      <c r="P142" s="79"/>
      <c r="Q142" s="79"/>
      <c r="R142" s="79"/>
      <c r="S142" s="79"/>
      <c r="T142" s="79"/>
      <c r="U142" s="79"/>
      <c r="V142" s="79"/>
      <c r="W142" s="79"/>
      <c r="X142" s="79"/>
      <c r="Y142" s="79"/>
      <c r="Z142" s="79"/>
      <c r="AA142" s="79"/>
      <c r="AB142" s="79"/>
      <c r="AC142" s="79"/>
      <c r="AD142" s="79"/>
      <c r="AE142" s="79"/>
      <c r="AF142" s="79"/>
      <c r="AG142" s="79"/>
      <c r="AH142" s="79"/>
      <c r="AI142" s="79"/>
      <c r="AJ142" s="79"/>
      <c r="AK142" s="79"/>
      <c r="AL142" s="79"/>
      <c r="AM142" s="79"/>
      <c r="AN142" s="79"/>
      <c r="AO142" s="79"/>
      <c r="AP142" s="79"/>
      <c r="AQ142" s="79"/>
      <c r="AR142" s="79"/>
      <c r="AS142" s="79"/>
      <c r="AT142" s="79"/>
      <c r="AU142" s="79"/>
      <c r="AV142" s="79"/>
      <c r="AW142" s="79"/>
      <c r="AX142" s="79"/>
      <c r="AY142" s="79"/>
      <c r="AZ142" s="79"/>
      <c r="BA142" s="79"/>
      <c r="BB142" s="79"/>
      <c r="BC142" s="79"/>
      <c r="BD142" s="79"/>
      <c r="BE142" s="79"/>
      <c r="BF142" s="79"/>
      <c r="BG142" s="79"/>
      <c r="BH142" s="79"/>
    </row>
    <row r="143" spans="1:60" x14ac:dyDescent="0.25">
      <c r="A143" s="79"/>
      <c r="B143" s="79"/>
      <c r="C143" s="79"/>
      <c r="D143" s="79"/>
      <c r="E143" s="79"/>
      <c r="F143" s="79"/>
      <c r="G143" s="79"/>
      <c r="H143" s="79"/>
      <c r="I143" s="79"/>
      <c r="J143" s="79"/>
      <c r="K143" s="79"/>
      <c r="L143" s="79"/>
      <c r="M143" s="79"/>
      <c r="N143" s="79"/>
      <c r="O143" s="79"/>
      <c r="P143" s="79"/>
      <c r="Q143" s="79"/>
      <c r="R143" s="79"/>
      <c r="S143" s="79"/>
      <c r="T143" s="79"/>
      <c r="U143" s="79"/>
      <c r="V143" s="79"/>
      <c r="W143" s="79"/>
      <c r="X143" s="79"/>
      <c r="Y143" s="79"/>
      <c r="Z143" s="79"/>
      <c r="AA143" s="79"/>
      <c r="AB143" s="79"/>
      <c r="AC143" s="79"/>
      <c r="AD143" s="79"/>
      <c r="AE143" s="79"/>
      <c r="AF143" s="79"/>
      <c r="AG143" s="79"/>
      <c r="AH143" s="79"/>
      <c r="AI143" s="79"/>
      <c r="AJ143" s="79"/>
      <c r="AK143" s="79"/>
      <c r="AL143" s="79"/>
      <c r="AM143" s="79"/>
      <c r="AN143" s="79"/>
      <c r="AO143" s="79"/>
      <c r="AP143" s="79"/>
      <c r="AQ143" s="79"/>
      <c r="AR143" s="79"/>
      <c r="AS143" s="79"/>
      <c r="AT143" s="79"/>
      <c r="AU143" s="79"/>
      <c r="AV143" s="79"/>
      <c r="AW143" s="79"/>
      <c r="AX143" s="79"/>
      <c r="AY143" s="79"/>
      <c r="AZ143" s="79"/>
      <c r="BA143" s="79"/>
      <c r="BB143" s="79"/>
      <c r="BC143" s="79"/>
      <c r="BD143" s="79"/>
      <c r="BE143" s="79"/>
      <c r="BF143" s="79"/>
      <c r="BG143" s="79"/>
      <c r="BH143" s="79"/>
    </row>
    <row r="144" spans="1:60" x14ac:dyDescent="0.25">
      <c r="A144" s="79"/>
      <c r="B144" s="79"/>
      <c r="C144" s="79"/>
      <c r="D144" s="79"/>
      <c r="E144" s="79"/>
      <c r="F144" s="79"/>
      <c r="G144" s="79"/>
      <c r="H144" s="79"/>
      <c r="I144" s="79"/>
      <c r="J144" s="79"/>
      <c r="K144" s="79"/>
      <c r="L144" s="79"/>
      <c r="M144" s="79"/>
      <c r="N144" s="79"/>
      <c r="O144" s="79"/>
      <c r="P144" s="79"/>
      <c r="Q144" s="79"/>
      <c r="R144" s="79"/>
      <c r="S144" s="79"/>
      <c r="T144" s="79"/>
      <c r="U144" s="79"/>
      <c r="V144" s="79"/>
      <c r="W144" s="79"/>
      <c r="X144" s="79"/>
      <c r="Y144" s="79"/>
      <c r="Z144" s="79"/>
      <c r="AA144" s="79"/>
      <c r="AB144" s="79"/>
      <c r="AC144" s="79"/>
      <c r="AD144" s="79"/>
      <c r="AE144" s="79"/>
      <c r="AF144" s="79"/>
      <c r="AG144" s="79"/>
      <c r="AH144" s="79"/>
      <c r="AI144" s="79"/>
      <c r="AJ144" s="79"/>
      <c r="AK144" s="79"/>
      <c r="AL144" s="79"/>
      <c r="AM144" s="79"/>
      <c r="AN144" s="79"/>
      <c r="AO144" s="79"/>
      <c r="AP144" s="79"/>
      <c r="AQ144" s="79"/>
      <c r="AR144" s="79"/>
      <c r="AS144" s="79"/>
      <c r="AT144" s="79"/>
      <c r="AU144" s="79"/>
      <c r="AV144" s="79"/>
      <c r="AW144" s="79"/>
      <c r="AX144" s="79"/>
      <c r="AY144" s="79"/>
      <c r="AZ144" s="79"/>
      <c r="BA144" s="79"/>
      <c r="BB144" s="79"/>
      <c r="BC144" s="79"/>
      <c r="BD144" s="79"/>
      <c r="BE144" s="79"/>
      <c r="BF144" s="79"/>
      <c r="BG144" s="79"/>
      <c r="BH144" s="79"/>
    </row>
    <row r="145" spans="1:60" x14ac:dyDescent="0.25">
      <c r="A145" s="79"/>
      <c r="B145" s="79"/>
      <c r="C145" s="79"/>
      <c r="D145" s="79"/>
      <c r="E145" s="79"/>
      <c r="F145" s="79"/>
      <c r="G145" s="79"/>
      <c r="H145" s="79"/>
      <c r="I145" s="79"/>
      <c r="J145" s="79"/>
      <c r="K145" s="79"/>
      <c r="L145" s="79"/>
      <c r="M145" s="79"/>
      <c r="N145" s="79"/>
      <c r="O145" s="79"/>
      <c r="P145" s="79"/>
      <c r="Q145" s="79"/>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c r="AP145" s="79"/>
      <c r="AQ145" s="79"/>
      <c r="AR145" s="79"/>
      <c r="AS145" s="79"/>
      <c r="AT145" s="79"/>
      <c r="AU145" s="79"/>
      <c r="AV145" s="79"/>
      <c r="AW145" s="79"/>
      <c r="AX145" s="79"/>
      <c r="AY145" s="79"/>
      <c r="AZ145" s="79"/>
      <c r="BA145" s="79"/>
      <c r="BB145" s="79"/>
      <c r="BC145" s="79"/>
      <c r="BD145" s="79"/>
      <c r="BE145" s="79"/>
      <c r="BF145" s="79"/>
      <c r="BG145" s="79"/>
      <c r="BH145" s="79"/>
    </row>
    <row r="146" spans="1:60" x14ac:dyDescent="0.25">
      <c r="A146" s="79"/>
      <c r="B146" s="79"/>
      <c r="C146" s="79"/>
      <c r="D146" s="79"/>
      <c r="E146" s="79"/>
      <c r="F146" s="79"/>
      <c r="G146" s="79"/>
      <c r="H146" s="79"/>
      <c r="I146" s="79"/>
      <c r="J146" s="79"/>
      <c r="K146" s="79"/>
      <c r="L146" s="79"/>
      <c r="M146" s="79"/>
      <c r="N146" s="79"/>
      <c r="O146" s="79"/>
      <c r="P146" s="79"/>
      <c r="Q146" s="79"/>
      <c r="R146" s="79"/>
      <c r="S146" s="79"/>
      <c r="T146" s="79"/>
      <c r="U146" s="79"/>
      <c r="V146" s="79"/>
      <c r="W146" s="79"/>
      <c r="X146" s="79"/>
      <c r="Y146" s="79"/>
      <c r="Z146" s="79"/>
      <c r="AA146" s="79"/>
      <c r="AB146" s="79"/>
      <c r="AC146" s="79"/>
      <c r="AD146" s="79"/>
      <c r="AE146" s="79"/>
      <c r="AF146" s="79"/>
      <c r="AG146" s="79"/>
      <c r="AH146" s="79"/>
      <c r="AI146" s="79"/>
      <c r="AJ146" s="79"/>
      <c r="AK146" s="79"/>
      <c r="AL146" s="79"/>
      <c r="AM146" s="79"/>
      <c r="AN146" s="79"/>
      <c r="AO146" s="79"/>
      <c r="AP146" s="79"/>
      <c r="AQ146" s="79"/>
      <c r="AR146" s="79"/>
      <c r="AS146" s="79"/>
      <c r="AT146" s="79"/>
      <c r="AU146" s="79"/>
      <c r="AV146" s="79"/>
      <c r="AW146" s="79"/>
      <c r="AX146" s="79"/>
      <c r="AY146" s="79"/>
      <c r="AZ146" s="79"/>
      <c r="BA146" s="79"/>
      <c r="BB146" s="79"/>
      <c r="BC146" s="79"/>
      <c r="BD146" s="79"/>
      <c r="BE146" s="79"/>
      <c r="BF146" s="79"/>
      <c r="BG146" s="79"/>
      <c r="BH146" s="79"/>
    </row>
    <row r="147" spans="1:60" x14ac:dyDescent="0.25">
      <c r="A147" s="79"/>
      <c r="B147" s="79"/>
      <c r="C147" s="79"/>
      <c r="D147" s="79"/>
      <c r="E147" s="79"/>
      <c r="F147" s="79"/>
      <c r="G147" s="79"/>
      <c r="H147" s="79"/>
      <c r="I147" s="79"/>
      <c r="J147" s="79"/>
      <c r="K147" s="79"/>
      <c r="L147" s="79"/>
      <c r="M147" s="79"/>
      <c r="N147" s="79"/>
      <c r="O147" s="79"/>
      <c r="P147" s="79"/>
      <c r="Q147" s="79"/>
      <c r="R147" s="79"/>
      <c r="S147" s="79"/>
      <c r="T147" s="79"/>
      <c r="U147" s="79"/>
      <c r="V147" s="79"/>
      <c r="W147" s="79"/>
      <c r="X147" s="79"/>
      <c r="Y147" s="79"/>
      <c r="Z147" s="79"/>
      <c r="AA147" s="79"/>
      <c r="AB147" s="79"/>
      <c r="AC147" s="79"/>
      <c r="AD147" s="79"/>
      <c r="AE147" s="79"/>
      <c r="AF147" s="79"/>
      <c r="AG147" s="79"/>
      <c r="AH147" s="79"/>
      <c r="AI147" s="79"/>
      <c r="AJ147" s="79"/>
      <c r="AK147" s="79"/>
      <c r="AL147" s="79"/>
      <c r="AM147" s="79"/>
      <c r="AN147" s="79"/>
      <c r="AO147" s="79"/>
      <c r="AP147" s="79"/>
      <c r="AQ147" s="79"/>
      <c r="AR147" s="79"/>
      <c r="AS147" s="79"/>
      <c r="AT147" s="79"/>
      <c r="AU147" s="79"/>
      <c r="AV147" s="79"/>
      <c r="AW147" s="79"/>
      <c r="AX147" s="79"/>
      <c r="AY147" s="79"/>
      <c r="AZ147" s="79"/>
      <c r="BA147" s="79"/>
      <c r="BB147" s="79"/>
      <c r="BC147" s="79"/>
      <c r="BD147" s="79"/>
      <c r="BE147" s="79"/>
      <c r="BF147" s="79"/>
      <c r="BG147" s="79"/>
      <c r="BH147" s="79"/>
    </row>
    <row r="148" spans="1:60" x14ac:dyDescent="0.25">
      <c r="A148" s="79"/>
      <c r="B148" s="79"/>
      <c r="C148" s="79"/>
      <c r="D148" s="79"/>
      <c r="E148" s="79"/>
      <c r="F148" s="79"/>
      <c r="G148" s="79"/>
      <c r="H148" s="79"/>
      <c r="I148" s="79"/>
      <c r="J148" s="79"/>
      <c r="K148" s="79"/>
      <c r="L148" s="79"/>
      <c r="M148" s="79"/>
      <c r="N148" s="79"/>
      <c r="O148" s="79"/>
      <c r="P148" s="79"/>
      <c r="Q148" s="79"/>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c r="AP148" s="79"/>
      <c r="AQ148" s="79"/>
      <c r="AR148" s="79"/>
      <c r="AS148" s="79"/>
      <c r="AT148" s="79"/>
      <c r="AU148" s="79"/>
      <c r="AV148" s="79"/>
      <c r="AW148" s="79"/>
      <c r="AX148" s="79"/>
      <c r="AY148" s="79"/>
      <c r="AZ148" s="79"/>
      <c r="BA148" s="79"/>
      <c r="BB148" s="79"/>
      <c r="BC148" s="79"/>
      <c r="BD148" s="79"/>
      <c r="BE148" s="79"/>
      <c r="BF148" s="79"/>
      <c r="BG148" s="79"/>
      <c r="BH148" s="79"/>
    </row>
    <row r="149" spans="1:60" x14ac:dyDescent="0.25">
      <c r="A149" s="79"/>
      <c r="B149" s="79"/>
      <c r="C149" s="79"/>
      <c r="D149" s="79"/>
      <c r="E149" s="79"/>
      <c r="F149" s="79"/>
      <c r="G149" s="79"/>
      <c r="H149" s="79"/>
      <c r="I149" s="79"/>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P149" s="79"/>
      <c r="AQ149" s="79"/>
      <c r="AR149" s="79"/>
      <c r="AS149" s="79"/>
      <c r="AT149" s="79"/>
      <c r="AU149" s="79"/>
      <c r="AV149" s="79"/>
      <c r="AW149" s="79"/>
      <c r="AX149" s="79"/>
      <c r="AY149" s="79"/>
      <c r="AZ149" s="79"/>
      <c r="BA149" s="79"/>
      <c r="BB149" s="79"/>
      <c r="BC149" s="79"/>
      <c r="BD149" s="79"/>
      <c r="BE149" s="79"/>
      <c r="BF149" s="79"/>
      <c r="BG149" s="79"/>
      <c r="BH149" s="79"/>
    </row>
    <row r="150" spans="1:60" x14ac:dyDescent="0.25">
      <c r="A150" s="79"/>
      <c r="B150" s="79"/>
      <c r="C150" s="79"/>
      <c r="D150" s="79"/>
      <c r="E150" s="79"/>
      <c r="F150" s="79"/>
      <c r="G150" s="79"/>
      <c r="H150" s="79"/>
      <c r="I150" s="79"/>
      <c r="J150" s="79"/>
      <c r="K150" s="79"/>
      <c r="L150" s="79"/>
      <c r="M150" s="79"/>
      <c r="N150" s="79"/>
      <c r="O150" s="79"/>
      <c r="P150" s="79"/>
      <c r="Q150" s="79"/>
      <c r="R150" s="79"/>
      <c r="S150" s="79"/>
      <c r="T150" s="79"/>
      <c r="U150" s="79"/>
      <c r="V150" s="79"/>
      <c r="W150" s="79"/>
      <c r="X150" s="79"/>
      <c r="Y150" s="79"/>
      <c r="Z150" s="79"/>
      <c r="AA150" s="79"/>
      <c r="AB150" s="79"/>
      <c r="AC150" s="79"/>
      <c r="AD150" s="79"/>
      <c r="AE150" s="79"/>
      <c r="AF150" s="79"/>
      <c r="AG150" s="79"/>
      <c r="AH150" s="79"/>
      <c r="AI150" s="79"/>
      <c r="AJ150" s="79"/>
      <c r="AK150" s="79"/>
      <c r="AL150" s="79"/>
      <c r="AM150" s="79"/>
      <c r="AN150" s="79"/>
      <c r="AO150" s="79"/>
      <c r="AP150" s="79"/>
      <c r="AQ150" s="79"/>
      <c r="AR150" s="79"/>
      <c r="AS150" s="79"/>
      <c r="AT150" s="79"/>
      <c r="AU150" s="79"/>
      <c r="AV150" s="79"/>
      <c r="AW150" s="79"/>
      <c r="AX150" s="79"/>
      <c r="AY150" s="79"/>
      <c r="AZ150" s="79"/>
      <c r="BA150" s="79"/>
      <c r="BB150" s="79"/>
      <c r="BC150" s="79"/>
      <c r="BD150" s="79"/>
      <c r="BE150" s="79"/>
      <c r="BF150" s="79"/>
      <c r="BG150" s="79"/>
      <c r="BH150" s="79"/>
    </row>
    <row r="151" spans="1:60" x14ac:dyDescent="0.25">
      <c r="A151" s="79"/>
      <c r="B151" s="79"/>
      <c r="C151" s="79"/>
      <c r="D151" s="79"/>
      <c r="E151" s="79"/>
      <c r="F151" s="79"/>
      <c r="G151" s="79"/>
      <c r="H151" s="79"/>
      <c r="I151" s="79"/>
      <c r="J151" s="79"/>
      <c r="K151" s="79"/>
      <c r="L151" s="79"/>
      <c r="M151" s="79"/>
      <c r="N151" s="79"/>
      <c r="O151" s="79"/>
      <c r="P151" s="79"/>
      <c r="Q151" s="79"/>
      <c r="R151" s="79"/>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c r="AP151" s="79"/>
      <c r="AQ151" s="79"/>
      <c r="AR151" s="79"/>
      <c r="AS151" s="79"/>
      <c r="AT151" s="79"/>
      <c r="AU151" s="79"/>
      <c r="AV151" s="79"/>
      <c r="AW151" s="79"/>
      <c r="AX151" s="79"/>
      <c r="AY151" s="79"/>
      <c r="AZ151" s="79"/>
      <c r="BA151" s="79"/>
      <c r="BB151" s="79"/>
      <c r="BC151" s="79"/>
      <c r="BD151" s="79"/>
      <c r="BE151" s="79"/>
      <c r="BF151" s="79"/>
      <c r="BG151" s="79"/>
      <c r="BH151" s="79"/>
    </row>
    <row r="152" spans="1:60" x14ac:dyDescent="0.25">
      <c r="A152" s="79"/>
      <c r="B152" s="79"/>
      <c r="C152" s="79"/>
      <c r="D152" s="79"/>
      <c r="E152" s="79"/>
      <c r="F152" s="79"/>
      <c r="G152" s="79"/>
      <c r="H152" s="79"/>
      <c r="I152" s="79"/>
      <c r="J152" s="79"/>
      <c r="K152" s="79"/>
      <c r="L152" s="79"/>
      <c r="M152" s="79"/>
      <c r="N152" s="79"/>
      <c r="O152" s="79"/>
      <c r="P152" s="79"/>
      <c r="Q152" s="79"/>
      <c r="R152" s="79"/>
      <c r="S152" s="79"/>
      <c r="T152" s="79"/>
      <c r="U152" s="79"/>
      <c r="V152" s="79"/>
      <c r="W152" s="79"/>
      <c r="X152" s="79"/>
      <c r="Y152" s="79"/>
      <c r="Z152" s="79"/>
      <c r="AA152" s="79"/>
      <c r="AB152" s="79"/>
      <c r="AC152" s="79"/>
      <c r="AD152" s="79"/>
      <c r="AE152" s="79"/>
      <c r="AF152" s="79"/>
      <c r="AG152" s="79"/>
      <c r="AH152" s="79"/>
      <c r="AI152" s="79"/>
      <c r="AJ152" s="79"/>
      <c r="AK152" s="79"/>
      <c r="AL152" s="79"/>
      <c r="AM152" s="79"/>
      <c r="AN152" s="79"/>
      <c r="AO152" s="79"/>
      <c r="AP152" s="79"/>
      <c r="AQ152" s="79"/>
      <c r="AR152" s="79"/>
      <c r="AS152" s="79"/>
      <c r="AT152" s="79"/>
      <c r="AU152" s="79"/>
      <c r="AV152" s="79"/>
      <c r="AW152" s="79"/>
      <c r="AX152" s="79"/>
      <c r="AY152" s="79"/>
      <c r="AZ152" s="79"/>
      <c r="BA152" s="79"/>
      <c r="BB152" s="79"/>
      <c r="BC152" s="79"/>
      <c r="BD152" s="79"/>
      <c r="BE152" s="79"/>
      <c r="BF152" s="79"/>
      <c r="BG152" s="79"/>
      <c r="BH152" s="79"/>
    </row>
    <row r="153" spans="1:60" x14ac:dyDescent="0.25">
      <c r="A153" s="79"/>
      <c r="B153" s="79"/>
      <c r="C153" s="79"/>
      <c r="D153" s="79"/>
      <c r="E153" s="79"/>
      <c r="F153" s="79"/>
      <c r="G153" s="79"/>
      <c r="H153" s="79"/>
      <c r="I153" s="79"/>
      <c r="J153" s="79"/>
      <c r="K153" s="79"/>
      <c r="L153" s="79"/>
      <c r="M153" s="79"/>
      <c r="N153" s="79"/>
      <c r="O153" s="79"/>
      <c r="P153" s="79"/>
      <c r="Q153" s="79"/>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c r="AP153" s="79"/>
      <c r="AQ153" s="79"/>
      <c r="AR153" s="79"/>
      <c r="AS153" s="79"/>
      <c r="AT153" s="79"/>
      <c r="AU153" s="79"/>
      <c r="AV153" s="79"/>
      <c r="AW153" s="79"/>
      <c r="AX153" s="79"/>
      <c r="AY153" s="79"/>
      <c r="AZ153" s="79"/>
      <c r="BA153" s="79"/>
      <c r="BB153" s="79"/>
      <c r="BC153" s="79"/>
      <c r="BD153" s="79"/>
      <c r="BE153" s="79"/>
      <c r="BF153" s="79"/>
      <c r="BG153" s="79"/>
      <c r="BH153" s="79"/>
    </row>
    <row r="154" spans="1:60" x14ac:dyDescent="0.25">
      <c r="A154" s="79"/>
      <c r="B154" s="79"/>
      <c r="C154" s="79"/>
      <c r="D154" s="79"/>
      <c r="E154" s="79"/>
      <c r="F154" s="79"/>
      <c r="G154" s="79"/>
      <c r="H154" s="79"/>
      <c r="I154" s="79"/>
      <c r="J154" s="79"/>
      <c r="K154" s="79"/>
      <c r="L154" s="79"/>
      <c r="M154" s="79"/>
      <c r="N154" s="79"/>
      <c r="O154" s="79"/>
      <c r="P154" s="79"/>
      <c r="Q154" s="79"/>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c r="AP154" s="79"/>
      <c r="AQ154" s="79"/>
      <c r="AR154" s="79"/>
      <c r="AS154" s="79"/>
      <c r="AT154" s="79"/>
      <c r="AU154" s="79"/>
      <c r="AV154" s="79"/>
      <c r="AW154" s="79"/>
      <c r="AX154" s="79"/>
      <c r="AY154" s="79"/>
      <c r="AZ154" s="79"/>
      <c r="BA154" s="79"/>
      <c r="BB154" s="79"/>
      <c r="BC154" s="79"/>
      <c r="BD154" s="79"/>
      <c r="BE154" s="79"/>
      <c r="BF154" s="79"/>
      <c r="BG154" s="79"/>
      <c r="BH154" s="79"/>
    </row>
    <row r="155" spans="1:60" x14ac:dyDescent="0.25">
      <c r="A155" s="79"/>
      <c r="B155" s="79"/>
      <c r="C155" s="79"/>
      <c r="D155" s="79"/>
      <c r="E155" s="79"/>
      <c r="F155" s="79"/>
      <c r="G155" s="79"/>
      <c r="H155" s="79"/>
      <c r="I155" s="79"/>
      <c r="J155" s="79"/>
      <c r="K155" s="79"/>
      <c r="L155" s="79"/>
      <c r="M155" s="79"/>
      <c r="N155" s="79"/>
      <c r="O155" s="79"/>
      <c r="P155" s="79"/>
      <c r="Q155" s="79"/>
      <c r="R155" s="79"/>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c r="AS155" s="79"/>
      <c r="AT155" s="79"/>
      <c r="AU155" s="79"/>
      <c r="AV155" s="79"/>
      <c r="AW155" s="79"/>
      <c r="AX155" s="79"/>
      <c r="AY155" s="79"/>
      <c r="AZ155" s="79"/>
      <c r="BA155" s="79"/>
      <c r="BB155" s="79"/>
      <c r="BC155" s="79"/>
      <c r="BD155" s="79"/>
      <c r="BE155" s="79"/>
      <c r="BF155" s="79"/>
      <c r="BG155" s="79"/>
      <c r="BH155" s="79"/>
    </row>
    <row r="156" spans="1:60" x14ac:dyDescent="0.25">
      <c r="A156" s="79"/>
      <c r="B156" s="79"/>
      <c r="C156" s="79"/>
      <c r="D156" s="79"/>
      <c r="E156" s="79"/>
      <c r="F156" s="79"/>
      <c r="G156" s="79"/>
      <c r="H156" s="79"/>
      <c r="I156" s="79"/>
      <c r="J156" s="79"/>
      <c r="K156" s="79"/>
      <c r="L156" s="79"/>
      <c r="M156" s="79"/>
      <c r="N156" s="79"/>
      <c r="O156" s="79"/>
      <c r="P156" s="79"/>
      <c r="Q156" s="79"/>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c r="AQ156" s="79"/>
      <c r="AR156" s="79"/>
      <c r="AS156" s="79"/>
      <c r="AT156" s="79"/>
      <c r="AU156" s="79"/>
      <c r="AV156" s="79"/>
      <c r="AW156" s="79"/>
      <c r="AX156" s="79"/>
      <c r="AY156" s="79"/>
      <c r="AZ156" s="79"/>
      <c r="BA156" s="79"/>
      <c r="BB156" s="79"/>
      <c r="BC156" s="79"/>
      <c r="BD156" s="79"/>
      <c r="BE156" s="79"/>
      <c r="BF156" s="79"/>
      <c r="BG156" s="79"/>
      <c r="BH156" s="79"/>
    </row>
    <row r="157" spans="1:60" x14ac:dyDescent="0.25">
      <c r="A157" s="79"/>
      <c r="B157" s="79"/>
      <c r="C157" s="79"/>
      <c r="D157" s="79"/>
      <c r="E157" s="79"/>
      <c r="F157" s="79"/>
      <c r="G157" s="79"/>
      <c r="H157" s="79"/>
      <c r="I157" s="79"/>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c r="AR157" s="79"/>
      <c r="AS157" s="79"/>
      <c r="AT157" s="79"/>
      <c r="AU157" s="79"/>
      <c r="AV157" s="79"/>
      <c r="AW157" s="79"/>
      <c r="AX157" s="79"/>
      <c r="AY157" s="79"/>
      <c r="AZ157" s="79"/>
      <c r="BA157" s="79"/>
      <c r="BB157" s="79"/>
      <c r="BC157" s="79"/>
      <c r="BD157" s="79"/>
      <c r="BE157" s="79"/>
      <c r="BF157" s="79"/>
      <c r="BG157" s="79"/>
      <c r="BH157" s="79"/>
    </row>
    <row r="158" spans="1:60" x14ac:dyDescent="0.25">
      <c r="A158" s="79"/>
      <c r="B158" s="79"/>
      <c r="C158" s="79"/>
      <c r="D158" s="79"/>
      <c r="E158" s="79"/>
      <c r="F158" s="79"/>
      <c r="G158" s="79"/>
      <c r="H158" s="79"/>
      <c r="I158" s="79"/>
      <c r="J158" s="79"/>
      <c r="K158" s="79"/>
      <c r="L158" s="79"/>
      <c r="M158" s="79"/>
      <c r="N158" s="79"/>
      <c r="O158" s="79"/>
      <c r="P158" s="79"/>
      <c r="Q158" s="79"/>
      <c r="R158" s="79"/>
      <c r="S158" s="79"/>
      <c r="T158" s="79"/>
      <c r="U158" s="79"/>
      <c r="V158" s="79"/>
      <c r="W158" s="79"/>
      <c r="X158" s="79"/>
      <c r="Y158" s="79"/>
      <c r="Z158" s="79"/>
      <c r="AA158" s="79"/>
      <c r="AB158" s="79"/>
      <c r="AC158" s="79"/>
      <c r="AD158" s="79"/>
      <c r="AE158" s="79"/>
      <c r="AF158" s="79"/>
      <c r="AG158" s="79"/>
      <c r="AH158" s="79"/>
      <c r="AI158" s="79"/>
      <c r="AJ158" s="79"/>
      <c r="AK158" s="79"/>
      <c r="AL158" s="79"/>
      <c r="AM158" s="79"/>
      <c r="AN158" s="79"/>
      <c r="AO158" s="79"/>
      <c r="AP158" s="79"/>
      <c r="AQ158" s="79"/>
      <c r="AR158" s="79"/>
      <c r="AS158" s="79"/>
      <c r="AT158" s="79"/>
      <c r="AU158" s="79"/>
      <c r="AV158" s="79"/>
      <c r="AW158" s="79"/>
      <c r="AX158" s="79"/>
      <c r="AY158" s="79"/>
      <c r="AZ158" s="79"/>
      <c r="BA158" s="79"/>
      <c r="BB158" s="79"/>
      <c r="BC158" s="79"/>
      <c r="BD158" s="79"/>
      <c r="BE158" s="79"/>
      <c r="BF158" s="79"/>
      <c r="BG158" s="79"/>
      <c r="BH158" s="79"/>
    </row>
    <row r="159" spans="1:60" x14ac:dyDescent="0.25">
      <c r="A159" s="79"/>
      <c r="B159" s="79"/>
      <c r="C159" s="79"/>
      <c r="D159" s="79"/>
      <c r="E159" s="79"/>
      <c r="F159" s="79"/>
      <c r="G159" s="79"/>
      <c r="H159" s="79"/>
      <c r="I159" s="79"/>
      <c r="J159" s="79"/>
      <c r="K159" s="79"/>
      <c r="L159" s="79"/>
      <c r="M159" s="79"/>
      <c r="N159" s="79"/>
      <c r="O159" s="79"/>
      <c r="P159" s="79"/>
      <c r="Q159" s="79"/>
      <c r="R159" s="79"/>
      <c r="S159" s="79"/>
      <c r="T159" s="79"/>
      <c r="U159" s="79"/>
      <c r="V159" s="79"/>
      <c r="W159" s="79"/>
      <c r="X159" s="79"/>
      <c r="Y159" s="79"/>
      <c r="Z159" s="79"/>
      <c r="AA159" s="79"/>
      <c r="AB159" s="79"/>
      <c r="AC159" s="79"/>
      <c r="AD159" s="79"/>
      <c r="AE159" s="79"/>
      <c r="AF159" s="79"/>
      <c r="AG159" s="79"/>
      <c r="AH159" s="79"/>
      <c r="AI159" s="79"/>
      <c r="AJ159" s="79"/>
      <c r="AK159" s="79"/>
      <c r="AL159" s="79"/>
      <c r="AM159" s="79"/>
      <c r="AN159" s="79"/>
      <c r="AO159" s="79"/>
      <c r="AP159" s="79"/>
      <c r="AQ159" s="79"/>
      <c r="AR159" s="79"/>
      <c r="AS159" s="79"/>
      <c r="AT159" s="79"/>
      <c r="AU159" s="79"/>
      <c r="AV159" s="79"/>
      <c r="AW159" s="79"/>
      <c r="AX159" s="79"/>
      <c r="AY159" s="79"/>
      <c r="AZ159" s="79"/>
      <c r="BA159" s="79"/>
      <c r="BB159" s="79"/>
      <c r="BC159" s="79"/>
      <c r="BD159" s="79"/>
      <c r="BE159" s="79"/>
      <c r="BF159" s="79"/>
      <c r="BG159" s="79"/>
      <c r="BH159" s="79"/>
    </row>
    <row r="160" spans="1:60" x14ac:dyDescent="0.25">
      <c r="A160" s="79"/>
      <c r="B160" s="79"/>
      <c r="C160" s="79"/>
      <c r="D160" s="79"/>
      <c r="E160" s="79"/>
      <c r="F160" s="79"/>
      <c r="G160" s="79"/>
      <c r="H160" s="79"/>
      <c r="I160" s="79"/>
      <c r="J160" s="79"/>
      <c r="K160" s="79"/>
      <c r="L160" s="79"/>
      <c r="M160" s="79"/>
      <c r="N160" s="79"/>
      <c r="O160" s="79"/>
      <c r="P160" s="79"/>
      <c r="Q160" s="79"/>
      <c r="R160" s="79"/>
      <c r="S160" s="79"/>
      <c r="T160" s="79"/>
      <c r="U160" s="79"/>
      <c r="V160" s="79"/>
      <c r="W160" s="79"/>
      <c r="X160" s="79"/>
      <c r="Y160" s="79"/>
      <c r="Z160" s="79"/>
      <c r="AA160" s="79"/>
      <c r="AB160" s="79"/>
      <c r="AC160" s="79"/>
      <c r="AD160" s="79"/>
      <c r="AE160" s="79"/>
      <c r="AF160" s="79"/>
      <c r="AG160" s="79"/>
      <c r="AH160" s="79"/>
      <c r="AI160" s="79"/>
      <c r="AJ160" s="79"/>
      <c r="AK160" s="79"/>
      <c r="AL160" s="79"/>
      <c r="AM160" s="79"/>
      <c r="AN160" s="79"/>
      <c r="AO160" s="79"/>
      <c r="AP160" s="79"/>
      <c r="AQ160" s="79"/>
      <c r="AR160" s="79"/>
      <c r="AS160" s="79"/>
      <c r="AT160" s="79"/>
      <c r="AU160" s="79"/>
      <c r="AV160" s="79"/>
      <c r="AW160" s="79"/>
      <c r="AX160" s="79"/>
      <c r="AY160" s="79"/>
      <c r="AZ160" s="79"/>
      <c r="BA160" s="79"/>
      <c r="BB160" s="79"/>
      <c r="BC160" s="79"/>
      <c r="BD160" s="79"/>
      <c r="BE160" s="79"/>
      <c r="BF160" s="79"/>
      <c r="BG160" s="79"/>
      <c r="BH160" s="79"/>
    </row>
    <row r="161" spans="1:60" x14ac:dyDescent="0.25">
      <c r="A161" s="79"/>
      <c r="B161" s="79"/>
      <c r="C161" s="79"/>
      <c r="D161" s="79"/>
      <c r="E161" s="79"/>
      <c r="F161" s="79"/>
      <c r="G161" s="79"/>
      <c r="H161" s="79"/>
      <c r="I161" s="79"/>
      <c r="J161" s="79"/>
      <c r="K161" s="79"/>
      <c r="L161" s="79"/>
      <c r="M161" s="79"/>
      <c r="N161" s="79"/>
      <c r="O161" s="79"/>
      <c r="P161" s="79"/>
      <c r="Q161" s="79"/>
      <c r="R161" s="79"/>
      <c r="S161" s="79"/>
      <c r="T161" s="79"/>
      <c r="U161" s="79"/>
      <c r="V161" s="79"/>
      <c r="W161" s="79"/>
      <c r="X161" s="79"/>
      <c r="Y161" s="79"/>
      <c r="Z161" s="79"/>
      <c r="AA161" s="79"/>
      <c r="AB161" s="79"/>
      <c r="AC161" s="79"/>
      <c r="AD161" s="79"/>
      <c r="AE161" s="79"/>
      <c r="AF161" s="79"/>
      <c r="AG161" s="79"/>
      <c r="AH161" s="79"/>
      <c r="AI161" s="79"/>
      <c r="AJ161" s="79"/>
      <c r="AK161" s="79"/>
      <c r="AL161" s="79"/>
      <c r="AM161" s="79"/>
      <c r="AN161" s="79"/>
      <c r="AO161" s="79"/>
      <c r="AP161" s="79"/>
      <c r="AQ161" s="79"/>
      <c r="AR161" s="79"/>
      <c r="AS161" s="79"/>
      <c r="AT161" s="79"/>
      <c r="AU161" s="79"/>
      <c r="AV161" s="79"/>
      <c r="AW161" s="79"/>
      <c r="AX161" s="79"/>
      <c r="AY161" s="79"/>
      <c r="AZ161" s="79"/>
      <c r="BA161" s="79"/>
      <c r="BB161" s="79"/>
      <c r="BC161" s="79"/>
      <c r="BD161" s="79"/>
      <c r="BE161" s="79"/>
      <c r="BF161" s="79"/>
      <c r="BG161" s="79"/>
      <c r="BH161" s="79"/>
    </row>
    <row r="162" spans="1:60" x14ac:dyDescent="0.25">
      <c r="A162" s="79"/>
      <c r="B162" s="79"/>
      <c r="C162" s="79"/>
      <c r="D162" s="79"/>
      <c r="E162" s="79"/>
      <c r="F162" s="79"/>
      <c r="G162" s="79"/>
      <c r="H162" s="79"/>
      <c r="I162" s="79"/>
      <c r="J162" s="79"/>
      <c r="K162" s="79"/>
      <c r="L162" s="79"/>
      <c r="M162" s="79"/>
      <c r="N162" s="79"/>
      <c r="O162" s="79"/>
      <c r="P162" s="79"/>
      <c r="Q162" s="79"/>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c r="AP162" s="79"/>
      <c r="AQ162" s="79"/>
      <c r="AR162" s="79"/>
      <c r="AS162" s="79"/>
      <c r="AT162" s="79"/>
      <c r="AU162" s="79"/>
      <c r="AV162" s="79"/>
      <c r="AW162" s="79"/>
      <c r="AX162" s="79"/>
      <c r="AY162" s="79"/>
      <c r="AZ162" s="79"/>
      <c r="BA162" s="79"/>
      <c r="BB162" s="79"/>
      <c r="BC162" s="79"/>
      <c r="BD162" s="79"/>
      <c r="BE162" s="79"/>
      <c r="BF162" s="79"/>
      <c r="BG162" s="79"/>
      <c r="BH162" s="79"/>
    </row>
    <row r="163" spans="1:60" x14ac:dyDescent="0.25">
      <c r="A163" s="79"/>
      <c r="B163" s="79"/>
      <c r="C163" s="79"/>
      <c r="D163" s="79"/>
      <c r="E163" s="79"/>
      <c r="F163" s="79"/>
      <c r="G163" s="79"/>
      <c r="H163" s="79"/>
      <c r="I163" s="79"/>
      <c r="J163" s="79"/>
      <c r="K163" s="79"/>
      <c r="L163" s="79"/>
      <c r="M163" s="79"/>
      <c r="N163" s="79"/>
      <c r="O163" s="79"/>
      <c r="P163" s="79"/>
      <c r="Q163" s="79"/>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c r="AQ163" s="79"/>
      <c r="AR163" s="79"/>
      <c r="AS163" s="79"/>
      <c r="AT163" s="79"/>
      <c r="AU163" s="79"/>
      <c r="AV163" s="79"/>
      <c r="AW163" s="79"/>
      <c r="AX163" s="79"/>
      <c r="AY163" s="79"/>
      <c r="AZ163" s="79"/>
      <c r="BA163" s="79"/>
      <c r="BB163" s="79"/>
      <c r="BC163" s="79"/>
      <c r="BD163" s="79"/>
      <c r="BE163" s="79"/>
      <c r="BF163" s="79"/>
      <c r="BG163" s="79"/>
      <c r="BH163" s="79"/>
    </row>
    <row r="164" spans="1:60" x14ac:dyDescent="0.25">
      <c r="A164" s="79"/>
      <c r="B164" s="79"/>
      <c r="C164" s="79"/>
      <c r="D164" s="79"/>
      <c r="E164" s="79"/>
      <c r="F164" s="79"/>
      <c r="G164" s="79"/>
      <c r="H164" s="79"/>
      <c r="I164" s="79"/>
      <c r="J164" s="79"/>
      <c r="K164" s="79"/>
      <c r="L164" s="79"/>
      <c r="M164" s="79"/>
      <c r="N164" s="79"/>
      <c r="O164" s="79"/>
      <c r="P164" s="79"/>
      <c r="Q164" s="79"/>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c r="AP164" s="79"/>
      <c r="AQ164" s="79"/>
      <c r="AR164" s="79"/>
      <c r="AS164" s="79"/>
      <c r="AT164" s="79"/>
      <c r="AU164" s="79"/>
      <c r="AV164" s="79"/>
      <c r="AW164" s="79"/>
      <c r="AX164" s="79"/>
      <c r="AY164" s="79"/>
      <c r="AZ164" s="79"/>
      <c r="BA164" s="79"/>
      <c r="BB164" s="79"/>
      <c r="BC164" s="79"/>
      <c r="BD164" s="79"/>
      <c r="BE164" s="79"/>
      <c r="BF164" s="79"/>
      <c r="BG164" s="79"/>
      <c r="BH164" s="79"/>
    </row>
    <row r="165" spans="1:60" x14ac:dyDescent="0.25">
      <c r="A165" s="79"/>
      <c r="B165" s="79"/>
      <c r="C165" s="79"/>
      <c r="D165" s="79"/>
      <c r="E165" s="79"/>
      <c r="F165" s="79"/>
      <c r="G165" s="79"/>
      <c r="H165" s="79"/>
      <c r="I165" s="79"/>
      <c r="J165" s="79"/>
      <c r="K165" s="79"/>
      <c r="L165" s="79"/>
      <c r="M165" s="79"/>
      <c r="N165" s="79"/>
      <c r="O165" s="79"/>
      <c r="P165" s="79"/>
      <c r="Q165" s="79"/>
      <c r="R165" s="79"/>
      <c r="S165" s="79"/>
      <c r="T165" s="79"/>
      <c r="U165" s="79"/>
      <c r="V165" s="79"/>
      <c r="W165" s="79"/>
      <c r="X165" s="79"/>
      <c r="Y165" s="79"/>
      <c r="Z165" s="79"/>
      <c r="AA165" s="79"/>
      <c r="AB165" s="79"/>
      <c r="AC165" s="79"/>
      <c r="AD165" s="79"/>
      <c r="AE165" s="79"/>
      <c r="AF165" s="79"/>
      <c r="AG165" s="79"/>
      <c r="AH165" s="79"/>
      <c r="AI165" s="79"/>
      <c r="AJ165" s="79"/>
      <c r="AK165" s="79"/>
      <c r="AL165" s="79"/>
      <c r="AM165" s="79"/>
      <c r="AN165" s="79"/>
      <c r="AO165" s="79"/>
      <c r="AP165" s="79"/>
      <c r="AQ165" s="79"/>
      <c r="AR165" s="79"/>
      <c r="AS165" s="79"/>
      <c r="AT165" s="79"/>
      <c r="AU165" s="79"/>
      <c r="AV165" s="79"/>
      <c r="AW165" s="79"/>
      <c r="AX165" s="79"/>
      <c r="AY165" s="79"/>
      <c r="AZ165" s="79"/>
      <c r="BA165" s="79"/>
      <c r="BB165" s="79"/>
      <c r="BC165" s="79"/>
      <c r="BD165" s="79"/>
      <c r="BE165" s="79"/>
      <c r="BF165" s="79"/>
      <c r="BG165" s="79"/>
      <c r="BH165" s="79"/>
    </row>
    <row r="166" spans="1:60" x14ac:dyDescent="0.25">
      <c r="A166" s="79"/>
      <c r="B166" s="79"/>
      <c r="C166" s="79"/>
      <c r="D166" s="79"/>
      <c r="E166" s="79"/>
      <c r="F166" s="79"/>
      <c r="G166" s="79"/>
      <c r="H166" s="79"/>
      <c r="I166" s="79"/>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c r="AP166" s="79"/>
      <c r="AQ166" s="79"/>
      <c r="AR166" s="79"/>
      <c r="AS166" s="79"/>
      <c r="AT166" s="79"/>
      <c r="AU166" s="79"/>
      <c r="AV166" s="79"/>
      <c r="AW166" s="79"/>
      <c r="AX166" s="79"/>
      <c r="AY166" s="79"/>
      <c r="AZ166" s="79"/>
      <c r="BA166" s="79"/>
      <c r="BB166" s="79"/>
      <c r="BC166" s="79"/>
      <c r="BD166" s="79"/>
      <c r="BE166" s="79"/>
      <c r="BF166" s="79"/>
      <c r="BG166" s="79"/>
      <c r="BH166" s="79"/>
    </row>
    <row r="167" spans="1:60" x14ac:dyDescent="0.25">
      <c r="A167" s="79"/>
      <c r="B167" s="79"/>
      <c r="C167" s="79"/>
      <c r="D167" s="79"/>
      <c r="E167" s="79"/>
      <c r="F167" s="79"/>
      <c r="G167" s="79"/>
      <c r="H167" s="79"/>
      <c r="I167" s="79"/>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P167" s="79"/>
      <c r="AQ167" s="79"/>
      <c r="AR167" s="79"/>
      <c r="AS167" s="79"/>
      <c r="AT167" s="79"/>
      <c r="AU167" s="79"/>
      <c r="AV167" s="79"/>
      <c r="AW167" s="79"/>
      <c r="AX167" s="79"/>
      <c r="AY167" s="79"/>
      <c r="AZ167" s="79"/>
      <c r="BA167" s="79"/>
      <c r="BB167" s="79"/>
      <c r="BC167" s="79"/>
      <c r="BD167" s="79"/>
      <c r="BE167" s="79"/>
      <c r="BF167" s="79"/>
      <c r="BG167" s="79"/>
      <c r="BH167" s="79"/>
    </row>
    <row r="168" spans="1:60" x14ac:dyDescent="0.25">
      <c r="A168" s="79"/>
      <c r="B168" s="79"/>
      <c r="C168" s="79"/>
      <c r="D168" s="79"/>
      <c r="E168" s="79"/>
      <c r="F168" s="79"/>
      <c r="G168" s="79"/>
      <c r="H168" s="79"/>
      <c r="I168" s="79"/>
      <c r="J168" s="79"/>
      <c r="K168" s="79"/>
      <c r="L168" s="79"/>
      <c r="M168" s="79"/>
      <c r="N168" s="79"/>
      <c r="O168" s="79"/>
      <c r="P168" s="79"/>
      <c r="Q168" s="79"/>
      <c r="R168" s="79"/>
      <c r="S168" s="79"/>
      <c r="T168" s="79"/>
      <c r="U168" s="79"/>
      <c r="V168" s="79"/>
      <c r="W168" s="79"/>
      <c r="X168" s="79"/>
      <c r="Y168" s="79"/>
      <c r="Z168" s="79"/>
      <c r="AA168" s="79"/>
      <c r="AB168" s="79"/>
      <c r="AC168" s="79"/>
      <c r="AD168" s="79"/>
      <c r="AE168" s="79"/>
      <c r="AF168" s="79"/>
      <c r="AG168" s="79"/>
      <c r="AH168" s="79"/>
      <c r="AI168" s="79"/>
      <c r="AJ168" s="79"/>
      <c r="AK168" s="79"/>
      <c r="AL168" s="79"/>
      <c r="AM168" s="79"/>
      <c r="AN168" s="79"/>
      <c r="AO168" s="79"/>
      <c r="AP168" s="79"/>
      <c r="AQ168" s="79"/>
      <c r="AR168" s="79"/>
      <c r="AS168" s="79"/>
      <c r="AT168" s="79"/>
      <c r="AU168" s="79"/>
      <c r="AV168" s="79"/>
      <c r="AW168" s="79"/>
      <c r="AX168" s="79"/>
      <c r="AY168" s="79"/>
      <c r="AZ168" s="79"/>
      <c r="BA168" s="79"/>
      <c r="BB168" s="79"/>
      <c r="BC168" s="79"/>
      <c r="BD168" s="79"/>
      <c r="BE168" s="79"/>
      <c r="BF168" s="79"/>
      <c r="BG168" s="79"/>
      <c r="BH168" s="79"/>
    </row>
    <row r="169" spans="1:60" x14ac:dyDescent="0.25">
      <c r="A169" s="79"/>
      <c r="B169" s="79"/>
      <c r="C169" s="79"/>
      <c r="D169" s="79"/>
      <c r="E169" s="79"/>
      <c r="F169" s="79"/>
      <c r="G169" s="79"/>
      <c r="H169" s="79"/>
      <c r="I169" s="79"/>
      <c r="J169" s="79"/>
      <c r="K169" s="79"/>
      <c r="L169" s="79"/>
      <c r="M169" s="79"/>
      <c r="N169" s="79"/>
      <c r="O169" s="79"/>
      <c r="P169" s="79"/>
      <c r="Q169" s="79"/>
      <c r="R169" s="79"/>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c r="AP169" s="79"/>
      <c r="AQ169" s="79"/>
      <c r="AR169" s="79"/>
      <c r="AS169" s="79"/>
      <c r="AT169" s="79"/>
      <c r="AU169" s="79"/>
      <c r="AV169" s="79"/>
      <c r="AW169" s="79"/>
      <c r="AX169" s="79"/>
      <c r="AY169" s="79"/>
      <c r="AZ169" s="79"/>
      <c r="BA169" s="79"/>
      <c r="BB169" s="79"/>
      <c r="BC169" s="79"/>
      <c r="BD169" s="79"/>
      <c r="BE169" s="79"/>
      <c r="BF169" s="79"/>
      <c r="BG169" s="79"/>
      <c r="BH169" s="79"/>
    </row>
    <row r="170" spans="1:60" x14ac:dyDescent="0.25">
      <c r="A170" s="79"/>
      <c r="B170" s="79"/>
      <c r="C170" s="79"/>
      <c r="D170" s="79"/>
      <c r="E170" s="79"/>
      <c r="F170" s="79"/>
      <c r="G170" s="79"/>
      <c r="H170" s="79"/>
      <c r="I170" s="79"/>
      <c r="J170" s="79"/>
      <c r="K170" s="79"/>
      <c r="L170" s="79"/>
      <c r="M170" s="79"/>
      <c r="N170" s="79"/>
      <c r="O170" s="79"/>
      <c r="P170" s="79"/>
      <c r="Q170" s="79"/>
      <c r="R170" s="79"/>
      <c r="S170" s="79"/>
      <c r="T170" s="79"/>
      <c r="U170" s="79"/>
      <c r="V170" s="79"/>
      <c r="W170" s="79"/>
      <c r="X170" s="79"/>
      <c r="Y170" s="79"/>
      <c r="Z170" s="79"/>
      <c r="AA170" s="79"/>
      <c r="AB170" s="79"/>
      <c r="AC170" s="79"/>
      <c r="AD170" s="79"/>
      <c r="AE170" s="79"/>
      <c r="AF170" s="79"/>
      <c r="AG170" s="79"/>
      <c r="AH170" s="79"/>
      <c r="AI170" s="79"/>
      <c r="AJ170" s="79"/>
      <c r="AK170" s="79"/>
      <c r="AL170" s="79"/>
      <c r="AM170" s="79"/>
      <c r="AN170" s="79"/>
      <c r="AO170" s="79"/>
      <c r="AP170" s="79"/>
      <c r="AQ170" s="79"/>
      <c r="AR170" s="79"/>
      <c r="AS170" s="79"/>
      <c r="AT170" s="79"/>
      <c r="AU170" s="79"/>
      <c r="AV170" s="79"/>
      <c r="AW170" s="79"/>
      <c r="AX170" s="79"/>
      <c r="AY170" s="79"/>
      <c r="AZ170" s="79"/>
      <c r="BA170" s="79"/>
      <c r="BB170" s="79"/>
      <c r="BC170" s="79"/>
      <c r="BD170" s="79"/>
      <c r="BE170" s="79"/>
      <c r="BF170" s="79"/>
      <c r="BG170" s="79"/>
      <c r="BH170" s="79"/>
    </row>
    <row r="171" spans="1:60" x14ac:dyDescent="0.25">
      <c r="A171" s="79"/>
      <c r="B171" s="79"/>
      <c r="C171" s="79"/>
      <c r="D171" s="79"/>
      <c r="E171" s="79"/>
      <c r="F171" s="79"/>
      <c r="G171" s="79"/>
      <c r="H171" s="79"/>
      <c r="I171" s="79"/>
      <c r="J171" s="79"/>
      <c r="K171" s="79"/>
      <c r="L171" s="79"/>
      <c r="M171" s="79"/>
      <c r="N171" s="79"/>
      <c r="O171" s="79"/>
      <c r="P171" s="79"/>
      <c r="Q171" s="79"/>
      <c r="R171" s="79"/>
      <c r="S171" s="79"/>
      <c r="T171" s="79"/>
      <c r="U171" s="79"/>
      <c r="V171" s="79"/>
      <c r="W171" s="79"/>
      <c r="X171" s="79"/>
      <c r="Y171" s="79"/>
      <c r="Z171" s="79"/>
      <c r="AA171" s="79"/>
      <c r="AB171" s="79"/>
      <c r="AC171" s="79"/>
      <c r="AD171" s="79"/>
      <c r="AE171" s="79"/>
      <c r="AF171" s="79"/>
      <c r="AG171" s="79"/>
      <c r="AH171" s="79"/>
      <c r="AI171" s="79"/>
      <c r="AJ171" s="79"/>
      <c r="AK171" s="79"/>
      <c r="AL171" s="79"/>
      <c r="AM171" s="79"/>
      <c r="AN171" s="79"/>
      <c r="AO171" s="79"/>
      <c r="AP171" s="79"/>
      <c r="AQ171" s="79"/>
      <c r="AR171" s="79"/>
      <c r="AS171" s="79"/>
      <c r="AT171" s="79"/>
      <c r="AU171" s="79"/>
      <c r="AV171" s="79"/>
      <c r="AW171" s="79"/>
      <c r="AX171" s="79"/>
      <c r="AY171" s="79"/>
      <c r="AZ171" s="79"/>
      <c r="BA171" s="79"/>
      <c r="BB171" s="79"/>
      <c r="BC171" s="79"/>
      <c r="BD171" s="79"/>
      <c r="BE171" s="79"/>
      <c r="BF171" s="79"/>
      <c r="BG171" s="79"/>
      <c r="BH171" s="79"/>
    </row>
    <row r="172" spans="1:60" x14ac:dyDescent="0.25">
      <c r="A172" s="79"/>
      <c r="B172" s="79"/>
      <c r="C172" s="79"/>
      <c r="D172" s="79"/>
      <c r="E172" s="79"/>
      <c r="F172" s="79"/>
      <c r="G172" s="79"/>
      <c r="H172" s="79"/>
      <c r="I172" s="79"/>
      <c r="J172" s="79"/>
      <c r="K172" s="79"/>
      <c r="L172" s="79"/>
      <c r="M172" s="79"/>
      <c r="N172" s="79"/>
      <c r="O172" s="79"/>
      <c r="P172" s="79"/>
      <c r="Q172" s="79"/>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c r="AQ172" s="79"/>
      <c r="AR172" s="79"/>
      <c r="AS172" s="79"/>
      <c r="AT172" s="79"/>
      <c r="AU172" s="79"/>
      <c r="AV172" s="79"/>
      <c r="AW172" s="79"/>
      <c r="AX172" s="79"/>
      <c r="AY172" s="79"/>
      <c r="AZ172" s="79"/>
      <c r="BA172" s="79"/>
      <c r="BB172" s="79"/>
      <c r="BC172" s="79"/>
      <c r="BD172" s="79"/>
      <c r="BE172" s="79"/>
      <c r="BF172" s="79"/>
      <c r="BG172" s="79"/>
      <c r="BH172" s="79"/>
    </row>
    <row r="173" spans="1:60" x14ac:dyDescent="0.25">
      <c r="A173" s="79"/>
      <c r="B173" s="79"/>
      <c r="C173" s="79"/>
      <c r="D173" s="79"/>
      <c r="E173" s="79"/>
      <c r="F173" s="79"/>
      <c r="G173" s="79"/>
      <c r="H173" s="79"/>
      <c r="I173" s="79"/>
      <c r="J173" s="79"/>
      <c r="K173" s="79"/>
      <c r="L173" s="79"/>
      <c r="M173" s="79"/>
      <c r="N173" s="79"/>
      <c r="O173" s="79"/>
      <c r="P173" s="79"/>
      <c r="Q173" s="79"/>
      <c r="R173" s="79"/>
      <c r="S173" s="79"/>
      <c r="T173" s="79"/>
      <c r="U173" s="79"/>
      <c r="V173" s="79"/>
      <c r="W173" s="79"/>
      <c r="X173" s="79"/>
      <c r="Y173" s="79"/>
      <c r="Z173" s="79"/>
      <c r="AA173" s="79"/>
      <c r="AB173" s="79"/>
      <c r="AC173" s="79"/>
      <c r="AD173" s="79"/>
      <c r="AE173" s="79"/>
      <c r="AF173" s="79"/>
      <c r="AG173" s="79"/>
      <c r="AH173" s="79"/>
      <c r="AI173" s="79"/>
      <c r="AJ173" s="79"/>
      <c r="AK173" s="79"/>
      <c r="AL173" s="79"/>
      <c r="AM173" s="79"/>
      <c r="AN173" s="79"/>
      <c r="AO173" s="79"/>
      <c r="AP173" s="79"/>
      <c r="AQ173" s="79"/>
      <c r="AR173" s="79"/>
      <c r="AS173" s="79"/>
      <c r="AT173" s="79"/>
      <c r="AU173" s="79"/>
      <c r="AV173" s="79"/>
      <c r="AW173" s="79"/>
      <c r="AX173" s="79"/>
      <c r="AY173" s="79"/>
      <c r="AZ173" s="79"/>
      <c r="BA173" s="79"/>
      <c r="BB173" s="79"/>
      <c r="BC173" s="79"/>
      <c r="BD173" s="79"/>
      <c r="BE173" s="79"/>
      <c r="BF173" s="79"/>
      <c r="BG173" s="79"/>
      <c r="BH173" s="79"/>
    </row>
    <row r="174" spans="1:60" x14ac:dyDescent="0.25">
      <c r="A174" s="79"/>
      <c r="B174" s="79"/>
      <c r="C174" s="79"/>
      <c r="D174" s="79"/>
      <c r="E174" s="79"/>
      <c r="F174" s="79"/>
      <c r="G174" s="79"/>
      <c r="H174" s="79"/>
      <c r="I174" s="79"/>
      <c r="J174" s="79"/>
      <c r="K174" s="79"/>
      <c r="L174" s="79"/>
      <c r="M174" s="79"/>
      <c r="N174" s="79"/>
      <c r="O174" s="79"/>
      <c r="P174" s="79"/>
      <c r="Q174" s="79"/>
      <c r="R174" s="79"/>
      <c r="S174" s="79"/>
      <c r="T174" s="79"/>
      <c r="U174" s="79"/>
      <c r="V174" s="79"/>
      <c r="W174" s="79"/>
      <c r="X174" s="79"/>
      <c r="Y174" s="79"/>
      <c r="Z174" s="79"/>
      <c r="AA174" s="79"/>
      <c r="AB174" s="79"/>
      <c r="AC174" s="79"/>
      <c r="AD174" s="79"/>
      <c r="AE174" s="79"/>
      <c r="AF174" s="79"/>
      <c r="AG174" s="79"/>
      <c r="AH174" s="79"/>
      <c r="AI174" s="79"/>
      <c r="AJ174" s="79"/>
      <c r="AK174" s="79"/>
      <c r="AL174" s="79"/>
      <c r="AM174" s="79"/>
      <c r="AN174" s="79"/>
      <c r="AO174" s="79"/>
      <c r="AP174" s="79"/>
      <c r="AQ174" s="79"/>
      <c r="AR174" s="79"/>
      <c r="AS174" s="79"/>
      <c r="AT174" s="79"/>
      <c r="AU174" s="79"/>
      <c r="AV174" s="79"/>
      <c r="AW174" s="79"/>
      <c r="AX174" s="79"/>
      <c r="AY174" s="79"/>
      <c r="AZ174" s="79"/>
      <c r="BA174" s="79"/>
      <c r="BB174" s="79"/>
      <c r="BC174" s="79"/>
      <c r="BD174" s="79"/>
      <c r="BE174" s="79"/>
      <c r="BF174" s="79"/>
      <c r="BG174" s="79"/>
      <c r="BH174" s="79"/>
    </row>
    <row r="175" spans="1:60" x14ac:dyDescent="0.25">
      <c r="A175" s="79"/>
      <c r="B175" s="79"/>
      <c r="C175" s="79"/>
      <c r="D175" s="79"/>
      <c r="E175" s="79"/>
      <c r="F175" s="79"/>
      <c r="G175" s="79"/>
      <c r="H175" s="79"/>
      <c r="I175" s="79"/>
      <c r="J175" s="79"/>
      <c r="K175" s="79"/>
      <c r="L175" s="79"/>
      <c r="M175" s="79"/>
      <c r="N175" s="79"/>
      <c r="O175" s="79"/>
      <c r="P175" s="79"/>
      <c r="Q175" s="79"/>
      <c r="R175" s="79"/>
      <c r="S175" s="79"/>
      <c r="T175" s="79"/>
      <c r="U175" s="79"/>
      <c r="V175" s="79"/>
      <c r="W175" s="79"/>
      <c r="X175" s="79"/>
      <c r="Y175" s="79"/>
      <c r="Z175" s="79"/>
      <c r="AA175" s="79"/>
      <c r="AB175" s="79"/>
      <c r="AC175" s="79"/>
      <c r="AD175" s="79"/>
      <c r="AE175" s="79"/>
      <c r="AF175" s="79"/>
      <c r="AG175" s="79"/>
      <c r="AH175" s="79"/>
      <c r="AI175" s="79"/>
      <c r="AJ175" s="79"/>
      <c r="AK175" s="79"/>
      <c r="AL175" s="79"/>
      <c r="AM175" s="79"/>
      <c r="AN175" s="79"/>
      <c r="AO175" s="79"/>
      <c r="AP175" s="79"/>
      <c r="AQ175" s="79"/>
      <c r="AR175" s="79"/>
      <c r="AS175" s="79"/>
      <c r="AT175" s="79"/>
      <c r="AU175" s="79"/>
      <c r="AV175" s="79"/>
      <c r="AW175" s="79"/>
      <c r="AX175" s="79"/>
      <c r="AY175" s="79"/>
      <c r="AZ175" s="79"/>
      <c r="BA175" s="79"/>
      <c r="BB175" s="79"/>
      <c r="BC175" s="79"/>
      <c r="BD175" s="79"/>
      <c r="BE175" s="79"/>
      <c r="BF175" s="79"/>
      <c r="BG175" s="79"/>
      <c r="BH175" s="79"/>
    </row>
    <row r="176" spans="1:60" x14ac:dyDescent="0.25">
      <c r="A176" s="79"/>
      <c r="B176" s="79"/>
      <c r="C176" s="79"/>
      <c r="D176" s="79"/>
      <c r="E176" s="79"/>
      <c r="F176" s="79"/>
      <c r="G176" s="79"/>
      <c r="H176" s="79"/>
      <c r="I176" s="79"/>
      <c r="J176" s="79"/>
      <c r="K176" s="79"/>
      <c r="L176" s="79"/>
      <c r="M176" s="79"/>
      <c r="N176" s="79"/>
      <c r="O176" s="79"/>
      <c r="P176" s="79"/>
      <c r="Q176" s="79"/>
      <c r="R176" s="79"/>
      <c r="S176" s="79"/>
      <c r="T176" s="79"/>
      <c r="U176" s="79"/>
      <c r="V176" s="79"/>
      <c r="W176" s="79"/>
      <c r="X176" s="79"/>
      <c r="Y176" s="79"/>
      <c r="Z176" s="79"/>
      <c r="AA176" s="79"/>
      <c r="AB176" s="79"/>
      <c r="AC176" s="79"/>
      <c r="AD176" s="79"/>
      <c r="AE176" s="79"/>
      <c r="AF176" s="79"/>
      <c r="AG176" s="79"/>
      <c r="AH176" s="79"/>
      <c r="AI176" s="79"/>
      <c r="AJ176" s="79"/>
      <c r="AK176" s="79"/>
      <c r="AL176" s="79"/>
      <c r="AM176" s="79"/>
      <c r="AN176" s="79"/>
      <c r="AO176" s="79"/>
      <c r="AP176" s="79"/>
      <c r="AQ176" s="79"/>
      <c r="AR176" s="79"/>
      <c r="AS176" s="79"/>
      <c r="AT176" s="79"/>
      <c r="AU176" s="79"/>
      <c r="AV176" s="79"/>
      <c r="AW176" s="79"/>
      <c r="AX176" s="79"/>
      <c r="AY176" s="79"/>
      <c r="AZ176" s="79"/>
      <c r="BA176" s="79"/>
      <c r="BB176" s="79"/>
      <c r="BC176" s="79"/>
      <c r="BD176" s="79"/>
      <c r="BE176" s="79"/>
      <c r="BF176" s="79"/>
      <c r="BG176" s="79"/>
      <c r="BH176" s="79"/>
    </row>
    <row r="177" spans="1:60" x14ac:dyDescent="0.25">
      <c r="A177" s="79"/>
      <c r="B177" s="79"/>
      <c r="C177" s="79"/>
      <c r="D177" s="79"/>
      <c r="E177" s="79"/>
      <c r="F177" s="79"/>
      <c r="G177" s="79"/>
      <c r="H177" s="79"/>
      <c r="I177" s="79"/>
      <c r="J177" s="79"/>
      <c r="K177" s="79"/>
      <c r="L177" s="79"/>
      <c r="M177" s="79"/>
      <c r="N177" s="79"/>
      <c r="O177" s="79"/>
      <c r="P177" s="79"/>
      <c r="Q177" s="79"/>
      <c r="R177" s="79"/>
      <c r="S177" s="79"/>
      <c r="T177" s="79"/>
      <c r="U177" s="79"/>
      <c r="V177" s="79"/>
      <c r="W177" s="79"/>
      <c r="X177" s="79"/>
      <c r="Y177" s="79"/>
      <c r="Z177" s="79"/>
      <c r="AA177" s="79"/>
      <c r="AB177" s="79"/>
      <c r="AC177" s="79"/>
      <c r="AD177" s="79"/>
      <c r="AE177" s="79"/>
      <c r="AF177" s="79"/>
      <c r="AG177" s="79"/>
      <c r="AH177" s="79"/>
      <c r="AI177" s="79"/>
      <c r="AJ177" s="79"/>
      <c r="AK177" s="79"/>
      <c r="AL177" s="79"/>
      <c r="AM177" s="79"/>
      <c r="AN177" s="79"/>
      <c r="AO177" s="79"/>
      <c r="AP177" s="79"/>
      <c r="AQ177" s="79"/>
      <c r="AR177" s="79"/>
      <c r="AS177" s="79"/>
      <c r="AT177" s="79"/>
      <c r="AU177" s="79"/>
      <c r="AV177" s="79"/>
      <c r="AW177" s="79"/>
      <c r="AX177" s="79"/>
      <c r="AY177" s="79"/>
      <c r="AZ177" s="79"/>
      <c r="BA177" s="79"/>
      <c r="BB177" s="79"/>
      <c r="BC177" s="79"/>
      <c r="BD177" s="79"/>
      <c r="BE177" s="79"/>
      <c r="BF177" s="79"/>
      <c r="BG177" s="79"/>
      <c r="BH177" s="79"/>
    </row>
    <row r="178" spans="1:60" x14ac:dyDescent="0.25">
      <c r="A178" s="79"/>
      <c r="B178" s="79"/>
      <c r="C178" s="79"/>
      <c r="D178" s="79"/>
      <c r="E178" s="79"/>
      <c r="F178" s="79"/>
      <c r="G178" s="79"/>
      <c r="H178" s="79"/>
      <c r="I178" s="79"/>
      <c r="J178" s="79"/>
      <c r="K178" s="79"/>
      <c r="L178" s="79"/>
      <c r="M178" s="79"/>
      <c r="N178" s="79"/>
      <c r="O178" s="79"/>
      <c r="P178" s="79"/>
      <c r="Q178" s="79"/>
      <c r="R178" s="79"/>
      <c r="S178" s="79"/>
      <c r="T178" s="79"/>
      <c r="U178" s="79"/>
      <c r="V178" s="79"/>
      <c r="W178" s="79"/>
      <c r="X178" s="79"/>
      <c r="Y178" s="79"/>
      <c r="Z178" s="79"/>
      <c r="AA178" s="79"/>
      <c r="AB178" s="79"/>
      <c r="AC178" s="79"/>
      <c r="AD178" s="79"/>
      <c r="AE178" s="79"/>
      <c r="AF178" s="79"/>
      <c r="AG178" s="79"/>
      <c r="AH178" s="79"/>
      <c r="AI178" s="79"/>
      <c r="AJ178" s="79"/>
      <c r="AK178" s="79"/>
      <c r="AL178" s="79"/>
      <c r="AM178" s="79"/>
      <c r="AN178" s="79"/>
      <c r="AO178" s="79"/>
      <c r="AP178" s="79"/>
      <c r="AQ178" s="79"/>
      <c r="AR178" s="79"/>
      <c r="AS178" s="79"/>
      <c r="AT178" s="79"/>
      <c r="AU178" s="79"/>
      <c r="AV178" s="79"/>
      <c r="AW178" s="79"/>
      <c r="AX178" s="79"/>
      <c r="AY178" s="79"/>
      <c r="AZ178" s="79"/>
      <c r="BA178" s="79"/>
      <c r="BB178" s="79"/>
      <c r="BC178" s="79"/>
      <c r="BD178" s="79"/>
      <c r="BE178" s="79"/>
      <c r="BF178" s="79"/>
      <c r="BG178" s="79"/>
      <c r="BH178" s="79"/>
    </row>
    <row r="179" spans="1:60" x14ac:dyDescent="0.25">
      <c r="A179" s="79"/>
      <c r="B179" s="79"/>
      <c r="C179" s="79"/>
      <c r="D179" s="79"/>
      <c r="E179" s="79"/>
      <c r="F179" s="79"/>
      <c r="G179" s="79"/>
      <c r="H179" s="79"/>
      <c r="I179" s="79"/>
      <c r="J179" s="79"/>
      <c r="K179" s="79"/>
      <c r="L179" s="79"/>
      <c r="M179" s="79"/>
      <c r="N179" s="79"/>
      <c r="O179" s="79"/>
      <c r="P179" s="79"/>
      <c r="Q179" s="79"/>
      <c r="R179" s="79"/>
      <c r="S179" s="79"/>
      <c r="T179" s="79"/>
      <c r="U179" s="79"/>
      <c r="V179" s="79"/>
      <c r="W179" s="79"/>
      <c r="X179" s="79"/>
      <c r="Y179" s="79"/>
      <c r="Z179" s="79"/>
      <c r="AA179" s="79"/>
      <c r="AB179" s="79"/>
      <c r="AC179" s="79"/>
      <c r="AD179" s="79"/>
      <c r="AE179" s="79"/>
      <c r="AF179" s="79"/>
      <c r="AG179" s="79"/>
      <c r="AH179" s="79"/>
      <c r="AI179" s="79"/>
      <c r="AJ179" s="79"/>
      <c r="AK179" s="79"/>
      <c r="AL179" s="79"/>
      <c r="AM179" s="79"/>
      <c r="AN179" s="79"/>
      <c r="AO179" s="79"/>
      <c r="AP179" s="79"/>
      <c r="AQ179" s="79"/>
      <c r="AR179" s="79"/>
      <c r="AS179" s="79"/>
      <c r="AT179" s="79"/>
      <c r="AU179" s="79"/>
      <c r="AV179" s="79"/>
      <c r="AW179" s="79"/>
      <c r="AX179" s="79"/>
      <c r="AY179" s="79"/>
      <c r="AZ179" s="79"/>
      <c r="BA179" s="79"/>
      <c r="BB179" s="79"/>
      <c r="BC179" s="79"/>
      <c r="BD179" s="79"/>
      <c r="BE179" s="79"/>
      <c r="BF179" s="79"/>
      <c r="BG179" s="79"/>
      <c r="BH179" s="79"/>
    </row>
    <row r="180" spans="1:60" x14ac:dyDescent="0.25">
      <c r="A180" s="79"/>
      <c r="B180" s="79"/>
      <c r="C180" s="79"/>
      <c r="D180" s="79"/>
      <c r="E180" s="79"/>
      <c r="F180" s="79"/>
      <c r="G180" s="79"/>
      <c r="H180" s="79"/>
      <c r="I180" s="79"/>
      <c r="J180" s="79"/>
      <c r="K180" s="79"/>
      <c r="L180" s="79"/>
      <c r="M180" s="79"/>
      <c r="N180" s="79"/>
      <c r="O180" s="79"/>
      <c r="P180" s="79"/>
      <c r="Q180" s="79"/>
      <c r="R180" s="79"/>
      <c r="S180" s="79"/>
      <c r="T180" s="79"/>
      <c r="U180" s="79"/>
      <c r="V180" s="79"/>
      <c r="W180" s="79"/>
      <c r="X180" s="79"/>
      <c r="Y180" s="79"/>
      <c r="Z180" s="79"/>
      <c r="AA180" s="79"/>
      <c r="AB180" s="79"/>
      <c r="AC180" s="79"/>
      <c r="AD180" s="79"/>
      <c r="AE180" s="79"/>
      <c r="AF180" s="79"/>
      <c r="AG180" s="79"/>
      <c r="AH180" s="79"/>
      <c r="AI180" s="79"/>
      <c r="AJ180" s="79"/>
      <c r="AK180" s="79"/>
      <c r="AL180" s="79"/>
      <c r="AM180" s="79"/>
      <c r="AN180" s="79"/>
      <c r="AO180" s="79"/>
      <c r="AP180" s="79"/>
      <c r="AQ180" s="79"/>
      <c r="AR180" s="79"/>
      <c r="AS180" s="79"/>
      <c r="AT180" s="79"/>
      <c r="AU180" s="79"/>
      <c r="AV180" s="79"/>
      <c r="AW180" s="79"/>
      <c r="AX180" s="79"/>
      <c r="AY180" s="79"/>
      <c r="AZ180" s="79"/>
      <c r="BA180" s="79"/>
      <c r="BB180" s="79"/>
      <c r="BC180" s="79"/>
      <c r="BD180" s="79"/>
      <c r="BE180" s="79"/>
      <c r="BF180" s="79"/>
      <c r="BG180" s="79"/>
      <c r="BH180" s="79"/>
    </row>
    <row r="181" spans="1:60" x14ac:dyDescent="0.25">
      <c r="A181" s="79"/>
      <c r="B181" s="79"/>
      <c r="C181" s="79"/>
      <c r="D181" s="79"/>
      <c r="E181" s="79"/>
      <c r="F181" s="79"/>
      <c r="G181" s="79"/>
      <c r="H181" s="79"/>
      <c r="I181" s="79"/>
      <c r="J181" s="79"/>
      <c r="K181" s="79"/>
      <c r="L181" s="79"/>
      <c r="M181" s="79"/>
      <c r="N181" s="79"/>
      <c r="O181" s="79"/>
      <c r="P181" s="79"/>
      <c r="Q181" s="79"/>
      <c r="R181" s="79"/>
      <c r="S181" s="79"/>
      <c r="T181" s="79"/>
      <c r="U181" s="79"/>
      <c r="V181" s="79"/>
      <c r="W181" s="79"/>
      <c r="X181" s="79"/>
      <c r="Y181" s="79"/>
      <c r="Z181" s="79"/>
      <c r="AA181" s="79"/>
      <c r="AB181" s="79"/>
      <c r="AC181" s="79"/>
      <c r="AD181" s="79"/>
      <c r="AE181" s="79"/>
      <c r="AF181" s="79"/>
      <c r="AG181" s="79"/>
      <c r="AH181" s="79"/>
      <c r="AI181" s="79"/>
      <c r="AJ181" s="79"/>
      <c r="AK181" s="79"/>
      <c r="AL181" s="79"/>
      <c r="AM181" s="79"/>
      <c r="AN181" s="79"/>
      <c r="AO181" s="79"/>
      <c r="AP181" s="79"/>
      <c r="AQ181" s="79"/>
      <c r="AR181" s="79"/>
      <c r="AS181" s="79"/>
      <c r="AT181" s="79"/>
      <c r="AU181" s="79"/>
      <c r="AV181" s="79"/>
      <c r="AW181" s="79"/>
      <c r="AX181" s="79"/>
      <c r="AY181" s="79"/>
      <c r="AZ181" s="79"/>
      <c r="BA181" s="79"/>
      <c r="BB181" s="79"/>
      <c r="BC181" s="79"/>
      <c r="BD181" s="79"/>
      <c r="BE181" s="79"/>
      <c r="BF181" s="79"/>
      <c r="BG181" s="79"/>
      <c r="BH181" s="79"/>
    </row>
    <row r="182" spans="1:60" x14ac:dyDescent="0.25">
      <c r="A182" s="79"/>
      <c r="B182" s="79"/>
      <c r="C182" s="79"/>
      <c r="D182" s="79"/>
      <c r="E182" s="79"/>
      <c r="F182" s="79"/>
      <c r="G182" s="79"/>
      <c r="H182" s="79"/>
      <c r="I182" s="79"/>
      <c r="J182" s="79"/>
      <c r="K182" s="79"/>
      <c r="L182" s="79"/>
      <c r="M182" s="79"/>
      <c r="N182" s="79"/>
      <c r="O182" s="79"/>
      <c r="P182" s="79"/>
      <c r="Q182" s="79"/>
      <c r="R182" s="79"/>
      <c r="S182" s="79"/>
      <c r="T182" s="79"/>
      <c r="U182" s="79"/>
      <c r="V182" s="79"/>
      <c r="W182" s="79"/>
      <c r="X182" s="79"/>
      <c r="Y182" s="79"/>
      <c r="Z182" s="79"/>
      <c r="AA182" s="79"/>
      <c r="AB182" s="79"/>
      <c r="AC182" s="79"/>
      <c r="AD182" s="79"/>
      <c r="AE182" s="79"/>
      <c r="AF182" s="79"/>
      <c r="AG182" s="79"/>
      <c r="AH182" s="79"/>
      <c r="AI182" s="79"/>
      <c r="AJ182" s="79"/>
      <c r="AK182" s="79"/>
      <c r="AL182" s="79"/>
      <c r="AM182" s="79"/>
      <c r="AN182" s="79"/>
      <c r="AO182" s="79"/>
      <c r="AP182" s="79"/>
      <c r="AQ182" s="79"/>
      <c r="AR182" s="79"/>
      <c r="AS182" s="79"/>
      <c r="AT182" s="79"/>
      <c r="AU182" s="79"/>
      <c r="AV182" s="79"/>
      <c r="AW182" s="79"/>
      <c r="AX182" s="79"/>
      <c r="AY182" s="79"/>
      <c r="AZ182" s="79"/>
      <c r="BA182" s="79"/>
      <c r="BB182" s="79"/>
      <c r="BC182" s="79"/>
      <c r="BD182" s="79"/>
      <c r="BE182" s="79"/>
      <c r="BF182" s="79"/>
      <c r="BG182" s="79"/>
      <c r="BH182" s="79"/>
    </row>
    <row r="183" spans="1:60" x14ac:dyDescent="0.25">
      <c r="A183" s="79"/>
      <c r="B183" s="79"/>
      <c r="C183" s="79"/>
      <c r="D183" s="79"/>
      <c r="E183" s="79"/>
      <c r="F183" s="79"/>
      <c r="G183" s="79"/>
      <c r="H183" s="79"/>
      <c r="I183" s="79"/>
      <c r="J183" s="79"/>
      <c r="K183" s="79"/>
      <c r="L183" s="79"/>
      <c r="M183" s="79"/>
      <c r="N183" s="79"/>
      <c r="O183" s="79"/>
      <c r="P183" s="79"/>
      <c r="Q183" s="79"/>
      <c r="R183" s="79"/>
      <c r="S183" s="79"/>
      <c r="T183" s="79"/>
      <c r="U183" s="79"/>
      <c r="V183" s="79"/>
      <c r="W183" s="79"/>
      <c r="X183" s="79"/>
      <c r="Y183" s="79"/>
      <c r="Z183" s="79"/>
      <c r="AA183" s="79"/>
      <c r="AB183" s="79"/>
      <c r="AC183" s="79"/>
      <c r="AD183" s="79"/>
      <c r="AE183" s="79"/>
      <c r="AF183" s="79"/>
      <c r="AG183" s="79"/>
      <c r="AH183" s="79"/>
      <c r="AI183" s="79"/>
      <c r="AJ183" s="79"/>
      <c r="AK183" s="79"/>
      <c r="AL183" s="79"/>
      <c r="AM183" s="79"/>
      <c r="AN183" s="79"/>
      <c r="AO183" s="79"/>
      <c r="AP183" s="79"/>
      <c r="AQ183" s="79"/>
      <c r="AR183" s="79"/>
      <c r="AS183" s="79"/>
      <c r="AT183" s="79"/>
      <c r="AU183" s="79"/>
      <c r="AV183" s="79"/>
      <c r="AW183" s="79"/>
      <c r="AX183" s="79"/>
      <c r="AY183" s="79"/>
      <c r="AZ183" s="79"/>
      <c r="BA183" s="79"/>
      <c r="BB183" s="79"/>
      <c r="BC183" s="79"/>
      <c r="BD183" s="79"/>
      <c r="BE183" s="79"/>
      <c r="BF183" s="79"/>
      <c r="BG183" s="79"/>
      <c r="BH183" s="79"/>
    </row>
    <row r="184" spans="1:60" x14ac:dyDescent="0.25">
      <c r="A184" s="79"/>
      <c r="B184" s="79"/>
      <c r="C184" s="79"/>
      <c r="D184" s="79"/>
      <c r="E184" s="79"/>
      <c r="F184" s="79"/>
      <c r="G184" s="79"/>
      <c r="H184" s="79"/>
      <c r="I184" s="79"/>
      <c r="J184" s="79"/>
      <c r="K184" s="79"/>
      <c r="L184" s="79"/>
      <c r="M184" s="79"/>
      <c r="N184" s="79"/>
      <c r="O184" s="79"/>
      <c r="P184" s="79"/>
      <c r="Q184" s="79"/>
      <c r="R184" s="79"/>
      <c r="S184" s="79"/>
      <c r="T184" s="79"/>
      <c r="U184" s="79"/>
      <c r="V184" s="79"/>
      <c r="W184" s="79"/>
      <c r="X184" s="79"/>
      <c r="Y184" s="79"/>
      <c r="Z184" s="79"/>
      <c r="AA184" s="79"/>
      <c r="AB184" s="79"/>
      <c r="AC184" s="79"/>
      <c r="AD184" s="79"/>
      <c r="AE184" s="79"/>
      <c r="AF184" s="79"/>
      <c r="AG184" s="79"/>
      <c r="AH184" s="79"/>
      <c r="AI184" s="79"/>
      <c r="AJ184" s="79"/>
      <c r="AK184" s="79"/>
      <c r="AL184" s="79"/>
      <c r="AM184" s="79"/>
      <c r="AN184" s="79"/>
      <c r="AO184" s="79"/>
      <c r="AP184" s="79"/>
      <c r="AQ184" s="79"/>
      <c r="AR184" s="79"/>
      <c r="AS184" s="79"/>
      <c r="AT184" s="79"/>
      <c r="AU184" s="79"/>
      <c r="AV184" s="79"/>
      <c r="AW184" s="79"/>
      <c r="AX184" s="79"/>
      <c r="AY184" s="79"/>
      <c r="AZ184" s="79"/>
      <c r="BA184" s="79"/>
      <c r="BB184" s="79"/>
      <c r="BC184" s="79"/>
      <c r="BD184" s="79"/>
      <c r="BE184" s="79"/>
      <c r="BF184" s="79"/>
      <c r="BG184" s="79"/>
      <c r="BH184" s="79"/>
    </row>
    <row r="185" spans="1:60" x14ac:dyDescent="0.25">
      <c r="A185" s="79"/>
      <c r="B185" s="79"/>
      <c r="C185" s="79"/>
      <c r="D185" s="79"/>
      <c r="E185" s="79"/>
      <c r="F185" s="79"/>
      <c r="G185" s="79"/>
      <c r="H185" s="79"/>
      <c r="I185" s="79"/>
      <c r="J185" s="79"/>
      <c r="K185" s="79"/>
      <c r="L185" s="79"/>
      <c r="M185" s="79"/>
      <c r="N185" s="79"/>
      <c r="O185" s="79"/>
      <c r="P185" s="79"/>
      <c r="Q185" s="79"/>
      <c r="R185" s="79"/>
      <c r="S185" s="79"/>
      <c r="T185" s="79"/>
      <c r="U185" s="79"/>
      <c r="V185" s="79"/>
      <c r="W185" s="79"/>
      <c r="X185" s="79"/>
      <c r="Y185" s="79"/>
      <c r="Z185" s="79"/>
      <c r="AA185" s="79"/>
      <c r="AB185" s="79"/>
      <c r="AC185" s="79"/>
      <c r="AD185" s="79"/>
      <c r="AE185" s="79"/>
      <c r="AF185" s="79"/>
      <c r="AG185" s="79"/>
      <c r="AH185" s="79"/>
      <c r="AI185" s="79"/>
      <c r="AJ185" s="79"/>
      <c r="AK185" s="79"/>
      <c r="AL185" s="79"/>
      <c r="AM185" s="79"/>
      <c r="AN185" s="79"/>
      <c r="AO185" s="79"/>
      <c r="AP185" s="79"/>
      <c r="AQ185" s="79"/>
      <c r="AR185" s="79"/>
      <c r="AS185" s="79"/>
      <c r="AT185" s="79"/>
      <c r="AU185" s="79"/>
      <c r="AV185" s="79"/>
      <c r="AW185" s="79"/>
      <c r="AX185" s="79"/>
      <c r="AY185" s="79"/>
      <c r="AZ185" s="79"/>
      <c r="BA185" s="79"/>
      <c r="BB185" s="79"/>
      <c r="BC185" s="79"/>
      <c r="BD185" s="79"/>
      <c r="BE185" s="79"/>
      <c r="BF185" s="79"/>
      <c r="BG185" s="79"/>
      <c r="BH185" s="79"/>
    </row>
    <row r="186" spans="1:60" x14ac:dyDescent="0.25">
      <c r="A186" s="79"/>
      <c r="B186" s="79"/>
      <c r="C186" s="79"/>
      <c r="D186" s="79"/>
      <c r="E186" s="79"/>
      <c r="F186" s="79"/>
      <c r="G186" s="79"/>
      <c r="H186" s="79"/>
      <c r="I186" s="79"/>
      <c r="J186" s="79"/>
      <c r="K186" s="79"/>
      <c r="L186" s="79"/>
      <c r="M186" s="79"/>
      <c r="N186" s="79"/>
      <c r="O186" s="79"/>
      <c r="P186" s="79"/>
      <c r="Q186" s="79"/>
      <c r="R186" s="79"/>
      <c r="S186" s="79"/>
      <c r="T186" s="79"/>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c r="AQ186" s="79"/>
      <c r="AR186" s="79"/>
      <c r="AS186" s="79"/>
      <c r="AT186" s="79"/>
      <c r="AU186" s="79"/>
      <c r="AV186" s="79"/>
      <c r="AW186" s="79"/>
      <c r="AX186" s="79"/>
      <c r="AY186" s="79"/>
      <c r="AZ186" s="79"/>
      <c r="BA186" s="79"/>
      <c r="BB186" s="79"/>
      <c r="BC186" s="79"/>
      <c r="BD186" s="79"/>
      <c r="BE186" s="79"/>
      <c r="BF186" s="79"/>
      <c r="BG186" s="79"/>
      <c r="BH186" s="79"/>
    </row>
    <row r="187" spans="1:60" x14ac:dyDescent="0.25">
      <c r="A187" s="79"/>
      <c r="B187" s="79"/>
      <c r="C187" s="79"/>
      <c r="D187" s="79"/>
      <c r="E187" s="79"/>
      <c r="F187" s="79"/>
      <c r="G187" s="79"/>
      <c r="H187" s="79"/>
      <c r="I187" s="79"/>
      <c r="J187" s="79"/>
      <c r="K187" s="79"/>
      <c r="L187" s="79"/>
      <c r="M187" s="79"/>
      <c r="N187" s="79"/>
      <c r="O187" s="79"/>
      <c r="P187" s="79"/>
      <c r="Q187" s="79"/>
      <c r="R187" s="79"/>
      <c r="S187" s="79"/>
      <c r="T187" s="79"/>
      <c r="U187" s="79"/>
      <c r="V187" s="79"/>
      <c r="W187" s="79"/>
      <c r="X187" s="79"/>
      <c r="Y187" s="79"/>
      <c r="Z187" s="79"/>
      <c r="AA187" s="79"/>
      <c r="AB187" s="79"/>
      <c r="AC187" s="79"/>
      <c r="AD187" s="79"/>
      <c r="AE187" s="79"/>
      <c r="AF187" s="79"/>
      <c r="AG187" s="79"/>
      <c r="AH187" s="79"/>
      <c r="AI187" s="79"/>
      <c r="AJ187" s="79"/>
      <c r="AK187" s="79"/>
      <c r="AL187" s="79"/>
      <c r="AM187" s="79"/>
      <c r="AN187" s="79"/>
      <c r="AO187" s="79"/>
      <c r="AP187" s="79"/>
      <c r="AQ187" s="79"/>
      <c r="AR187" s="79"/>
      <c r="AS187" s="79"/>
      <c r="AT187" s="79"/>
      <c r="AU187" s="79"/>
      <c r="AV187" s="79"/>
      <c r="AW187" s="79"/>
      <c r="AX187" s="79"/>
      <c r="AY187" s="79"/>
      <c r="AZ187" s="79"/>
      <c r="BA187" s="79"/>
      <c r="BB187" s="79"/>
      <c r="BC187" s="79"/>
      <c r="BD187" s="79"/>
      <c r="BE187" s="79"/>
      <c r="BF187" s="79"/>
      <c r="BG187" s="79"/>
      <c r="BH187" s="79"/>
    </row>
    <row r="188" spans="1:60" x14ac:dyDescent="0.25">
      <c r="A188" s="79"/>
      <c r="B188" s="79"/>
      <c r="C188" s="79"/>
      <c r="D188" s="79"/>
      <c r="E188" s="79"/>
      <c r="F188" s="79"/>
      <c r="G188" s="79"/>
      <c r="H188" s="79"/>
      <c r="I188" s="79"/>
      <c r="J188" s="79"/>
      <c r="K188" s="79"/>
      <c r="L188" s="79"/>
      <c r="M188" s="79"/>
      <c r="N188" s="79"/>
      <c r="O188" s="79"/>
      <c r="P188" s="79"/>
      <c r="Q188" s="79"/>
      <c r="R188" s="79"/>
      <c r="S188" s="79"/>
      <c r="T188" s="79"/>
      <c r="U188" s="79"/>
      <c r="V188" s="79"/>
      <c r="W188" s="79"/>
      <c r="X188" s="79"/>
      <c r="Y188" s="79"/>
      <c r="Z188" s="79"/>
      <c r="AA188" s="79"/>
      <c r="AB188" s="79"/>
      <c r="AC188" s="79"/>
      <c r="AD188" s="79"/>
      <c r="AE188" s="79"/>
      <c r="AF188" s="79"/>
      <c r="AG188" s="79"/>
      <c r="AH188" s="79"/>
      <c r="AI188" s="79"/>
      <c r="AJ188" s="79"/>
      <c r="AK188" s="79"/>
      <c r="AL188" s="79"/>
      <c r="AM188" s="79"/>
      <c r="AN188" s="79"/>
      <c r="AO188" s="79"/>
      <c r="AP188" s="79"/>
      <c r="AQ188" s="79"/>
      <c r="AR188" s="79"/>
      <c r="AS188" s="79"/>
      <c r="AT188" s="79"/>
      <c r="AU188" s="79"/>
      <c r="AV188" s="79"/>
      <c r="AW188" s="79"/>
      <c r="AX188" s="79"/>
      <c r="AY188" s="79"/>
      <c r="AZ188" s="79"/>
      <c r="BA188" s="79"/>
      <c r="BB188" s="79"/>
      <c r="BC188" s="79"/>
      <c r="BD188" s="79"/>
      <c r="BE188" s="79"/>
      <c r="BF188" s="79"/>
      <c r="BG188" s="79"/>
      <c r="BH188" s="79"/>
    </row>
    <row r="189" spans="1:60" x14ac:dyDescent="0.25">
      <c r="A189" s="79"/>
      <c r="B189" s="79"/>
      <c r="C189" s="79"/>
      <c r="D189" s="79"/>
      <c r="E189" s="79"/>
      <c r="F189" s="79"/>
      <c r="G189" s="79"/>
      <c r="H189" s="79"/>
      <c r="I189" s="79"/>
      <c r="J189" s="79"/>
      <c r="K189" s="79"/>
      <c r="L189" s="79"/>
      <c r="M189" s="79"/>
      <c r="N189" s="79"/>
      <c r="O189" s="79"/>
      <c r="P189" s="79"/>
      <c r="Q189" s="79"/>
      <c r="R189" s="79"/>
      <c r="S189" s="79"/>
      <c r="T189" s="79"/>
      <c r="U189" s="79"/>
      <c r="V189" s="79"/>
      <c r="W189" s="79"/>
      <c r="X189" s="79"/>
      <c r="Y189" s="79"/>
      <c r="Z189" s="79"/>
      <c r="AA189" s="79"/>
      <c r="AB189" s="79"/>
      <c r="AC189" s="79"/>
      <c r="AD189" s="79"/>
      <c r="AE189" s="79"/>
      <c r="AF189" s="79"/>
      <c r="AG189" s="79"/>
      <c r="AH189" s="79"/>
      <c r="AI189" s="79"/>
      <c r="AJ189" s="79"/>
      <c r="AK189" s="79"/>
      <c r="AL189" s="79"/>
      <c r="AM189" s="79"/>
      <c r="AN189" s="79"/>
      <c r="AO189" s="79"/>
      <c r="AP189" s="79"/>
      <c r="AQ189" s="79"/>
      <c r="AR189" s="79"/>
      <c r="AS189" s="79"/>
      <c r="AT189" s="79"/>
      <c r="AU189" s="79"/>
      <c r="AV189" s="79"/>
      <c r="AW189" s="79"/>
      <c r="AX189" s="79"/>
      <c r="AY189" s="79"/>
      <c r="AZ189" s="79"/>
      <c r="BA189" s="79"/>
      <c r="BB189" s="79"/>
      <c r="BC189" s="79"/>
      <c r="BD189" s="79"/>
      <c r="BE189" s="79"/>
      <c r="BF189" s="79"/>
      <c r="BG189" s="79"/>
      <c r="BH189" s="79"/>
    </row>
    <row r="190" spans="1:60" x14ac:dyDescent="0.25">
      <c r="A190" s="79"/>
      <c r="B190" s="79"/>
      <c r="C190" s="79"/>
      <c r="D190" s="79"/>
      <c r="E190" s="79"/>
      <c r="F190" s="79"/>
      <c r="G190" s="79"/>
      <c r="H190" s="79"/>
      <c r="I190" s="79"/>
      <c r="J190" s="79"/>
      <c r="K190" s="79"/>
      <c r="L190" s="79"/>
      <c r="M190" s="79"/>
      <c r="N190" s="79"/>
      <c r="O190" s="79"/>
      <c r="P190" s="79"/>
      <c r="Q190" s="79"/>
      <c r="R190" s="79"/>
      <c r="S190" s="79"/>
      <c r="T190" s="79"/>
      <c r="U190" s="79"/>
      <c r="V190" s="79"/>
      <c r="W190" s="79"/>
      <c r="X190" s="79"/>
      <c r="Y190" s="79"/>
      <c r="Z190" s="79"/>
      <c r="AA190" s="79"/>
      <c r="AB190" s="79"/>
      <c r="AC190" s="79"/>
      <c r="AD190" s="79"/>
      <c r="AE190" s="79"/>
      <c r="AF190" s="79"/>
      <c r="AG190" s="79"/>
      <c r="AH190" s="79"/>
      <c r="AI190" s="79"/>
      <c r="AJ190" s="79"/>
      <c r="AK190" s="79"/>
      <c r="AL190" s="79"/>
      <c r="AM190" s="79"/>
      <c r="AN190" s="79"/>
      <c r="AO190" s="79"/>
      <c r="AP190" s="79"/>
      <c r="AQ190" s="79"/>
      <c r="AR190" s="79"/>
      <c r="AS190" s="79"/>
      <c r="AT190" s="79"/>
      <c r="AU190" s="79"/>
      <c r="AV190" s="79"/>
      <c r="AW190" s="79"/>
      <c r="AX190" s="79"/>
      <c r="AY190" s="79"/>
      <c r="AZ190" s="79"/>
      <c r="BA190" s="79"/>
      <c r="BB190" s="79"/>
      <c r="BC190" s="79"/>
      <c r="BD190" s="79"/>
      <c r="BE190" s="79"/>
      <c r="BF190" s="79"/>
      <c r="BG190" s="79"/>
      <c r="BH190" s="79"/>
    </row>
    <row r="191" spans="1:60" x14ac:dyDescent="0.25">
      <c r="A191" s="79"/>
      <c r="J191" s="79"/>
      <c r="K191" s="79"/>
      <c r="L191" s="79"/>
      <c r="M191" s="79"/>
      <c r="N191" s="79"/>
      <c r="O191" s="79"/>
      <c r="P191" s="79"/>
      <c r="Q191" s="79"/>
      <c r="R191" s="79"/>
      <c r="S191" s="79"/>
      <c r="T191" s="79"/>
      <c r="U191" s="79"/>
      <c r="V191" s="79"/>
      <c r="W191" s="79"/>
      <c r="X191" s="79"/>
      <c r="Y191" s="79"/>
      <c r="Z191" s="79"/>
      <c r="AA191" s="79"/>
      <c r="AB191" s="79"/>
      <c r="AC191" s="79"/>
      <c r="AD191" s="79"/>
      <c r="AE191" s="79"/>
      <c r="AF191" s="79"/>
      <c r="AG191" s="79"/>
      <c r="AH191" s="79"/>
      <c r="AI191" s="79"/>
      <c r="AJ191" s="79"/>
      <c r="AK191" s="79"/>
      <c r="AL191" s="79"/>
      <c r="AM191" s="79"/>
      <c r="AN191" s="79"/>
      <c r="AO191" s="79"/>
      <c r="AP191" s="79"/>
      <c r="AQ191" s="79"/>
      <c r="AR191" s="79"/>
      <c r="AS191" s="79"/>
      <c r="AT191" s="79"/>
      <c r="AU191" s="79"/>
      <c r="AV191" s="79"/>
      <c r="AW191" s="79"/>
      <c r="AX191" s="79"/>
      <c r="AY191" s="79"/>
      <c r="AZ191" s="79"/>
      <c r="BA191" s="79"/>
      <c r="BB191" s="79"/>
      <c r="BC191" s="79"/>
      <c r="BD191" s="79"/>
      <c r="BE191" s="79"/>
      <c r="BF191" s="79"/>
      <c r="BG191" s="79"/>
      <c r="BH191" s="79"/>
    </row>
    <row r="192" spans="1:60" x14ac:dyDescent="0.25">
      <c r="A192" s="79"/>
      <c r="J192" s="79"/>
      <c r="K192" s="79"/>
      <c r="L192" s="79"/>
      <c r="M192" s="79"/>
      <c r="N192" s="79"/>
      <c r="O192" s="79"/>
      <c r="P192" s="79"/>
      <c r="Q192" s="79"/>
      <c r="R192" s="79"/>
      <c r="S192" s="79"/>
      <c r="T192" s="79"/>
      <c r="U192" s="79"/>
      <c r="V192" s="79"/>
      <c r="W192" s="79"/>
      <c r="X192" s="79"/>
      <c r="Y192" s="79"/>
      <c r="Z192" s="79"/>
      <c r="AA192" s="79"/>
      <c r="AB192" s="79"/>
      <c r="AC192" s="79"/>
      <c r="AD192" s="79"/>
      <c r="AE192" s="79"/>
      <c r="AF192" s="79"/>
      <c r="AG192" s="79"/>
      <c r="AH192" s="79"/>
      <c r="AI192" s="79"/>
      <c r="AJ192" s="79"/>
      <c r="AK192" s="79"/>
      <c r="AL192" s="79"/>
      <c r="AM192" s="79"/>
      <c r="AN192" s="79"/>
      <c r="AO192" s="79"/>
      <c r="AP192" s="79"/>
      <c r="AQ192" s="79"/>
      <c r="AR192" s="79"/>
      <c r="AS192" s="79"/>
      <c r="AT192" s="79"/>
      <c r="AU192" s="79"/>
      <c r="AV192" s="79"/>
      <c r="AW192" s="79"/>
      <c r="AX192" s="79"/>
      <c r="AY192" s="79"/>
      <c r="AZ192" s="79"/>
      <c r="BA192" s="79"/>
      <c r="BB192" s="79"/>
      <c r="BC192" s="79"/>
      <c r="BD192" s="79"/>
      <c r="BE192" s="79"/>
      <c r="BF192" s="79"/>
      <c r="BG192" s="79"/>
      <c r="BH192" s="79"/>
    </row>
    <row r="193" spans="1:60" x14ac:dyDescent="0.25">
      <c r="A193" s="79"/>
      <c r="J193" s="79"/>
      <c r="K193" s="79"/>
      <c r="L193" s="79"/>
      <c r="M193" s="79"/>
      <c r="N193" s="79"/>
      <c r="O193" s="79"/>
      <c r="P193" s="79"/>
      <c r="Q193" s="79"/>
      <c r="R193" s="79"/>
      <c r="S193" s="79"/>
      <c r="T193" s="79"/>
      <c r="U193" s="79"/>
      <c r="V193" s="79"/>
      <c r="W193" s="79"/>
      <c r="X193" s="79"/>
      <c r="Y193" s="79"/>
      <c r="Z193" s="79"/>
      <c r="AA193" s="79"/>
      <c r="AB193" s="79"/>
      <c r="AC193" s="79"/>
      <c r="AD193" s="79"/>
      <c r="AE193" s="79"/>
      <c r="AF193" s="79"/>
      <c r="AG193" s="79"/>
      <c r="AH193" s="79"/>
      <c r="AI193" s="79"/>
      <c r="AJ193" s="79"/>
      <c r="AK193" s="79"/>
      <c r="AL193" s="79"/>
      <c r="AM193" s="79"/>
      <c r="AN193" s="79"/>
      <c r="AO193" s="79"/>
      <c r="AP193" s="79"/>
      <c r="AQ193" s="79"/>
      <c r="AR193" s="79"/>
      <c r="AS193" s="79"/>
      <c r="AT193" s="79"/>
      <c r="AU193" s="79"/>
      <c r="AV193" s="79"/>
      <c r="AW193" s="79"/>
      <c r="AX193" s="79"/>
      <c r="AY193" s="79"/>
      <c r="AZ193" s="79"/>
      <c r="BA193" s="79"/>
      <c r="BB193" s="79"/>
      <c r="BC193" s="79"/>
      <c r="BD193" s="79"/>
      <c r="BE193" s="79"/>
      <c r="BF193" s="79"/>
      <c r="BG193" s="79"/>
      <c r="BH193" s="79"/>
    </row>
    <row r="194" spans="1:60" x14ac:dyDescent="0.25">
      <c r="A194" s="79"/>
      <c r="J194" s="79"/>
      <c r="K194" s="79"/>
      <c r="L194" s="79"/>
      <c r="M194" s="79"/>
      <c r="N194" s="79"/>
      <c r="O194" s="79"/>
      <c r="P194" s="79"/>
      <c r="Q194" s="79"/>
      <c r="R194" s="79"/>
      <c r="S194" s="79"/>
      <c r="T194" s="79"/>
      <c r="U194" s="79"/>
      <c r="V194" s="79"/>
      <c r="W194" s="79"/>
      <c r="X194" s="79"/>
      <c r="Y194" s="79"/>
      <c r="Z194" s="79"/>
      <c r="AA194" s="79"/>
      <c r="AB194" s="79"/>
      <c r="AC194" s="79"/>
      <c r="AD194" s="79"/>
      <c r="AE194" s="79"/>
      <c r="AF194" s="79"/>
      <c r="AG194" s="79"/>
      <c r="AH194" s="79"/>
      <c r="AI194" s="79"/>
      <c r="AJ194" s="79"/>
      <c r="AK194" s="79"/>
      <c r="AL194" s="79"/>
      <c r="AM194" s="79"/>
      <c r="AN194" s="79"/>
      <c r="AO194" s="79"/>
      <c r="AP194" s="79"/>
      <c r="AQ194" s="79"/>
      <c r="AR194" s="79"/>
      <c r="AS194" s="79"/>
      <c r="AT194" s="79"/>
      <c r="AU194" s="79"/>
      <c r="AV194" s="79"/>
      <c r="AW194" s="79"/>
      <c r="AX194" s="79"/>
      <c r="AY194" s="79"/>
      <c r="AZ194" s="79"/>
      <c r="BA194" s="79"/>
      <c r="BB194" s="79"/>
      <c r="BC194" s="79"/>
      <c r="BD194" s="79"/>
      <c r="BE194" s="79"/>
      <c r="BF194" s="79"/>
      <c r="BG194" s="79"/>
      <c r="BH194" s="79"/>
    </row>
    <row r="195" spans="1:60" x14ac:dyDescent="0.25">
      <c r="A195" s="79"/>
      <c r="J195" s="79"/>
      <c r="K195" s="79"/>
      <c r="L195" s="79"/>
      <c r="M195" s="79"/>
      <c r="N195" s="79"/>
      <c r="O195" s="79"/>
      <c r="P195" s="79"/>
      <c r="Q195" s="79"/>
      <c r="R195" s="79"/>
      <c r="S195" s="79"/>
      <c r="T195" s="79"/>
      <c r="U195" s="79"/>
      <c r="V195" s="79"/>
      <c r="W195" s="79"/>
      <c r="X195" s="79"/>
      <c r="Y195" s="79"/>
      <c r="Z195" s="79"/>
      <c r="AA195" s="79"/>
      <c r="AB195" s="79"/>
      <c r="AC195" s="79"/>
      <c r="AD195" s="79"/>
      <c r="AE195" s="79"/>
      <c r="AF195" s="79"/>
      <c r="AG195" s="79"/>
      <c r="AH195" s="79"/>
      <c r="AI195" s="79"/>
      <c r="AJ195" s="79"/>
      <c r="AK195" s="79"/>
      <c r="AL195" s="79"/>
      <c r="AM195" s="79"/>
      <c r="AN195" s="79"/>
      <c r="AO195" s="79"/>
      <c r="AP195" s="79"/>
      <c r="AQ195" s="79"/>
      <c r="AR195" s="79"/>
      <c r="AS195" s="79"/>
      <c r="AT195" s="79"/>
      <c r="AU195" s="79"/>
      <c r="AV195" s="79"/>
      <c r="AW195" s="79"/>
      <c r="AX195" s="79"/>
      <c r="AY195" s="79"/>
      <c r="AZ195" s="79"/>
      <c r="BA195" s="79"/>
      <c r="BB195" s="79"/>
      <c r="BC195" s="79"/>
      <c r="BD195" s="79"/>
      <c r="BE195" s="79"/>
      <c r="BF195" s="79"/>
      <c r="BG195" s="79"/>
      <c r="BH195" s="79"/>
    </row>
    <row r="196" spans="1:60" x14ac:dyDescent="0.25">
      <c r="A196" s="79"/>
      <c r="J196" s="79"/>
      <c r="K196" s="79"/>
      <c r="L196" s="79"/>
      <c r="M196" s="79"/>
      <c r="N196" s="79"/>
      <c r="O196" s="79"/>
      <c r="P196" s="79"/>
      <c r="Q196" s="79"/>
      <c r="R196" s="79"/>
      <c r="S196" s="79"/>
      <c r="T196" s="79"/>
      <c r="U196" s="79"/>
      <c r="V196" s="79"/>
      <c r="W196" s="79"/>
      <c r="X196" s="79"/>
      <c r="Y196" s="79"/>
      <c r="Z196" s="79"/>
      <c r="AA196" s="79"/>
      <c r="AB196" s="79"/>
      <c r="AC196" s="79"/>
      <c r="AD196" s="79"/>
      <c r="AE196" s="79"/>
      <c r="AF196" s="79"/>
      <c r="AG196" s="79"/>
      <c r="AH196" s="79"/>
      <c r="AI196" s="79"/>
      <c r="AJ196" s="79"/>
      <c r="AK196" s="79"/>
      <c r="AL196" s="79"/>
      <c r="AM196" s="79"/>
      <c r="AN196" s="79"/>
      <c r="AO196" s="79"/>
      <c r="AP196" s="79"/>
      <c r="AQ196" s="79"/>
      <c r="AR196" s="79"/>
      <c r="AS196" s="79"/>
      <c r="AT196" s="79"/>
      <c r="AU196" s="79"/>
      <c r="AV196" s="79"/>
      <c r="AW196" s="79"/>
      <c r="AX196" s="79"/>
      <c r="AY196" s="79"/>
      <c r="AZ196" s="79"/>
      <c r="BA196" s="79"/>
      <c r="BB196" s="79"/>
      <c r="BC196" s="79"/>
      <c r="BD196" s="79"/>
      <c r="BE196" s="79"/>
      <c r="BF196" s="79"/>
      <c r="BG196" s="79"/>
      <c r="BH196" s="79"/>
    </row>
    <row r="197" spans="1:60" x14ac:dyDescent="0.25">
      <c r="A197" s="79"/>
      <c r="J197" s="79"/>
      <c r="K197" s="79"/>
      <c r="L197" s="79"/>
      <c r="M197" s="79"/>
      <c r="N197" s="79"/>
      <c r="O197" s="79"/>
      <c r="P197" s="79"/>
      <c r="Q197" s="79"/>
      <c r="R197" s="79"/>
      <c r="S197" s="79"/>
      <c r="T197" s="79"/>
      <c r="U197" s="79"/>
      <c r="V197" s="79"/>
      <c r="W197" s="79"/>
      <c r="X197" s="79"/>
      <c r="Y197" s="79"/>
      <c r="Z197" s="79"/>
      <c r="AA197" s="79"/>
      <c r="AB197" s="79"/>
      <c r="AC197" s="79"/>
      <c r="AD197" s="79"/>
      <c r="AE197" s="79"/>
      <c r="AF197" s="79"/>
      <c r="AG197" s="79"/>
      <c r="AH197" s="79"/>
      <c r="AI197" s="79"/>
      <c r="AJ197" s="79"/>
      <c r="AK197" s="79"/>
      <c r="AL197" s="79"/>
      <c r="AM197" s="79"/>
      <c r="AN197" s="79"/>
      <c r="AO197" s="79"/>
      <c r="AP197" s="79"/>
      <c r="AQ197" s="79"/>
      <c r="AR197" s="79"/>
      <c r="AS197" s="79"/>
      <c r="AT197" s="79"/>
      <c r="AU197" s="79"/>
      <c r="AV197" s="79"/>
      <c r="AW197" s="79"/>
      <c r="AX197" s="79"/>
      <c r="AY197" s="79"/>
      <c r="AZ197" s="79"/>
      <c r="BA197" s="79"/>
      <c r="BB197" s="79"/>
      <c r="BC197" s="79"/>
      <c r="BD197" s="79"/>
      <c r="BE197" s="79"/>
      <c r="BF197" s="79"/>
      <c r="BG197" s="79"/>
      <c r="BH197" s="79"/>
    </row>
    <row r="198" spans="1:60" x14ac:dyDescent="0.25">
      <c r="A198" s="79"/>
      <c r="J198" s="79"/>
      <c r="K198" s="79"/>
      <c r="L198" s="79"/>
      <c r="M198" s="79"/>
      <c r="N198" s="79"/>
      <c r="O198" s="79"/>
      <c r="P198" s="79"/>
      <c r="Q198" s="79"/>
      <c r="R198" s="79"/>
      <c r="S198" s="79"/>
      <c r="T198" s="79"/>
      <c r="U198" s="79"/>
      <c r="V198" s="79"/>
      <c r="W198" s="79"/>
      <c r="X198" s="79"/>
      <c r="Y198" s="79"/>
      <c r="Z198" s="79"/>
      <c r="AA198" s="79"/>
      <c r="AB198" s="79"/>
      <c r="AC198" s="79"/>
      <c r="AD198" s="79"/>
      <c r="AE198" s="79"/>
      <c r="AF198" s="79"/>
      <c r="AG198" s="79"/>
      <c r="AH198" s="79"/>
      <c r="AI198" s="79"/>
      <c r="AJ198" s="79"/>
      <c r="AK198" s="79"/>
      <c r="AL198" s="79"/>
      <c r="AM198" s="79"/>
      <c r="AN198" s="79"/>
      <c r="AO198" s="79"/>
      <c r="AP198" s="79"/>
      <c r="AQ198" s="79"/>
      <c r="AR198" s="79"/>
      <c r="AS198" s="79"/>
      <c r="AT198" s="79"/>
      <c r="AU198" s="79"/>
      <c r="AV198" s="79"/>
      <c r="AW198" s="79"/>
      <c r="AX198" s="79"/>
      <c r="AY198" s="79"/>
      <c r="AZ198" s="79"/>
      <c r="BA198" s="79"/>
      <c r="BB198" s="79"/>
      <c r="BC198" s="79"/>
      <c r="BD198" s="79"/>
      <c r="BE198" s="79"/>
      <c r="BF198" s="79"/>
      <c r="BG198" s="79"/>
      <c r="BH198" s="79"/>
    </row>
    <row r="199" spans="1:60" x14ac:dyDescent="0.25">
      <c r="A199" s="79"/>
      <c r="J199" s="79"/>
      <c r="K199" s="79"/>
      <c r="L199" s="79"/>
      <c r="M199" s="79"/>
      <c r="N199" s="79"/>
      <c r="O199" s="79"/>
      <c r="P199" s="79"/>
      <c r="Q199" s="79"/>
      <c r="R199" s="79"/>
      <c r="S199" s="79"/>
      <c r="T199" s="79"/>
      <c r="U199" s="79"/>
      <c r="V199" s="79"/>
      <c r="W199" s="79"/>
      <c r="X199" s="79"/>
      <c r="Y199" s="79"/>
      <c r="Z199" s="79"/>
      <c r="AA199" s="79"/>
      <c r="AB199" s="79"/>
      <c r="AC199" s="79"/>
      <c r="AD199" s="79"/>
      <c r="AE199" s="79"/>
      <c r="AF199" s="79"/>
      <c r="AG199" s="79"/>
      <c r="AH199" s="79"/>
      <c r="AI199" s="79"/>
      <c r="AJ199" s="79"/>
      <c r="AK199" s="79"/>
      <c r="AL199" s="79"/>
      <c r="AM199" s="79"/>
      <c r="AN199" s="79"/>
      <c r="AO199" s="79"/>
      <c r="AP199" s="79"/>
      <c r="AQ199" s="79"/>
      <c r="AR199" s="79"/>
      <c r="AS199" s="79"/>
      <c r="AT199" s="79"/>
      <c r="AU199" s="79"/>
      <c r="AV199" s="79"/>
      <c r="AW199" s="79"/>
      <c r="AX199" s="79"/>
      <c r="AY199" s="79"/>
      <c r="AZ199" s="79"/>
      <c r="BA199" s="79"/>
      <c r="BB199" s="79"/>
      <c r="BC199" s="79"/>
      <c r="BD199" s="79"/>
      <c r="BE199" s="79"/>
      <c r="BF199" s="79"/>
      <c r="BG199" s="79"/>
      <c r="BH199" s="79"/>
    </row>
    <row r="200" spans="1:60" x14ac:dyDescent="0.25">
      <c r="A200" s="79"/>
      <c r="J200" s="79"/>
      <c r="K200" s="79"/>
      <c r="L200" s="79"/>
      <c r="M200" s="79"/>
      <c r="N200" s="79"/>
      <c r="O200" s="79"/>
      <c r="P200" s="79"/>
      <c r="Q200" s="79"/>
      <c r="R200" s="79"/>
      <c r="S200" s="79"/>
      <c r="T200" s="79"/>
      <c r="U200" s="79"/>
      <c r="V200" s="79"/>
      <c r="W200" s="79"/>
      <c r="X200" s="79"/>
      <c r="Y200" s="79"/>
      <c r="Z200" s="79"/>
      <c r="AA200" s="79"/>
      <c r="AB200" s="79"/>
      <c r="AC200" s="79"/>
      <c r="AD200" s="79"/>
      <c r="AE200" s="79"/>
      <c r="AF200" s="79"/>
      <c r="AG200" s="79"/>
      <c r="AH200" s="79"/>
      <c r="AI200" s="79"/>
      <c r="AJ200" s="79"/>
      <c r="AK200" s="79"/>
      <c r="AL200" s="79"/>
      <c r="AM200" s="79"/>
      <c r="AN200" s="79"/>
      <c r="AO200" s="79"/>
      <c r="AP200" s="79"/>
      <c r="AQ200" s="79"/>
      <c r="AR200" s="79"/>
      <c r="AS200" s="79"/>
      <c r="AT200" s="79"/>
      <c r="AU200" s="79"/>
      <c r="AV200" s="79"/>
      <c r="AW200" s="79"/>
      <c r="AX200" s="79"/>
      <c r="AY200" s="79"/>
      <c r="AZ200" s="79"/>
      <c r="BA200" s="79"/>
      <c r="BB200" s="79"/>
      <c r="BC200" s="79"/>
      <c r="BD200" s="79"/>
      <c r="BE200" s="79"/>
      <c r="BF200" s="79"/>
      <c r="BG200" s="79"/>
      <c r="BH200" s="79"/>
    </row>
    <row r="201" spans="1:60" x14ac:dyDescent="0.25">
      <c r="A201" s="79"/>
      <c r="J201" s="79"/>
      <c r="K201" s="79"/>
      <c r="L201" s="79"/>
      <c r="M201" s="79"/>
      <c r="N201" s="79"/>
      <c r="O201" s="79"/>
      <c r="P201" s="79"/>
      <c r="Q201" s="79"/>
      <c r="R201" s="79"/>
      <c r="S201" s="79"/>
      <c r="T201" s="79"/>
      <c r="U201" s="79"/>
      <c r="V201" s="79"/>
      <c r="W201" s="79"/>
      <c r="X201" s="79"/>
      <c r="Y201" s="79"/>
      <c r="Z201" s="79"/>
      <c r="AA201" s="79"/>
      <c r="AB201" s="79"/>
      <c r="AC201" s="79"/>
      <c r="AD201" s="79"/>
      <c r="AE201" s="79"/>
      <c r="AF201" s="79"/>
      <c r="AG201" s="79"/>
      <c r="AH201" s="79"/>
      <c r="AI201" s="79"/>
      <c r="AJ201" s="79"/>
      <c r="AK201" s="79"/>
      <c r="AL201" s="79"/>
      <c r="AM201" s="79"/>
      <c r="AN201" s="79"/>
      <c r="AO201" s="79"/>
      <c r="AP201" s="79"/>
      <c r="AQ201" s="79"/>
      <c r="AR201" s="79"/>
      <c r="AS201" s="79"/>
      <c r="AT201" s="79"/>
      <c r="AU201" s="79"/>
      <c r="AV201" s="79"/>
      <c r="AW201" s="79"/>
      <c r="AX201" s="79"/>
      <c r="AY201" s="79"/>
      <c r="AZ201" s="79"/>
      <c r="BA201" s="79"/>
      <c r="BB201" s="79"/>
      <c r="BC201" s="79"/>
      <c r="BD201" s="79"/>
      <c r="BE201" s="79"/>
      <c r="BF201" s="79"/>
      <c r="BG201" s="79"/>
      <c r="BH201" s="79"/>
    </row>
    <row r="202" spans="1:60" x14ac:dyDescent="0.25">
      <c r="A202" s="79"/>
      <c r="J202" s="79"/>
      <c r="K202" s="79"/>
      <c r="L202" s="79"/>
      <c r="M202" s="79"/>
      <c r="N202" s="79"/>
      <c r="O202" s="79"/>
      <c r="P202" s="79"/>
      <c r="Q202" s="79"/>
      <c r="R202" s="79"/>
      <c r="S202" s="79"/>
      <c r="T202" s="79"/>
      <c r="U202" s="79"/>
      <c r="V202" s="79"/>
      <c r="W202" s="79"/>
      <c r="X202" s="79"/>
      <c r="Y202" s="79"/>
      <c r="Z202" s="79"/>
      <c r="AA202" s="79"/>
      <c r="AB202" s="79"/>
      <c r="AC202" s="79"/>
      <c r="AD202" s="79"/>
      <c r="AE202" s="79"/>
      <c r="AF202" s="79"/>
      <c r="AG202" s="79"/>
      <c r="AH202" s="79"/>
      <c r="AI202" s="79"/>
      <c r="AJ202" s="79"/>
      <c r="AK202" s="79"/>
      <c r="AL202" s="79"/>
      <c r="AM202" s="79"/>
      <c r="AN202" s="79"/>
      <c r="AO202" s="79"/>
      <c r="AP202" s="79"/>
      <c r="AQ202" s="79"/>
      <c r="AR202" s="79"/>
      <c r="AS202" s="79"/>
      <c r="AT202" s="79"/>
      <c r="AU202" s="79"/>
      <c r="AV202" s="79"/>
      <c r="AW202" s="79"/>
      <c r="AX202" s="79"/>
      <c r="AY202" s="79"/>
      <c r="AZ202" s="79"/>
      <c r="BA202" s="79"/>
      <c r="BB202" s="79"/>
      <c r="BC202" s="79"/>
      <c r="BD202" s="79"/>
      <c r="BE202" s="79"/>
      <c r="BF202" s="79"/>
      <c r="BG202" s="79"/>
      <c r="BH202" s="79"/>
    </row>
    <row r="203" spans="1:60" x14ac:dyDescent="0.25">
      <c r="A203" s="79"/>
      <c r="J203" s="79"/>
      <c r="K203" s="79"/>
      <c r="L203" s="79"/>
      <c r="M203" s="79"/>
      <c r="N203" s="79"/>
      <c r="O203" s="79"/>
      <c r="P203" s="79"/>
      <c r="Q203" s="79"/>
      <c r="R203" s="79"/>
      <c r="S203" s="79"/>
      <c r="T203" s="79"/>
      <c r="U203" s="79"/>
      <c r="V203" s="79"/>
      <c r="W203" s="79"/>
      <c r="X203" s="79"/>
      <c r="Y203" s="79"/>
      <c r="Z203" s="79"/>
      <c r="AA203" s="79"/>
      <c r="AB203" s="79"/>
      <c r="AC203" s="79"/>
      <c r="AD203" s="79"/>
      <c r="AE203" s="79"/>
      <c r="AF203" s="79"/>
      <c r="AG203" s="79"/>
      <c r="AH203" s="79"/>
      <c r="AI203" s="79"/>
      <c r="AJ203" s="79"/>
      <c r="AK203" s="79"/>
      <c r="AL203" s="79"/>
      <c r="AM203" s="79"/>
      <c r="AN203" s="79"/>
      <c r="AO203" s="79"/>
      <c r="AP203" s="79"/>
      <c r="AQ203" s="79"/>
      <c r="AR203" s="79"/>
      <c r="AS203" s="79"/>
      <c r="AT203" s="79"/>
      <c r="AU203" s="79"/>
      <c r="AV203" s="79"/>
      <c r="AW203" s="79"/>
      <c r="AX203" s="79"/>
      <c r="AY203" s="79"/>
      <c r="AZ203" s="79"/>
      <c r="BA203" s="79"/>
      <c r="BB203" s="79"/>
      <c r="BC203" s="79"/>
      <c r="BD203" s="79"/>
      <c r="BE203" s="79"/>
      <c r="BF203" s="79"/>
      <c r="BG203" s="79"/>
      <c r="BH203" s="79"/>
    </row>
    <row r="204" spans="1:60" x14ac:dyDescent="0.25">
      <c r="A204" s="79"/>
      <c r="J204" s="79"/>
      <c r="K204" s="79"/>
      <c r="L204" s="79"/>
      <c r="M204" s="79"/>
      <c r="N204" s="79"/>
      <c r="O204" s="79"/>
      <c r="P204" s="79"/>
      <c r="Q204" s="79"/>
      <c r="R204" s="79"/>
      <c r="S204" s="79"/>
      <c r="T204" s="79"/>
      <c r="U204" s="79"/>
      <c r="V204" s="79"/>
      <c r="W204" s="79"/>
      <c r="X204" s="79"/>
      <c r="Y204" s="79"/>
      <c r="Z204" s="79"/>
      <c r="AA204" s="79"/>
      <c r="AB204" s="79"/>
      <c r="AC204" s="79"/>
      <c r="AD204" s="79"/>
      <c r="AE204" s="79"/>
      <c r="AF204" s="79"/>
      <c r="AG204" s="79"/>
      <c r="AH204" s="79"/>
      <c r="AI204" s="79"/>
      <c r="AJ204" s="79"/>
      <c r="AK204" s="79"/>
      <c r="AL204" s="79"/>
      <c r="AM204" s="79"/>
      <c r="AN204" s="79"/>
      <c r="AO204" s="79"/>
      <c r="AP204" s="79"/>
      <c r="AQ204" s="79"/>
      <c r="AR204" s="79"/>
      <c r="AS204" s="79"/>
      <c r="AT204" s="79"/>
      <c r="AU204" s="79"/>
      <c r="AV204" s="79"/>
      <c r="AW204" s="79"/>
      <c r="AX204" s="79"/>
      <c r="AY204" s="79"/>
      <c r="AZ204" s="79"/>
      <c r="BA204" s="79"/>
      <c r="BB204" s="79"/>
      <c r="BC204" s="79"/>
      <c r="BD204" s="79"/>
      <c r="BE204" s="79"/>
      <c r="BF204" s="79"/>
      <c r="BG204" s="79"/>
      <c r="BH204" s="79"/>
    </row>
    <row r="205" spans="1:60" x14ac:dyDescent="0.25">
      <c r="A205" s="79"/>
      <c r="J205" s="79"/>
      <c r="K205" s="79"/>
      <c r="L205" s="79"/>
      <c r="M205" s="79"/>
      <c r="N205" s="79"/>
      <c r="O205" s="79"/>
      <c r="P205" s="79"/>
      <c r="Q205" s="79"/>
      <c r="R205" s="79"/>
      <c r="S205" s="79"/>
      <c r="T205" s="79"/>
      <c r="U205" s="79"/>
      <c r="V205" s="79"/>
      <c r="W205" s="79"/>
      <c r="X205" s="79"/>
      <c r="Y205" s="79"/>
      <c r="Z205" s="79"/>
      <c r="AA205" s="79"/>
      <c r="AB205" s="79"/>
      <c r="AC205" s="79"/>
      <c r="AD205" s="79"/>
      <c r="AE205" s="79"/>
      <c r="AF205" s="79"/>
      <c r="AG205" s="79"/>
      <c r="AH205" s="79"/>
      <c r="AI205" s="79"/>
      <c r="AJ205" s="79"/>
      <c r="AK205" s="79"/>
      <c r="AL205" s="79"/>
      <c r="AM205" s="79"/>
      <c r="AN205" s="79"/>
      <c r="AO205" s="79"/>
      <c r="AP205" s="79"/>
      <c r="AQ205" s="79"/>
      <c r="AR205" s="79"/>
      <c r="AS205" s="79"/>
      <c r="AT205" s="79"/>
      <c r="AU205" s="79"/>
      <c r="AV205" s="79"/>
      <c r="AW205" s="79"/>
      <c r="AX205" s="79"/>
      <c r="AY205" s="79"/>
      <c r="AZ205" s="79"/>
      <c r="BA205" s="79"/>
      <c r="BB205" s="79"/>
      <c r="BC205" s="79"/>
      <c r="BD205" s="79"/>
      <c r="BE205" s="79"/>
      <c r="BF205" s="79"/>
      <c r="BG205" s="79"/>
      <c r="BH205" s="79"/>
    </row>
    <row r="206" spans="1:60" x14ac:dyDescent="0.25">
      <c r="A206" s="79"/>
      <c r="J206" s="79"/>
      <c r="K206" s="79"/>
      <c r="L206" s="79"/>
      <c r="M206" s="79"/>
      <c r="N206" s="79"/>
      <c r="O206" s="79"/>
      <c r="P206" s="79"/>
      <c r="Q206" s="79"/>
      <c r="R206" s="79"/>
      <c r="S206" s="79"/>
      <c r="T206" s="79"/>
      <c r="U206" s="79"/>
      <c r="V206" s="79"/>
      <c r="W206" s="79"/>
      <c r="X206" s="79"/>
      <c r="Y206" s="79"/>
      <c r="Z206" s="79"/>
      <c r="AA206" s="79"/>
      <c r="AB206" s="79"/>
      <c r="AC206" s="79"/>
      <c r="AD206" s="79"/>
      <c r="AE206" s="79"/>
      <c r="AF206" s="79"/>
      <c r="AG206" s="79"/>
      <c r="AH206" s="79"/>
      <c r="AI206" s="79"/>
      <c r="AJ206" s="79"/>
      <c r="AK206" s="79"/>
      <c r="AL206" s="79"/>
      <c r="AM206" s="79"/>
      <c r="AN206" s="79"/>
      <c r="AO206" s="79"/>
      <c r="AP206" s="79"/>
      <c r="AQ206" s="79"/>
      <c r="AR206" s="79"/>
      <c r="AS206" s="79"/>
      <c r="AT206" s="79"/>
      <c r="AU206" s="79"/>
      <c r="AV206" s="79"/>
      <c r="AW206" s="79"/>
      <c r="AX206" s="79"/>
      <c r="AY206" s="79"/>
      <c r="AZ206" s="79"/>
      <c r="BA206" s="79"/>
      <c r="BB206" s="79"/>
      <c r="BC206" s="79"/>
      <c r="BD206" s="79"/>
      <c r="BE206" s="79"/>
      <c r="BF206" s="79"/>
      <c r="BG206" s="79"/>
      <c r="BH206" s="79"/>
    </row>
    <row r="207" spans="1:60" x14ac:dyDescent="0.25">
      <c r="A207" s="79"/>
      <c r="J207" s="79"/>
      <c r="K207" s="79"/>
      <c r="L207" s="79"/>
      <c r="M207" s="79"/>
      <c r="N207" s="79"/>
      <c r="O207" s="79"/>
      <c r="P207" s="79"/>
      <c r="Q207" s="79"/>
      <c r="R207" s="79"/>
      <c r="S207" s="79"/>
      <c r="T207" s="79"/>
      <c r="U207" s="79"/>
      <c r="V207" s="79"/>
      <c r="W207" s="79"/>
      <c r="X207" s="79"/>
      <c r="Y207" s="79"/>
      <c r="Z207" s="79"/>
      <c r="AA207" s="79"/>
      <c r="AB207" s="79"/>
      <c r="AC207" s="79"/>
      <c r="AD207" s="79"/>
      <c r="AE207" s="79"/>
      <c r="AF207" s="79"/>
      <c r="AG207" s="79"/>
      <c r="AH207" s="79"/>
      <c r="AI207" s="79"/>
      <c r="AJ207" s="79"/>
      <c r="AK207" s="79"/>
      <c r="AL207" s="79"/>
      <c r="AM207" s="79"/>
      <c r="AN207" s="79"/>
      <c r="AO207" s="79"/>
      <c r="AP207" s="79"/>
      <c r="AQ207" s="79"/>
      <c r="AR207" s="79"/>
      <c r="AS207" s="79"/>
      <c r="AT207" s="79"/>
      <c r="AU207" s="79"/>
      <c r="AV207" s="79"/>
      <c r="AW207" s="79"/>
      <c r="AX207" s="79"/>
      <c r="AY207" s="79"/>
      <c r="AZ207" s="79"/>
      <c r="BA207" s="79"/>
      <c r="BB207" s="79"/>
      <c r="BC207" s="79"/>
      <c r="BD207" s="79"/>
      <c r="BE207" s="79"/>
      <c r="BF207" s="79"/>
      <c r="BG207" s="79"/>
      <c r="BH207" s="79"/>
    </row>
    <row r="208" spans="1:60" x14ac:dyDescent="0.25">
      <c r="A208" s="79"/>
      <c r="J208" s="79"/>
      <c r="K208" s="79"/>
      <c r="L208" s="79"/>
      <c r="M208" s="79"/>
      <c r="N208" s="79"/>
      <c r="O208" s="79"/>
      <c r="P208" s="79"/>
      <c r="Q208" s="79"/>
      <c r="R208" s="79"/>
      <c r="S208" s="79"/>
      <c r="T208" s="79"/>
      <c r="U208" s="79"/>
      <c r="V208" s="79"/>
      <c r="W208" s="79"/>
      <c r="X208" s="79"/>
      <c r="Y208" s="79"/>
      <c r="Z208" s="79"/>
      <c r="AA208" s="79"/>
      <c r="AB208" s="79"/>
      <c r="AC208" s="79"/>
      <c r="AD208" s="79"/>
      <c r="AE208" s="79"/>
      <c r="AF208" s="79"/>
      <c r="AG208" s="79"/>
      <c r="AH208" s="79"/>
      <c r="AI208" s="79"/>
      <c r="AJ208" s="79"/>
      <c r="AK208" s="79"/>
      <c r="AL208" s="79"/>
      <c r="AM208" s="79"/>
      <c r="AN208" s="79"/>
      <c r="AO208" s="79"/>
      <c r="AP208" s="79"/>
      <c r="AQ208" s="79"/>
      <c r="AR208" s="79"/>
      <c r="AS208" s="79"/>
      <c r="AT208" s="79"/>
      <c r="AU208" s="79"/>
      <c r="AV208" s="79"/>
      <c r="AW208" s="79"/>
      <c r="AX208" s="79"/>
      <c r="AY208" s="79"/>
      <c r="AZ208" s="79"/>
      <c r="BA208" s="79"/>
      <c r="BB208" s="79"/>
      <c r="BC208" s="79"/>
      <c r="BD208" s="79"/>
      <c r="BE208" s="79"/>
      <c r="BF208" s="79"/>
      <c r="BG208" s="79"/>
      <c r="BH208" s="79"/>
    </row>
    <row r="209" spans="1:60" x14ac:dyDescent="0.25">
      <c r="A209" s="79"/>
      <c r="J209" s="79"/>
      <c r="K209" s="79"/>
      <c r="L209" s="79"/>
      <c r="M209" s="79"/>
      <c r="N209" s="79"/>
      <c r="O209" s="79"/>
      <c r="P209" s="79"/>
      <c r="Q209" s="79"/>
      <c r="R209" s="79"/>
      <c r="S209" s="79"/>
      <c r="T209" s="79"/>
      <c r="U209" s="79"/>
      <c r="V209" s="79"/>
      <c r="W209" s="79"/>
      <c r="X209" s="79"/>
      <c r="Y209" s="79"/>
      <c r="Z209" s="79"/>
      <c r="AA209" s="79"/>
      <c r="AB209" s="79"/>
      <c r="AC209" s="79"/>
      <c r="AD209" s="79"/>
      <c r="AE209" s="79"/>
      <c r="AF209" s="79"/>
      <c r="AG209" s="79"/>
      <c r="AH209" s="79"/>
      <c r="AI209" s="79"/>
      <c r="AJ209" s="79"/>
      <c r="AK209" s="79"/>
      <c r="AL209" s="79"/>
      <c r="AM209" s="79"/>
      <c r="AN209" s="79"/>
      <c r="AO209" s="79"/>
      <c r="AP209" s="79"/>
      <c r="AQ209" s="79"/>
      <c r="AR209" s="79"/>
      <c r="AS209" s="79"/>
      <c r="AT209" s="79"/>
      <c r="AU209" s="79"/>
      <c r="AV209" s="79"/>
      <c r="AW209" s="79"/>
      <c r="AX209" s="79"/>
      <c r="AY209" s="79"/>
      <c r="AZ209" s="79"/>
      <c r="BA209" s="79"/>
      <c r="BB209" s="79"/>
      <c r="BC209" s="79"/>
      <c r="BD209" s="79"/>
      <c r="BE209" s="79"/>
      <c r="BF209" s="79"/>
      <c r="BG209" s="79"/>
      <c r="BH209" s="79"/>
    </row>
    <row r="210" spans="1:60" x14ac:dyDescent="0.25">
      <c r="A210" s="79"/>
      <c r="J210" s="79"/>
      <c r="K210" s="79"/>
      <c r="L210" s="79"/>
      <c r="M210" s="79"/>
      <c r="N210" s="79"/>
      <c r="O210" s="79"/>
      <c r="P210" s="79"/>
      <c r="Q210" s="79"/>
      <c r="R210" s="79"/>
      <c r="S210" s="79"/>
      <c r="T210" s="79"/>
      <c r="U210" s="79"/>
      <c r="V210" s="79"/>
      <c r="W210" s="79"/>
      <c r="X210" s="79"/>
      <c r="Y210" s="79"/>
      <c r="Z210" s="79"/>
      <c r="AA210" s="79"/>
      <c r="AB210" s="79"/>
      <c r="AC210" s="79"/>
      <c r="AD210" s="79"/>
      <c r="AE210" s="79"/>
      <c r="AF210" s="79"/>
      <c r="AG210" s="79"/>
      <c r="AH210" s="79"/>
      <c r="AI210" s="79"/>
      <c r="AJ210" s="79"/>
      <c r="AK210" s="79"/>
      <c r="AL210" s="79"/>
      <c r="AM210" s="79"/>
      <c r="AN210" s="79"/>
      <c r="AO210" s="79"/>
      <c r="AP210" s="79"/>
      <c r="AQ210" s="79"/>
      <c r="AR210" s="79"/>
      <c r="AS210" s="79"/>
      <c r="AT210" s="79"/>
      <c r="AU210" s="79"/>
      <c r="AV210" s="79"/>
      <c r="AW210" s="79"/>
      <c r="AX210" s="79"/>
      <c r="AY210" s="79"/>
      <c r="AZ210" s="79"/>
      <c r="BA210" s="79"/>
      <c r="BB210" s="79"/>
      <c r="BC210" s="79"/>
      <c r="BD210" s="79"/>
      <c r="BE210" s="79"/>
      <c r="BF210" s="79"/>
      <c r="BG210" s="79"/>
      <c r="BH210" s="79"/>
    </row>
    <row r="211" spans="1:60" x14ac:dyDescent="0.25">
      <c r="A211" s="79"/>
      <c r="J211" s="79"/>
      <c r="K211" s="79"/>
      <c r="L211" s="79"/>
      <c r="M211" s="79"/>
      <c r="N211" s="79"/>
      <c r="O211" s="79"/>
      <c r="P211" s="79"/>
      <c r="Q211" s="79"/>
      <c r="R211" s="79"/>
      <c r="S211" s="79"/>
      <c r="T211" s="79"/>
      <c r="U211" s="79"/>
      <c r="V211" s="79"/>
      <c r="W211" s="79"/>
      <c r="X211" s="79"/>
      <c r="Y211" s="79"/>
      <c r="Z211" s="79"/>
      <c r="AA211" s="79"/>
      <c r="AB211" s="79"/>
      <c r="AC211" s="79"/>
      <c r="AD211" s="79"/>
      <c r="AE211" s="79"/>
      <c r="AF211" s="79"/>
      <c r="AG211" s="79"/>
      <c r="AH211" s="79"/>
      <c r="AI211" s="79"/>
      <c r="AJ211" s="79"/>
      <c r="AK211" s="79"/>
      <c r="AL211" s="79"/>
      <c r="AM211" s="79"/>
      <c r="AN211" s="79"/>
      <c r="AO211" s="79"/>
      <c r="AP211" s="79"/>
      <c r="AQ211" s="79"/>
      <c r="AR211" s="79"/>
      <c r="AS211" s="79"/>
      <c r="AT211" s="79"/>
      <c r="AU211" s="79"/>
      <c r="AV211" s="79"/>
      <c r="AW211" s="79"/>
      <c r="AX211" s="79"/>
      <c r="AY211" s="79"/>
      <c r="AZ211" s="79"/>
      <c r="BA211" s="79"/>
      <c r="BB211" s="79"/>
      <c r="BC211" s="79"/>
      <c r="BD211" s="79"/>
      <c r="BE211" s="79"/>
      <c r="BF211" s="79"/>
      <c r="BG211" s="79"/>
      <c r="BH211" s="79"/>
    </row>
    <row r="212" spans="1:60" x14ac:dyDescent="0.25">
      <c r="A212" s="79"/>
      <c r="J212" s="79"/>
      <c r="K212" s="79"/>
      <c r="L212" s="79"/>
      <c r="M212" s="79"/>
      <c r="N212" s="79"/>
      <c r="O212" s="79"/>
      <c r="P212" s="79"/>
      <c r="Q212" s="79"/>
      <c r="R212" s="79"/>
      <c r="S212" s="79"/>
      <c r="T212" s="79"/>
      <c r="U212" s="79"/>
      <c r="V212" s="79"/>
      <c r="W212" s="79"/>
      <c r="X212" s="79"/>
      <c r="Y212" s="79"/>
      <c r="Z212" s="79"/>
      <c r="AA212" s="79"/>
      <c r="AB212" s="79"/>
      <c r="AC212" s="79"/>
      <c r="AD212" s="79"/>
      <c r="AE212" s="79"/>
      <c r="AF212" s="79"/>
      <c r="AG212" s="79"/>
      <c r="AH212" s="79"/>
      <c r="AI212" s="79"/>
      <c r="AJ212" s="79"/>
      <c r="AK212" s="79"/>
      <c r="AL212" s="79"/>
      <c r="AM212" s="79"/>
      <c r="AN212" s="79"/>
      <c r="AO212" s="79"/>
      <c r="AP212" s="79"/>
      <c r="AQ212" s="79"/>
      <c r="AR212" s="79"/>
      <c r="AS212" s="79"/>
      <c r="AT212" s="79"/>
      <c r="AU212" s="79"/>
      <c r="AV212" s="79"/>
      <c r="AW212" s="79"/>
      <c r="AX212" s="79"/>
      <c r="AY212" s="79"/>
      <c r="AZ212" s="79"/>
      <c r="BA212" s="79"/>
      <c r="BB212" s="79"/>
      <c r="BC212" s="79"/>
      <c r="BD212" s="79"/>
      <c r="BE212" s="79"/>
      <c r="BF212" s="79"/>
      <c r="BG212" s="79"/>
      <c r="BH212" s="79"/>
    </row>
    <row r="213" spans="1:60" x14ac:dyDescent="0.25">
      <c r="A213" s="79"/>
      <c r="J213" s="79"/>
      <c r="K213" s="79"/>
      <c r="L213" s="79"/>
      <c r="M213" s="79"/>
      <c r="N213" s="79"/>
      <c r="O213" s="79"/>
      <c r="P213" s="79"/>
      <c r="Q213" s="79"/>
      <c r="R213" s="79"/>
      <c r="S213" s="79"/>
      <c r="T213" s="79"/>
      <c r="U213" s="79"/>
      <c r="V213" s="79"/>
      <c r="W213" s="79"/>
      <c r="X213" s="79"/>
      <c r="Y213" s="79"/>
      <c r="Z213" s="79"/>
      <c r="AA213" s="79"/>
      <c r="AB213" s="79"/>
      <c r="AC213" s="79"/>
      <c r="AD213" s="79"/>
      <c r="AE213" s="79"/>
      <c r="AF213" s="79"/>
      <c r="AG213" s="79"/>
      <c r="AH213" s="79"/>
      <c r="AI213" s="79"/>
      <c r="AJ213" s="79"/>
      <c r="AK213" s="79"/>
      <c r="AL213" s="79"/>
      <c r="AM213" s="79"/>
      <c r="AN213" s="79"/>
      <c r="AO213" s="79"/>
      <c r="AP213" s="79"/>
      <c r="AQ213" s="79"/>
      <c r="AR213" s="79"/>
      <c r="AS213" s="79"/>
      <c r="AT213" s="79"/>
      <c r="AU213" s="79"/>
      <c r="AV213" s="79"/>
      <c r="AW213" s="79"/>
      <c r="AX213" s="79"/>
      <c r="AY213" s="79"/>
      <c r="AZ213" s="79"/>
      <c r="BA213" s="79"/>
      <c r="BB213" s="79"/>
      <c r="BC213" s="79"/>
      <c r="BD213" s="79"/>
      <c r="BE213" s="79"/>
      <c r="BF213" s="79"/>
      <c r="BG213" s="79"/>
      <c r="BH213" s="79"/>
    </row>
    <row r="214" spans="1:60" x14ac:dyDescent="0.25">
      <c r="A214" s="79"/>
      <c r="J214" s="79"/>
      <c r="K214" s="79"/>
      <c r="L214" s="79"/>
      <c r="M214" s="79"/>
      <c r="N214" s="79"/>
      <c r="O214" s="79"/>
      <c r="P214" s="79"/>
      <c r="Q214" s="79"/>
      <c r="R214" s="79"/>
      <c r="S214" s="79"/>
      <c r="T214" s="79"/>
      <c r="U214" s="79"/>
      <c r="V214" s="79"/>
      <c r="W214" s="79"/>
      <c r="X214" s="79"/>
      <c r="Y214" s="79"/>
      <c r="Z214" s="79"/>
      <c r="AA214" s="79"/>
      <c r="AB214" s="79"/>
      <c r="AC214" s="79"/>
      <c r="AD214" s="79"/>
      <c r="AE214" s="79"/>
      <c r="AF214" s="79"/>
      <c r="AG214" s="79"/>
      <c r="AH214" s="79"/>
      <c r="AI214" s="79"/>
      <c r="AJ214" s="79"/>
      <c r="AK214" s="79"/>
      <c r="AL214" s="79"/>
      <c r="AM214" s="79"/>
      <c r="AN214" s="79"/>
      <c r="AO214" s="79"/>
      <c r="AP214" s="79"/>
      <c r="AQ214" s="79"/>
      <c r="AR214" s="79"/>
      <c r="AS214" s="79"/>
      <c r="AT214" s="79"/>
      <c r="AU214" s="79"/>
      <c r="AV214" s="79"/>
      <c r="AW214" s="79"/>
      <c r="AX214" s="79"/>
      <c r="AY214" s="79"/>
      <c r="AZ214" s="79"/>
      <c r="BA214" s="79"/>
      <c r="BB214" s="79"/>
      <c r="BC214" s="79"/>
      <c r="BD214" s="79"/>
      <c r="BE214" s="79"/>
      <c r="BF214" s="79"/>
      <c r="BG214" s="79"/>
      <c r="BH214" s="79"/>
    </row>
    <row r="215" spans="1:60" x14ac:dyDescent="0.25">
      <c r="A215" s="79"/>
      <c r="J215" s="79"/>
      <c r="K215" s="79"/>
      <c r="L215" s="79"/>
      <c r="M215" s="79"/>
      <c r="N215" s="79"/>
      <c r="O215" s="79"/>
      <c r="P215" s="79"/>
      <c r="Q215" s="79"/>
      <c r="R215" s="79"/>
      <c r="S215" s="79"/>
      <c r="T215" s="79"/>
      <c r="U215" s="79"/>
      <c r="V215" s="79"/>
      <c r="W215" s="79"/>
      <c r="X215" s="79"/>
      <c r="Y215" s="79"/>
      <c r="Z215" s="79"/>
      <c r="AA215" s="79"/>
      <c r="AB215" s="79"/>
      <c r="AC215" s="79"/>
      <c r="AD215" s="79"/>
      <c r="AE215" s="79"/>
      <c r="AF215" s="79"/>
      <c r="AG215" s="79"/>
      <c r="AH215" s="79"/>
      <c r="AI215" s="79"/>
      <c r="AJ215" s="79"/>
      <c r="AK215" s="79"/>
      <c r="AL215" s="79"/>
      <c r="AM215" s="79"/>
      <c r="AN215" s="79"/>
      <c r="AO215" s="79"/>
      <c r="AP215" s="79"/>
      <c r="AQ215" s="79"/>
      <c r="AR215" s="79"/>
      <c r="AS215" s="79"/>
      <c r="AT215" s="79"/>
      <c r="AU215" s="79"/>
      <c r="AV215" s="79"/>
      <c r="AW215" s="79"/>
      <c r="AX215" s="79"/>
      <c r="AY215" s="79"/>
      <c r="AZ215" s="79"/>
      <c r="BA215" s="79"/>
      <c r="BB215" s="79"/>
      <c r="BC215" s="79"/>
      <c r="BD215" s="79"/>
      <c r="BE215" s="79"/>
      <c r="BF215" s="79"/>
      <c r="BG215" s="79"/>
      <c r="BH215" s="79"/>
    </row>
    <row r="216" spans="1:60" x14ac:dyDescent="0.25">
      <c r="A216" s="79"/>
      <c r="J216" s="79"/>
      <c r="K216" s="79"/>
      <c r="L216" s="79"/>
      <c r="M216" s="79"/>
      <c r="N216" s="79"/>
      <c r="O216" s="79"/>
      <c r="P216" s="79"/>
      <c r="Q216" s="79"/>
      <c r="R216" s="79"/>
      <c r="S216" s="79"/>
      <c r="T216" s="79"/>
      <c r="U216" s="79"/>
      <c r="V216" s="79"/>
      <c r="W216" s="79"/>
      <c r="X216" s="79"/>
      <c r="Y216" s="79"/>
      <c r="Z216" s="79"/>
      <c r="AA216" s="79"/>
      <c r="AB216" s="79"/>
      <c r="AC216" s="79"/>
      <c r="AD216" s="79"/>
      <c r="AE216" s="79"/>
      <c r="AF216" s="79"/>
      <c r="AG216" s="79"/>
      <c r="AH216" s="79"/>
      <c r="AI216" s="79"/>
      <c r="AJ216" s="79"/>
      <c r="AK216" s="79"/>
      <c r="AL216" s="79"/>
      <c r="AM216" s="79"/>
      <c r="AN216" s="79"/>
      <c r="AO216" s="79"/>
      <c r="AP216" s="79"/>
      <c r="AQ216" s="79"/>
      <c r="AR216" s="79"/>
      <c r="AS216" s="79"/>
      <c r="AT216" s="79"/>
      <c r="AU216" s="79"/>
      <c r="AV216" s="79"/>
      <c r="AW216" s="79"/>
      <c r="AX216" s="79"/>
      <c r="AY216" s="79"/>
      <c r="AZ216" s="79"/>
      <c r="BA216" s="79"/>
      <c r="BB216" s="79"/>
      <c r="BC216" s="79"/>
      <c r="BD216" s="79"/>
      <c r="BE216" s="79"/>
      <c r="BF216" s="79"/>
      <c r="BG216" s="79"/>
      <c r="BH216" s="79"/>
    </row>
    <row r="217" spans="1:60" x14ac:dyDescent="0.25">
      <c r="A217" s="79"/>
      <c r="J217" s="79"/>
      <c r="K217" s="79"/>
      <c r="L217" s="79"/>
      <c r="M217" s="79"/>
      <c r="N217" s="79"/>
      <c r="O217" s="79"/>
      <c r="P217" s="79"/>
      <c r="Q217" s="79"/>
      <c r="R217" s="79"/>
      <c r="S217" s="79"/>
      <c r="T217" s="79"/>
      <c r="U217" s="79"/>
      <c r="V217" s="79"/>
      <c r="W217" s="79"/>
      <c r="X217" s="79"/>
      <c r="Y217" s="79"/>
      <c r="Z217" s="79"/>
      <c r="AA217" s="79"/>
      <c r="AB217" s="79"/>
      <c r="AC217" s="79"/>
      <c r="AD217" s="79"/>
      <c r="AE217" s="79"/>
      <c r="AF217" s="79"/>
      <c r="AG217" s="79"/>
      <c r="AH217" s="79"/>
      <c r="AI217" s="79"/>
      <c r="AJ217" s="79"/>
      <c r="AK217" s="79"/>
      <c r="AL217" s="79"/>
      <c r="AM217" s="79"/>
      <c r="AN217" s="79"/>
      <c r="AO217" s="79"/>
      <c r="AP217" s="79"/>
      <c r="AQ217" s="79"/>
      <c r="AR217" s="79"/>
      <c r="AS217" s="79"/>
      <c r="AT217" s="79"/>
      <c r="AU217" s="79"/>
      <c r="AV217" s="79"/>
      <c r="AW217" s="79"/>
      <c r="AX217" s="79"/>
      <c r="AY217" s="79"/>
      <c r="AZ217" s="79"/>
      <c r="BA217" s="79"/>
      <c r="BB217" s="79"/>
      <c r="BC217" s="79"/>
      <c r="BD217" s="79"/>
      <c r="BE217" s="79"/>
      <c r="BF217" s="79"/>
      <c r="BG217" s="79"/>
      <c r="BH217" s="79"/>
    </row>
    <row r="218" spans="1:60" x14ac:dyDescent="0.25">
      <c r="A218" s="79"/>
      <c r="J218" s="79"/>
      <c r="K218" s="79"/>
      <c r="L218" s="79"/>
      <c r="M218" s="79"/>
      <c r="N218" s="79"/>
      <c r="O218" s="79"/>
      <c r="P218" s="79"/>
      <c r="Q218" s="79"/>
      <c r="R218" s="79"/>
      <c r="S218" s="79"/>
      <c r="T218" s="79"/>
      <c r="U218" s="79"/>
      <c r="V218" s="79"/>
      <c r="W218" s="79"/>
      <c r="X218" s="79"/>
      <c r="Y218" s="79"/>
      <c r="Z218" s="79"/>
      <c r="AA218" s="79"/>
      <c r="AB218" s="79"/>
      <c r="AC218" s="79"/>
      <c r="AD218" s="79"/>
      <c r="AE218" s="79"/>
      <c r="AF218" s="79"/>
      <c r="AG218" s="79"/>
      <c r="AH218" s="79"/>
      <c r="AI218" s="79"/>
      <c r="AJ218" s="79"/>
      <c r="AK218" s="79"/>
      <c r="AL218" s="79"/>
      <c r="AM218" s="79"/>
      <c r="AN218" s="79"/>
      <c r="AO218" s="79"/>
      <c r="AP218" s="79"/>
      <c r="AQ218" s="79"/>
      <c r="AR218" s="79"/>
      <c r="AS218" s="79"/>
      <c r="AT218" s="79"/>
      <c r="AU218" s="79"/>
      <c r="AV218" s="79"/>
      <c r="AW218" s="79"/>
      <c r="AX218" s="79"/>
      <c r="AY218" s="79"/>
      <c r="AZ218" s="79"/>
      <c r="BA218" s="79"/>
      <c r="BB218" s="79"/>
      <c r="BC218" s="79"/>
      <c r="BD218" s="79"/>
      <c r="BE218" s="79"/>
      <c r="BF218" s="79"/>
      <c r="BG218" s="79"/>
      <c r="BH218" s="79"/>
    </row>
    <row r="219" spans="1:60" x14ac:dyDescent="0.25">
      <c r="A219" s="79"/>
      <c r="J219" s="79"/>
      <c r="K219" s="79"/>
      <c r="L219" s="79"/>
      <c r="M219" s="79"/>
      <c r="N219" s="79"/>
      <c r="O219" s="79"/>
      <c r="P219" s="79"/>
      <c r="Q219" s="79"/>
      <c r="R219" s="79"/>
      <c r="S219" s="79"/>
      <c r="T219" s="79"/>
      <c r="U219" s="79"/>
      <c r="V219" s="79"/>
      <c r="W219" s="79"/>
      <c r="X219" s="79"/>
      <c r="Y219" s="79"/>
      <c r="Z219" s="79"/>
      <c r="AA219" s="79"/>
      <c r="AB219" s="79"/>
      <c r="AC219" s="79"/>
      <c r="AD219" s="79"/>
      <c r="AE219" s="79"/>
      <c r="AF219" s="79"/>
      <c r="AG219" s="79"/>
      <c r="AH219" s="79"/>
      <c r="AI219" s="79"/>
      <c r="AJ219" s="79"/>
      <c r="AK219" s="79"/>
      <c r="AL219" s="79"/>
      <c r="AM219" s="79"/>
      <c r="AN219" s="79"/>
      <c r="AO219" s="79"/>
      <c r="AP219" s="79"/>
      <c r="AQ219" s="79"/>
      <c r="AR219" s="79"/>
      <c r="AS219" s="79"/>
      <c r="AT219" s="79"/>
      <c r="AU219" s="79"/>
      <c r="AV219" s="79"/>
      <c r="AW219" s="79"/>
      <c r="AX219" s="79"/>
      <c r="AY219" s="79"/>
      <c r="AZ219" s="79"/>
      <c r="BA219" s="79"/>
      <c r="BB219" s="79"/>
      <c r="BC219" s="79"/>
      <c r="BD219" s="79"/>
      <c r="BE219" s="79"/>
      <c r="BF219" s="79"/>
      <c r="BG219" s="79"/>
      <c r="BH219" s="79"/>
    </row>
    <row r="220" spans="1:60" x14ac:dyDescent="0.25">
      <c r="A220" s="79"/>
      <c r="J220" s="79"/>
      <c r="K220" s="79"/>
      <c r="L220" s="79"/>
      <c r="M220" s="79"/>
      <c r="N220" s="79"/>
      <c r="O220" s="79"/>
      <c r="P220" s="79"/>
      <c r="Q220" s="79"/>
      <c r="R220" s="79"/>
      <c r="S220" s="79"/>
      <c r="T220" s="79"/>
      <c r="U220" s="79"/>
      <c r="V220" s="79"/>
      <c r="W220" s="79"/>
      <c r="X220" s="79"/>
      <c r="Y220" s="79"/>
      <c r="Z220" s="79"/>
      <c r="AA220" s="79"/>
      <c r="AB220" s="79"/>
      <c r="AC220" s="79"/>
      <c r="AD220" s="79"/>
      <c r="AE220" s="79"/>
      <c r="AF220" s="79"/>
      <c r="AG220" s="79"/>
      <c r="AH220" s="79"/>
      <c r="AI220" s="79"/>
      <c r="AJ220" s="79"/>
      <c r="AK220" s="79"/>
      <c r="AL220" s="79"/>
      <c r="AM220" s="79"/>
      <c r="AN220" s="79"/>
      <c r="AO220" s="79"/>
      <c r="AP220" s="79"/>
      <c r="AQ220" s="79"/>
      <c r="AR220" s="79"/>
      <c r="AS220" s="79"/>
      <c r="AT220" s="79"/>
      <c r="AU220" s="79"/>
      <c r="AV220" s="79"/>
      <c r="AW220" s="79"/>
      <c r="AX220" s="79"/>
      <c r="AY220" s="79"/>
      <c r="AZ220" s="79"/>
      <c r="BA220" s="79"/>
      <c r="BB220" s="79"/>
      <c r="BC220" s="79"/>
      <c r="BD220" s="79"/>
      <c r="BE220" s="79"/>
      <c r="BF220" s="79"/>
      <c r="BG220" s="79"/>
      <c r="BH220" s="79"/>
    </row>
    <row r="221" spans="1:60" x14ac:dyDescent="0.25">
      <c r="A221" s="79"/>
      <c r="J221" s="79"/>
      <c r="K221" s="79"/>
      <c r="L221" s="79"/>
      <c r="M221" s="79"/>
      <c r="N221" s="79"/>
      <c r="O221" s="79"/>
      <c r="P221" s="79"/>
      <c r="Q221" s="79"/>
      <c r="R221" s="79"/>
      <c r="S221" s="79"/>
      <c r="T221" s="79"/>
      <c r="U221" s="79"/>
      <c r="V221" s="79"/>
      <c r="W221" s="79"/>
      <c r="X221" s="79"/>
      <c r="Y221" s="79"/>
      <c r="Z221" s="79"/>
      <c r="AA221" s="79"/>
      <c r="AB221" s="79"/>
      <c r="AC221" s="79"/>
      <c r="AD221" s="79"/>
      <c r="AE221" s="79"/>
      <c r="AF221" s="79"/>
      <c r="AG221" s="79"/>
      <c r="AH221" s="79"/>
      <c r="AI221" s="79"/>
      <c r="AJ221" s="79"/>
      <c r="AK221" s="79"/>
      <c r="AL221" s="79"/>
      <c r="AM221" s="79"/>
      <c r="AN221" s="79"/>
      <c r="AO221" s="79"/>
      <c r="AP221" s="79"/>
      <c r="AQ221" s="79"/>
      <c r="AR221" s="79"/>
      <c r="AS221" s="79"/>
      <c r="AT221" s="79"/>
      <c r="AU221" s="79"/>
      <c r="AV221" s="79"/>
      <c r="AW221" s="79"/>
      <c r="AX221" s="79"/>
      <c r="AY221" s="79"/>
      <c r="AZ221" s="79"/>
      <c r="BA221" s="79"/>
      <c r="BB221" s="79"/>
      <c r="BC221" s="79"/>
      <c r="BD221" s="79"/>
      <c r="BE221" s="79"/>
      <c r="BF221" s="79"/>
      <c r="BG221" s="79"/>
      <c r="BH221" s="79"/>
    </row>
    <row r="222" spans="1:60" x14ac:dyDescent="0.25">
      <c r="A222" s="79"/>
      <c r="J222" s="79"/>
      <c r="K222" s="79"/>
      <c r="L222" s="79"/>
      <c r="M222" s="79"/>
      <c r="N222" s="79"/>
      <c r="O222" s="79"/>
      <c r="P222" s="79"/>
      <c r="Q222" s="79"/>
      <c r="R222" s="79"/>
      <c r="S222" s="79"/>
      <c r="T222" s="79"/>
      <c r="U222" s="79"/>
      <c r="V222" s="79"/>
      <c r="W222" s="79"/>
      <c r="X222" s="79"/>
      <c r="Y222" s="79"/>
      <c r="Z222" s="79"/>
      <c r="AA222" s="79"/>
      <c r="AB222" s="79"/>
      <c r="AC222" s="79"/>
      <c r="AD222" s="79"/>
      <c r="AE222" s="79"/>
      <c r="AF222" s="79"/>
      <c r="AG222" s="79"/>
      <c r="AH222" s="79"/>
      <c r="AI222" s="79"/>
      <c r="AJ222" s="79"/>
      <c r="AK222" s="79"/>
      <c r="AL222" s="79"/>
      <c r="AM222" s="79"/>
      <c r="AN222" s="79"/>
      <c r="AO222" s="79"/>
      <c r="AP222" s="79"/>
      <c r="AQ222" s="79"/>
      <c r="AR222" s="79"/>
      <c r="AS222" s="79"/>
      <c r="AT222" s="79"/>
      <c r="AU222" s="79"/>
      <c r="AV222" s="79"/>
      <c r="AW222" s="79"/>
      <c r="AX222" s="79"/>
      <c r="AY222" s="79"/>
      <c r="AZ222" s="79"/>
      <c r="BA222" s="79"/>
      <c r="BB222" s="79"/>
      <c r="BC222" s="79"/>
      <c r="BD222" s="79"/>
      <c r="BE222" s="79"/>
      <c r="BF222" s="79"/>
      <c r="BG222" s="79"/>
      <c r="BH222" s="79"/>
    </row>
    <row r="223" spans="1:60" x14ac:dyDescent="0.25">
      <c r="A223" s="79"/>
      <c r="J223" s="79"/>
      <c r="K223" s="79"/>
      <c r="L223" s="79"/>
      <c r="M223" s="79"/>
      <c r="N223" s="79"/>
      <c r="O223" s="79"/>
      <c r="P223" s="79"/>
      <c r="Q223" s="79"/>
      <c r="R223" s="79"/>
      <c r="S223" s="79"/>
      <c r="T223" s="79"/>
      <c r="U223" s="79"/>
      <c r="V223" s="79"/>
      <c r="W223" s="79"/>
      <c r="X223" s="79"/>
      <c r="Y223" s="79"/>
      <c r="Z223" s="79"/>
      <c r="AA223" s="79"/>
      <c r="AB223" s="79"/>
      <c r="AC223" s="79"/>
      <c r="AD223" s="79"/>
      <c r="AE223" s="79"/>
      <c r="AF223" s="79"/>
      <c r="AG223" s="79"/>
      <c r="AH223" s="79"/>
      <c r="AI223" s="79"/>
      <c r="AJ223" s="79"/>
      <c r="AK223" s="79"/>
      <c r="AL223" s="79"/>
      <c r="AM223" s="79"/>
      <c r="AN223" s="79"/>
      <c r="AO223" s="79"/>
      <c r="AP223" s="79"/>
      <c r="AQ223" s="79"/>
      <c r="AR223" s="79"/>
      <c r="AS223" s="79"/>
      <c r="AT223" s="79"/>
      <c r="AU223" s="79"/>
      <c r="AV223" s="79"/>
      <c r="AW223" s="79"/>
      <c r="AX223" s="79"/>
      <c r="AY223" s="79"/>
      <c r="AZ223" s="79"/>
      <c r="BA223" s="79"/>
      <c r="BB223" s="79"/>
      <c r="BC223" s="79"/>
      <c r="BD223" s="79"/>
      <c r="BE223" s="79"/>
      <c r="BF223" s="79"/>
      <c r="BG223" s="79"/>
      <c r="BH223" s="79"/>
    </row>
    <row r="224" spans="1:60" x14ac:dyDescent="0.25">
      <c r="A224" s="79"/>
      <c r="J224" s="79"/>
      <c r="K224" s="79"/>
      <c r="L224" s="79"/>
      <c r="M224" s="79"/>
      <c r="N224" s="79"/>
      <c r="O224" s="79"/>
      <c r="P224" s="79"/>
      <c r="Q224" s="79"/>
      <c r="R224" s="79"/>
      <c r="S224" s="79"/>
      <c r="T224" s="79"/>
      <c r="U224" s="79"/>
      <c r="V224" s="79"/>
      <c r="W224" s="79"/>
      <c r="X224" s="79"/>
      <c r="Y224" s="79"/>
      <c r="Z224" s="79"/>
      <c r="AA224" s="79"/>
      <c r="AB224" s="79"/>
      <c r="AC224" s="79"/>
      <c r="AD224" s="79"/>
      <c r="AE224" s="79"/>
      <c r="AF224" s="79"/>
      <c r="AG224" s="79"/>
      <c r="AH224" s="79"/>
      <c r="AI224" s="79"/>
      <c r="AJ224" s="79"/>
      <c r="AK224" s="79"/>
      <c r="AL224" s="79"/>
      <c r="AM224" s="79"/>
      <c r="AN224" s="79"/>
      <c r="AO224" s="79"/>
      <c r="AP224" s="79"/>
      <c r="AQ224" s="79"/>
      <c r="AR224" s="79"/>
      <c r="AS224" s="79"/>
      <c r="AT224" s="79"/>
      <c r="AU224" s="79"/>
      <c r="AV224" s="79"/>
      <c r="AW224" s="79"/>
      <c r="AX224" s="79"/>
      <c r="AY224" s="79"/>
      <c r="AZ224" s="79"/>
      <c r="BA224" s="79"/>
      <c r="BB224" s="79"/>
      <c r="BC224" s="79"/>
      <c r="BD224" s="79"/>
      <c r="BE224" s="79"/>
      <c r="BF224" s="79"/>
      <c r="BG224" s="79"/>
      <c r="BH224" s="79"/>
    </row>
    <row r="225" spans="1:60" x14ac:dyDescent="0.25">
      <c r="A225" s="79"/>
      <c r="J225" s="79"/>
      <c r="K225" s="79"/>
      <c r="L225" s="79"/>
      <c r="M225" s="79"/>
      <c r="N225" s="79"/>
      <c r="O225" s="79"/>
      <c r="P225" s="79"/>
      <c r="Q225" s="79"/>
      <c r="R225" s="79"/>
      <c r="S225" s="79"/>
      <c r="T225" s="79"/>
      <c r="U225" s="79"/>
      <c r="V225" s="79"/>
      <c r="W225" s="79"/>
      <c r="X225" s="79"/>
      <c r="Y225" s="79"/>
      <c r="Z225" s="79"/>
      <c r="AA225" s="79"/>
      <c r="AB225" s="79"/>
      <c r="AC225" s="79"/>
      <c r="AD225" s="79"/>
      <c r="AE225" s="79"/>
      <c r="AF225" s="79"/>
      <c r="AG225" s="79"/>
      <c r="AH225" s="79"/>
      <c r="AI225" s="79"/>
      <c r="AJ225" s="79"/>
      <c r="AK225" s="79"/>
      <c r="AL225" s="79"/>
      <c r="AM225" s="79"/>
      <c r="AN225" s="79"/>
      <c r="AO225" s="79"/>
      <c r="AP225" s="79"/>
      <c r="AQ225" s="79"/>
      <c r="AR225" s="79"/>
      <c r="AS225" s="79"/>
      <c r="AT225" s="79"/>
      <c r="AU225" s="79"/>
      <c r="AV225" s="79"/>
      <c r="AW225" s="79"/>
      <c r="AX225" s="79"/>
      <c r="AY225" s="79"/>
      <c r="AZ225" s="79"/>
      <c r="BA225" s="79"/>
      <c r="BB225" s="79"/>
      <c r="BC225" s="79"/>
      <c r="BD225" s="79"/>
      <c r="BE225" s="79"/>
      <c r="BF225" s="79"/>
      <c r="BG225" s="79"/>
      <c r="BH225" s="79"/>
    </row>
    <row r="226" spans="1:60" x14ac:dyDescent="0.25">
      <c r="A226" s="79"/>
      <c r="J226" s="79"/>
      <c r="K226" s="79"/>
      <c r="L226" s="79"/>
      <c r="M226" s="79"/>
      <c r="N226" s="79"/>
      <c r="O226" s="79"/>
      <c r="P226" s="79"/>
      <c r="Q226" s="79"/>
      <c r="R226" s="79"/>
      <c r="S226" s="79"/>
      <c r="T226" s="79"/>
      <c r="U226" s="79"/>
      <c r="V226" s="79"/>
      <c r="W226" s="79"/>
      <c r="X226" s="79"/>
      <c r="Y226" s="79"/>
      <c r="Z226" s="79"/>
      <c r="AA226" s="79"/>
      <c r="AB226" s="79"/>
      <c r="AC226" s="79"/>
      <c r="AD226" s="79"/>
      <c r="AE226" s="79"/>
      <c r="AF226" s="79"/>
      <c r="AG226" s="79"/>
      <c r="AH226" s="79"/>
      <c r="AI226" s="79"/>
      <c r="AJ226" s="79"/>
      <c r="AK226" s="79"/>
      <c r="AL226" s="79"/>
      <c r="AM226" s="79"/>
      <c r="AN226" s="79"/>
      <c r="AO226" s="79"/>
      <c r="AP226" s="79"/>
      <c r="AQ226" s="79"/>
      <c r="AR226" s="79"/>
      <c r="AS226" s="79"/>
      <c r="AT226" s="79"/>
      <c r="AU226" s="79"/>
      <c r="AV226" s="79"/>
      <c r="AW226" s="79"/>
      <c r="AX226" s="79"/>
      <c r="AY226" s="79"/>
      <c r="AZ226" s="79"/>
      <c r="BA226" s="79"/>
      <c r="BB226" s="79"/>
      <c r="BC226" s="79"/>
      <c r="BD226" s="79"/>
      <c r="BE226" s="79"/>
      <c r="BF226" s="79"/>
      <c r="BG226" s="79"/>
      <c r="BH226" s="79"/>
    </row>
    <row r="227" spans="1:60" x14ac:dyDescent="0.25">
      <c r="A227" s="79"/>
      <c r="J227" s="79"/>
      <c r="K227" s="79"/>
      <c r="L227" s="79"/>
      <c r="M227" s="79"/>
      <c r="N227" s="79"/>
      <c r="O227" s="79"/>
      <c r="P227" s="79"/>
      <c r="Q227" s="79"/>
      <c r="R227" s="79"/>
      <c r="S227" s="79"/>
      <c r="T227" s="79"/>
      <c r="U227" s="79"/>
      <c r="V227" s="79"/>
      <c r="W227" s="79"/>
      <c r="X227" s="79"/>
      <c r="Y227" s="79"/>
      <c r="Z227" s="79"/>
      <c r="AA227" s="79"/>
      <c r="AB227" s="79"/>
      <c r="AC227" s="79"/>
      <c r="AD227" s="79"/>
      <c r="AE227" s="79"/>
      <c r="AF227" s="79"/>
      <c r="AG227" s="79"/>
      <c r="AH227" s="79"/>
      <c r="AI227" s="79"/>
      <c r="AJ227" s="79"/>
      <c r="AK227" s="79"/>
      <c r="AL227" s="79"/>
      <c r="AM227" s="79"/>
      <c r="AN227" s="79"/>
      <c r="AO227" s="79"/>
      <c r="AP227" s="79"/>
      <c r="AQ227" s="79"/>
      <c r="AR227" s="79"/>
      <c r="AS227" s="79"/>
      <c r="AT227" s="79"/>
      <c r="AU227" s="79"/>
      <c r="AV227" s="79"/>
      <c r="AW227" s="79"/>
      <c r="AX227" s="79"/>
      <c r="AY227" s="79"/>
      <c r="AZ227" s="79"/>
      <c r="BA227" s="79"/>
      <c r="BB227" s="79"/>
      <c r="BC227" s="79"/>
      <c r="BD227" s="79"/>
      <c r="BE227" s="79"/>
      <c r="BF227" s="79"/>
      <c r="BG227" s="79"/>
      <c r="BH227" s="79"/>
    </row>
    <row r="228" spans="1:60" x14ac:dyDescent="0.25">
      <c r="A228" s="79"/>
      <c r="J228" s="79"/>
      <c r="K228" s="79"/>
      <c r="L228" s="79"/>
      <c r="M228" s="79"/>
      <c r="N228" s="79"/>
      <c r="O228" s="79"/>
      <c r="P228" s="79"/>
      <c r="Q228" s="79"/>
      <c r="R228" s="79"/>
      <c r="S228" s="79"/>
      <c r="T228" s="79"/>
      <c r="U228" s="79"/>
      <c r="V228" s="79"/>
      <c r="W228" s="79"/>
      <c r="X228" s="79"/>
      <c r="Y228" s="79"/>
      <c r="Z228" s="79"/>
      <c r="AA228" s="79"/>
      <c r="AB228" s="79"/>
      <c r="AC228" s="79"/>
      <c r="AD228" s="79"/>
      <c r="AE228" s="79"/>
      <c r="AF228" s="79"/>
      <c r="AG228" s="79"/>
      <c r="AH228" s="79"/>
      <c r="AI228" s="79"/>
      <c r="AJ228" s="79"/>
      <c r="AK228" s="79"/>
      <c r="AL228" s="79"/>
      <c r="AM228" s="79"/>
      <c r="AN228" s="79"/>
      <c r="AO228" s="79"/>
      <c r="AP228" s="79"/>
      <c r="AQ228" s="79"/>
      <c r="AR228" s="79"/>
      <c r="AS228" s="79"/>
      <c r="AT228" s="79"/>
      <c r="AU228" s="79"/>
      <c r="AV228" s="79"/>
      <c r="AW228" s="79"/>
      <c r="AX228" s="79"/>
      <c r="AY228" s="79"/>
      <c r="AZ228" s="79"/>
      <c r="BA228" s="79"/>
      <c r="BB228" s="79"/>
      <c r="BC228" s="79"/>
      <c r="BD228" s="79"/>
      <c r="BE228" s="79"/>
      <c r="BF228" s="79"/>
      <c r="BG228" s="79"/>
      <c r="BH228" s="79"/>
    </row>
    <row r="229" spans="1:60" x14ac:dyDescent="0.25">
      <c r="A229" s="79"/>
      <c r="J229" s="79"/>
      <c r="K229" s="79"/>
      <c r="L229" s="79"/>
      <c r="M229" s="79"/>
      <c r="N229" s="79"/>
      <c r="O229" s="79"/>
      <c r="P229" s="79"/>
      <c r="Q229" s="79"/>
      <c r="R229" s="79"/>
      <c r="S229" s="79"/>
      <c r="T229" s="79"/>
      <c r="U229" s="79"/>
      <c r="V229" s="79"/>
      <c r="W229" s="79"/>
      <c r="X229" s="79"/>
      <c r="Y229" s="79"/>
      <c r="Z229" s="79"/>
      <c r="AA229" s="79"/>
      <c r="AB229" s="79"/>
      <c r="AC229" s="79"/>
      <c r="AD229" s="79"/>
      <c r="AE229" s="79"/>
      <c r="AF229" s="79"/>
      <c r="AG229" s="79"/>
      <c r="AH229" s="79"/>
      <c r="AI229" s="79"/>
      <c r="AJ229" s="79"/>
      <c r="AK229" s="79"/>
      <c r="AL229" s="79"/>
      <c r="AM229" s="79"/>
      <c r="AN229" s="79"/>
      <c r="AO229" s="79"/>
      <c r="AP229" s="79"/>
      <c r="AQ229" s="79"/>
      <c r="AR229" s="79"/>
      <c r="AS229" s="79"/>
      <c r="AT229" s="79"/>
      <c r="AU229" s="79"/>
      <c r="AV229" s="79"/>
      <c r="AW229" s="79"/>
      <c r="AX229" s="79"/>
      <c r="AY229" s="79"/>
      <c r="AZ229" s="79"/>
      <c r="BA229" s="79"/>
      <c r="BB229" s="79"/>
      <c r="BC229" s="79"/>
      <c r="BD229" s="79"/>
      <c r="BE229" s="79"/>
      <c r="BF229" s="79"/>
      <c r="BG229" s="79"/>
      <c r="BH229" s="79"/>
    </row>
    <row r="230" spans="1:60" x14ac:dyDescent="0.25">
      <c r="A230" s="79"/>
      <c r="J230" s="79"/>
      <c r="K230" s="79"/>
      <c r="L230" s="79"/>
      <c r="M230" s="79"/>
      <c r="N230" s="79"/>
      <c r="O230" s="79"/>
      <c r="P230" s="79"/>
      <c r="Q230" s="79"/>
      <c r="R230" s="79"/>
      <c r="S230" s="79"/>
      <c r="T230" s="79"/>
      <c r="U230" s="79"/>
      <c r="V230" s="79"/>
      <c r="W230" s="79"/>
      <c r="X230" s="79"/>
      <c r="Y230" s="79"/>
      <c r="Z230" s="79"/>
      <c r="AA230" s="79"/>
      <c r="AB230" s="79"/>
      <c r="AC230" s="79"/>
      <c r="AD230" s="79"/>
      <c r="AE230" s="79"/>
      <c r="AF230" s="79"/>
      <c r="AG230" s="79"/>
      <c r="AH230" s="79"/>
      <c r="AI230" s="79"/>
      <c r="AJ230" s="79"/>
      <c r="AK230" s="79"/>
      <c r="AL230" s="79"/>
      <c r="AM230" s="79"/>
      <c r="AN230" s="79"/>
      <c r="AO230" s="79"/>
      <c r="AP230" s="79"/>
      <c r="AQ230" s="79"/>
      <c r="AR230" s="79"/>
      <c r="AS230" s="79"/>
      <c r="AT230" s="79"/>
      <c r="AU230" s="79"/>
      <c r="AV230" s="79"/>
      <c r="AW230" s="79"/>
      <c r="AX230" s="79"/>
      <c r="AY230" s="79"/>
      <c r="AZ230" s="79"/>
      <c r="BA230" s="79"/>
      <c r="BB230" s="79"/>
      <c r="BC230" s="79"/>
      <c r="BD230" s="79"/>
      <c r="BE230" s="79"/>
      <c r="BF230" s="79"/>
      <c r="BG230" s="79"/>
      <c r="BH230" s="79"/>
    </row>
    <row r="231" spans="1:60" x14ac:dyDescent="0.25">
      <c r="A231" s="79"/>
      <c r="J231" s="79"/>
      <c r="K231" s="79"/>
      <c r="L231" s="79"/>
      <c r="M231" s="79"/>
      <c r="N231" s="79"/>
      <c r="O231" s="79"/>
      <c r="P231" s="79"/>
      <c r="Q231" s="79"/>
      <c r="R231" s="79"/>
      <c r="S231" s="79"/>
      <c r="T231" s="79"/>
      <c r="U231" s="79"/>
      <c r="V231" s="79"/>
      <c r="W231" s="79"/>
      <c r="X231" s="79"/>
      <c r="Y231" s="79"/>
      <c r="Z231" s="79"/>
      <c r="AA231" s="79"/>
      <c r="AB231" s="79"/>
      <c r="AC231" s="79"/>
      <c r="AD231" s="79"/>
      <c r="AE231" s="79"/>
      <c r="AF231" s="79"/>
      <c r="AG231" s="79"/>
      <c r="AH231" s="79"/>
      <c r="AI231" s="79"/>
      <c r="AJ231" s="79"/>
      <c r="AK231" s="79"/>
      <c r="AL231" s="79"/>
      <c r="AM231" s="79"/>
      <c r="AN231" s="79"/>
      <c r="AO231" s="79"/>
      <c r="AP231" s="79"/>
      <c r="AQ231" s="79"/>
      <c r="AR231" s="79"/>
      <c r="AS231" s="79"/>
      <c r="AT231" s="79"/>
      <c r="AU231" s="79"/>
      <c r="AV231" s="79"/>
      <c r="AW231" s="79"/>
      <c r="AX231" s="79"/>
      <c r="AY231" s="79"/>
      <c r="AZ231" s="79"/>
      <c r="BA231" s="79"/>
      <c r="BB231" s="79"/>
      <c r="BC231" s="79"/>
      <c r="BD231" s="79"/>
      <c r="BE231" s="79"/>
      <c r="BF231" s="79"/>
      <c r="BG231" s="79"/>
      <c r="BH231" s="79"/>
    </row>
    <row r="232" spans="1:60" x14ac:dyDescent="0.25">
      <c r="A232" s="79"/>
      <c r="J232" s="79"/>
      <c r="K232" s="79"/>
      <c r="L232" s="79"/>
      <c r="M232" s="79"/>
      <c r="N232" s="79"/>
      <c r="O232" s="79"/>
      <c r="P232" s="79"/>
      <c r="Q232" s="79"/>
      <c r="R232" s="79"/>
      <c r="S232" s="79"/>
      <c r="T232" s="79"/>
      <c r="U232" s="79"/>
      <c r="V232" s="79"/>
      <c r="W232" s="79"/>
      <c r="X232" s="79"/>
      <c r="Y232" s="79"/>
      <c r="Z232" s="79"/>
      <c r="AA232" s="79"/>
      <c r="AB232" s="79"/>
      <c r="AC232" s="79"/>
      <c r="AD232" s="79"/>
      <c r="AE232" s="79"/>
      <c r="AF232" s="79"/>
      <c r="AG232" s="79"/>
      <c r="AH232" s="79"/>
      <c r="AI232" s="79"/>
      <c r="AJ232" s="79"/>
      <c r="AK232" s="79"/>
      <c r="AL232" s="79"/>
      <c r="AM232" s="79"/>
      <c r="AN232" s="79"/>
      <c r="AO232" s="79"/>
      <c r="AP232" s="79"/>
      <c r="AQ232" s="79"/>
      <c r="AR232" s="79"/>
      <c r="AS232" s="79"/>
      <c r="AT232" s="79"/>
      <c r="AU232" s="79"/>
      <c r="AV232" s="79"/>
      <c r="AW232" s="79"/>
      <c r="AX232" s="79"/>
      <c r="AY232" s="79"/>
      <c r="AZ232" s="79"/>
      <c r="BA232" s="79"/>
      <c r="BB232" s="79"/>
      <c r="BC232" s="79"/>
      <c r="BD232" s="79"/>
      <c r="BE232" s="79"/>
      <c r="BF232" s="79"/>
      <c r="BG232" s="79"/>
      <c r="BH232" s="79"/>
    </row>
    <row r="233" spans="1:60" x14ac:dyDescent="0.25">
      <c r="A233" s="79"/>
      <c r="J233" s="79"/>
      <c r="K233" s="79"/>
      <c r="L233" s="79"/>
      <c r="M233" s="79"/>
      <c r="N233" s="79"/>
      <c r="O233" s="79"/>
      <c r="P233" s="79"/>
      <c r="Q233" s="79"/>
      <c r="R233" s="79"/>
      <c r="S233" s="79"/>
      <c r="T233" s="79"/>
      <c r="U233" s="79"/>
      <c r="V233" s="79"/>
      <c r="W233" s="79"/>
      <c r="X233" s="79"/>
      <c r="Y233" s="79"/>
      <c r="Z233" s="79"/>
      <c r="AA233" s="79"/>
      <c r="AB233" s="79"/>
      <c r="AC233" s="79"/>
      <c r="AD233" s="79"/>
      <c r="AE233" s="79"/>
      <c r="AF233" s="79"/>
      <c r="AG233" s="79"/>
      <c r="AH233" s="79"/>
      <c r="AI233" s="79"/>
      <c r="AJ233" s="79"/>
      <c r="AK233" s="79"/>
      <c r="AL233" s="79"/>
      <c r="AM233" s="79"/>
      <c r="AN233" s="79"/>
      <c r="AO233" s="79"/>
      <c r="AP233" s="79"/>
      <c r="AQ233" s="79"/>
      <c r="AR233" s="79"/>
      <c r="AS233" s="79"/>
      <c r="AT233" s="79"/>
      <c r="AU233" s="79"/>
      <c r="AV233" s="79"/>
      <c r="AW233" s="79"/>
      <c r="AX233" s="79"/>
      <c r="AY233" s="79"/>
      <c r="AZ233" s="79"/>
      <c r="BA233" s="79"/>
      <c r="BB233" s="79"/>
      <c r="BC233" s="79"/>
      <c r="BD233" s="79"/>
      <c r="BE233" s="79"/>
      <c r="BF233" s="79"/>
      <c r="BG233" s="79"/>
      <c r="BH233" s="79"/>
    </row>
    <row r="234" spans="1:60" x14ac:dyDescent="0.25">
      <c r="A234" s="79"/>
      <c r="J234" s="79"/>
      <c r="K234" s="79"/>
      <c r="L234" s="79"/>
      <c r="M234" s="79"/>
      <c r="N234" s="79"/>
      <c r="O234" s="79"/>
      <c r="P234" s="79"/>
      <c r="Q234" s="79"/>
      <c r="R234" s="79"/>
      <c r="S234" s="79"/>
      <c r="T234" s="79"/>
      <c r="U234" s="79"/>
      <c r="V234" s="79"/>
      <c r="W234" s="79"/>
      <c r="X234" s="79"/>
      <c r="Y234" s="79"/>
      <c r="Z234" s="79"/>
      <c r="AA234" s="79"/>
      <c r="AB234" s="79"/>
      <c r="AC234" s="79"/>
      <c r="AD234" s="79"/>
      <c r="AE234" s="79"/>
      <c r="AF234" s="79"/>
      <c r="AG234" s="79"/>
      <c r="AH234" s="79"/>
      <c r="AI234" s="79"/>
      <c r="AJ234" s="79"/>
      <c r="AK234" s="79"/>
      <c r="AL234" s="79"/>
      <c r="AM234" s="79"/>
      <c r="AN234" s="79"/>
      <c r="AO234" s="79"/>
      <c r="AP234" s="79"/>
      <c r="AQ234" s="79"/>
      <c r="AR234" s="79"/>
      <c r="AS234" s="79"/>
      <c r="AT234" s="79"/>
      <c r="AU234" s="79"/>
      <c r="AV234" s="79"/>
      <c r="AW234" s="79"/>
      <c r="AX234" s="79"/>
      <c r="AY234" s="79"/>
      <c r="AZ234" s="79"/>
      <c r="BA234" s="79"/>
      <c r="BB234" s="79"/>
      <c r="BC234" s="79"/>
      <c r="BD234" s="79"/>
      <c r="BE234" s="79"/>
      <c r="BF234" s="79"/>
      <c r="BG234" s="79"/>
      <c r="BH234" s="79"/>
    </row>
    <row r="235" spans="1:60" x14ac:dyDescent="0.25">
      <c r="A235" s="79"/>
      <c r="J235" s="79"/>
      <c r="K235" s="79"/>
      <c r="L235" s="79"/>
      <c r="M235" s="79"/>
      <c r="N235" s="79"/>
      <c r="O235" s="79"/>
      <c r="P235" s="79"/>
      <c r="Q235" s="79"/>
      <c r="R235" s="79"/>
      <c r="S235" s="79"/>
      <c r="T235" s="79"/>
      <c r="U235" s="79"/>
      <c r="V235" s="79"/>
      <c r="W235" s="79"/>
      <c r="X235" s="79"/>
      <c r="Y235" s="79"/>
      <c r="Z235" s="79"/>
      <c r="AA235" s="79"/>
      <c r="AB235" s="79"/>
      <c r="AC235" s="79"/>
      <c r="AD235" s="79"/>
      <c r="AE235" s="79"/>
      <c r="AF235" s="79"/>
      <c r="AG235" s="79"/>
      <c r="AH235" s="79"/>
      <c r="AI235" s="79"/>
      <c r="AJ235" s="79"/>
      <c r="AK235" s="79"/>
      <c r="AL235" s="79"/>
      <c r="AM235" s="79"/>
      <c r="AN235" s="79"/>
      <c r="AO235" s="79"/>
      <c r="AP235" s="79"/>
      <c r="AQ235" s="79"/>
      <c r="AR235" s="79"/>
      <c r="AS235" s="79"/>
      <c r="AT235" s="79"/>
      <c r="AU235" s="79"/>
      <c r="AV235" s="79"/>
      <c r="AW235" s="79"/>
      <c r="AX235" s="79"/>
      <c r="AY235" s="79"/>
      <c r="AZ235" s="79"/>
      <c r="BA235" s="79"/>
      <c r="BB235" s="79"/>
      <c r="BC235" s="79"/>
      <c r="BD235" s="79"/>
      <c r="BE235" s="79"/>
      <c r="BF235" s="79"/>
      <c r="BG235" s="79"/>
      <c r="BH235" s="79"/>
    </row>
    <row r="236" spans="1:60" x14ac:dyDescent="0.25">
      <c r="A236" s="79"/>
      <c r="J236" s="79"/>
      <c r="K236" s="79"/>
      <c r="L236" s="79"/>
      <c r="M236" s="79"/>
      <c r="N236" s="79"/>
      <c r="O236" s="79"/>
      <c r="P236" s="79"/>
      <c r="Q236" s="79"/>
      <c r="R236" s="79"/>
      <c r="S236" s="79"/>
      <c r="T236" s="79"/>
      <c r="U236" s="79"/>
      <c r="V236" s="79"/>
      <c r="W236" s="79"/>
      <c r="X236" s="79"/>
      <c r="Y236" s="79"/>
      <c r="Z236" s="79"/>
      <c r="AA236" s="79"/>
      <c r="AB236" s="79"/>
      <c r="AC236" s="79"/>
      <c r="AD236" s="79"/>
      <c r="AE236" s="79"/>
      <c r="AF236" s="79"/>
      <c r="AG236" s="79"/>
      <c r="AH236" s="79"/>
      <c r="AI236" s="79"/>
      <c r="AJ236" s="79"/>
      <c r="AK236" s="79"/>
      <c r="AL236" s="79"/>
      <c r="AM236" s="79"/>
      <c r="AN236" s="79"/>
      <c r="AO236" s="79"/>
      <c r="AP236" s="79"/>
      <c r="AQ236" s="79"/>
      <c r="AR236" s="79"/>
      <c r="AS236" s="79"/>
      <c r="AT236" s="79"/>
      <c r="AU236" s="79"/>
      <c r="AV236" s="79"/>
      <c r="AW236" s="79"/>
      <c r="AX236" s="79"/>
      <c r="AY236" s="79"/>
      <c r="AZ236" s="79"/>
      <c r="BA236" s="79"/>
      <c r="BB236" s="79"/>
      <c r="BC236" s="79"/>
      <c r="BD236" s="79"/>
      <c r="BE236" s="79"/>
      <c r="BF236" s="79"/>
      <c r="BG236" s="79"/>
      <c r="BH236" s="79"/>
    </row>
    <row r="237" spans="1:60" x14ac:dyDescent="0.25">
      <c r="A237" s="79"/>
      <c r="J237" s="79"/>
      <c r="K237" s="79"/>
      <c r="L237" s="79"/>
      <c r="M237" s="79"/>
      <c r="N237" s="79"/>
      <c r="O237" s="79"/>
      <c r="P237" s="79"/>
      <c r="Q237" s="79"/>
      <c r="R237" s="79"/>
      <c r="S237" s="79"/>
      <c r="T237" s="79"/>
      <c r="U237" s="79"/>
      <c r="V237" s="79"/>
      <c r="W237" s="79"/>
      <c r="X237" s="79"/>
      <c r="Y237" s="79"/>
      <c r="Z237" s="79"/>
      <c r="AA237" s="79"/>
      <c r="AB237" s="79"/>
      <c r="AC237" s="79"/>
      <c r="AD237" s="79"/>
      <c r="AE237" s="79"/>
      <c r="AF237" s="79"/>
      <c r="AG237" s="79"/>
      <c r="AH237" s="79"/>
      <c r="AI237" s="79"/>
      <c r="AJ237" s="79"/>
      <c r="AK237" s="79"/>
      <c r="AL237" s="79"/>
      <c r="AM237" s="79"/>
      <c r="AN237" s="79"/>
      <c r="AO237" s="79"/>
      <c r="AP237" s="79"/>
      <c r="AQ237" s="79"/>
      <c r="AR237" s="79"/>
      <c r="AS237" s="79"/>
      <c r="AT237" s="79"/>
      <c r="AU237" s="79"/>
      <c r="AV237" s="79"/>
      <c r="AW237" s="79"/>
      <c r="AX237" s="79"/>
      <c r="AY237" s="79"/>
      <c r="AZ237" s="79"/>
      <c r="BA237" s="79"/>
      <c r="BB237" s="79"/>
      <c r="BC237" s="79"/>
      <c r="BD237" s="79"/>
      <c r="BE237" s="79"/>
      <c r="BF237" s="79"/>
      <c r="BG237" s="79"/>
      <c r="BH237" s="79"/>
    </row>
    <row r="238" spans="1:60" x14ac:dyDescent="0.25">
      <c r="A238" s="79"/>
      <c r="J238" s="79"/>
      <c r="K238" s="79"/>
      <c r="L238" s="79"/>
      <c r="M238" s="79"/>
      <c r="N238" s="79"/>
      <c r="O238" s="79"/>
      <c r="P238" s="79"/>
      <c r="Q238" s="79"/>
      <c r="R238" s="79"/>
      <c r="S238" s="79"/>
      <c r="T238" s="79"/>
      <c r="U238" s="79"/>
      <c r="V238" s="79"/>
      <c r="W238" s="79"/>
      <c r="X238" s="79"/>
      <c r="Y238" s="79"/>
      <c r="Z238" s="79"/>
      <c r="AA238" s="79"/>
      <c r="AB238" s="79"/>
      <c r="AC238" s="79"/>
      <c r="AD238" s="79"/>
      <c r="AE238" s="79"/>
      <c r="AF238" s="79"/>
      <c r="AG238" s="79"/>
      <c r="AH238" s="79"/>
      <c r="AI238" s="79"/>
      <c r="AJ238" s="79"/>
      <c r="AK238" s="79"/>
      <c r="AL238" s="79"/>
      <c r="AM238" s="79"/>
      <c r="AN238" s="79"/>
      <c r="AO238" s="79"/>
      <c r="AP238" s="79"/>
      <c r="AQ238" s="79"/>
      <c r="AR238" s="79"/>
      <c r="AS238" s="79"/>
      <c r="AT238" s="79"/>
      <c r="AU238" s="79"/>
      <c r="AV238" s="79"/>
      <c r="AW238" s="79"/>
      <c r="AX238" s="79"/>
      <c r="AY238" s="79"/>
      <c r="AZ238" s="79"/>
      <c r="BA238" s="79"/>
      <c r="BB238" s="79"/>
      <c r="BC238" s="79"/>
      <c r="BD238" s="79"/>
      <c r="BE238" s="79"/>
      <c r="BF238" s="79"/>
      <c r="BG238" s="79"/>
      <c r="BH238" s="79"/>
    </row>
    <row r="239" spans="1:60" x14ac:dyDescent="0.25">
      <c r="A239" s="79"/>
      <c r="J239" s="79"/>
      <c r="K239" s="79"/>
      <c r="L239" s="79"/>
      <c r="M239" s="79"/>
      <c r="N239" s="79"/>
      <c r="O239" s="79"/>
      <c r="P239" s="79"/>
      <c r="Q239" s="79"/>
      <c r="R239" s="79"/>
      <c r="S239" s="79"/>
      <c r="T239" s="79"/>
      <c r="U239" s="79"/>
      <c r="V239" s="79"/>
      <c r="W239" s="79"/>
      <c r="X239" s="79"/>
      <c r="Y239" s="79"/>
      <c r="Z239" s="79"/>
      <c r="AA239" s="79"/>
      <c r="AB239" s="79"/>
      <c r="AC239" s="79"/>
      <c r="AD239" s="79"/>
      <c r="AE239" s="79"/>
      <c r="AF239" s="79"/>
      <c r="AG239" s="79"/>
      <c r="AH239" s="79"/>
      <c r="AI239" s="79"/>
      <c r="AJ239" s="79"/>
      <c r="AK239" s="79"/>
      <c r="AL239" s="79"/>
      <c r="AM239" s="79"/>
      <c r="AN239" s="79"/>
      <c r="AO239" s="79"/>
      <c r="AP239" s="79"/>
      <c r="AQ239" s="79"/>
      <c r="AR239" s="79"/>
      <c r="AS239" s="79"/>
      <c r="AT239" s="79"/>
      <c r="AU239" s="79"/>
      <c r="AV239" s="79"/>
      <c r="AW239" s="79"/>
      <c r="AX239" s="79"/>
      <c r="AY239" s="79"/>
      <c r="AZ239" s="79"/>
      <c r="BA239" s="79"/>
      <c r="BB239" s="79"/>
      <c r="BC239" s="79"/>
      <c r="BD239" s="79"/>
      <c r="BE239" s="79"/>
      <c r="BF239" s="79"/>
      <c r="BG239" s="79"/>
      <c r="BH239" s="79"/>
    </row>
    <row r="240" spans="1:60" x14ac:dyDescent="0.25">
      <c r="A240" s="79"/>
      <c r="J240" s="79"/>
      <c r="K240" s="79"/>
      <c r="L240" s="79"/>
      <c r="M240" s="79"/>
      <c r="N240" s="79"/>
      <c r="O240" s="79"/>
      <c r="P240" s="79"/>
      <c r="Q240" s="79"/>
      <c r="R240" s="79"/>
      <c r="S240" s="79"/>
      <c r="T240" s="79"/>
      <c r="U240" s="79"/>
      <c r="V240" s="79"/>
      <c r="W240" s="79"/>
      <c r="X240" s="79"/>
      <c r="Y240" s="79"/>
      <c r="Z240" s="79"/>
      <c r="AA240" s="79"/>
      <c r="AB240" s="79"/>
      <c r="AC240" s="79"/>
      <c r="AD240" s="79"/>
      <c r="AE240" s="79"/>
      <c r="AF240" s="79"/>
      <c r="AG240" s="79"/>
      <c r="AH240" s="79"/>
      <c r="AI240" s="79"/>
      <c r="AJ240" s="79"/>
      <c r="AK240" s="79"/>
      <c r="AL240" s="79"/>
      <c r="AM240" s="79"/>
      <c r="AN240" s="79"/>
      <c r="AO240" s="79"/>
      <c r="AP240" s="79"/>
      <c r="AQ240" s="79"/>
      <c r="AR240" s="79"/>
      <c r="AS240" s="79"/>
      <c r="AT240" s="79"/>
      <c r="AU240" s="79"/>
      <c r="AV240" s="79"/>
      <c r="AW240" s="79"/>
      <c r="AX240" s="79"/>
      <c r="AY240" s="79"/>
      <c r="AZ240" s="79"/>
      <c r="BA240" s="79"/>
      <c r="BB240" s="79"/>
      <c r="BC240" s="79"/>
      <c r="BD240" s="79"/>
      <c r="BE240" s="79"/>
      <c r="BF240" s="79"/>
      <c r="BG240" s="79"/>
      <c r="BH240" s="79"/>
    </row>
    <row r="241" spans="1:60" x14ac:dyDescent="0.25">
      <c r="A241" s="79"/>
      <c r="J241" s="79"/>
      <c r="K241" s="79"/>
      <c r="L241" s="79"/>
      <c r="M241" s="79"/>
      <c r="N241" s="79"/>
      <c r="O241" s="79"/>
      <c r="P241" s="79"/>
      <c r="Q241" s="79"/>
      <c r="R241" s="79"/>
      <c r="S241" s="79"/>
      <c r="T241" s="79"/>
      <c r="U241" s="79"/>
      <c r="V241" s="79"/>
      <c r="W241" s="79"/>
      <c r="X241" s="79"/>
      <c r="Y241" s="79"/>
      <c r="Z241" s="79"/>
      <c r="AA241" s="79"/>
      <c r="AB241" s="79"/>
      <c r="AC241" s="79"/>
      <c r="AD241" s="79"/>
      <c r="AE241" s="79"/>
      <c r="AF241" s="79"/>
      <c r="AG241" s="79"/>
      <c r="AH241" s="79"/>
      <c r="AI241" s="79"/>
      <c r="AJ241" s="79"/>
      <c r="AK241" s="79"/>
      <c r="AL241" s="79"/>
      <c r="AM241" s="79"/>
      <c r="AN241" s="79"/>
      <c r="AO241" s="79"/>
      <c r="AP241" s="79"/>
      <c r="AQ241" s="79"/>
      <c r="AR241" s="79"/>
      <c r="AS241" s="79"/>
      <c r="AT241" s="79"/>
      <c r="AU241" s="79"/>
      <c r="AV241" s="79"/>
      <c r="AW241" s="79"/>
      <c r="AX241" s="79"/>
      <c r="AY241" s="79"/>
      <c r="AZ241" s="79"/>
      <c r="BA241" s="79"/>
      <c r="BB241" s="79"/>
      <c r="BC241" s="79"/>
      <c r="BD241" s="79"/>
      <c r="BE241" s="79"/>
      <c r="BF241" s="79"/>
      <c r="BG241" s="79"/>
      <c r="BH241" s="79"/>
    </row>
    <row r="242" spans="1:60" x14ac:dyDescent="0.25">
      <c r="A242" s="79"/>
      <c r="J242" s="79"/>
      <c r="K242" s="79"/>
      <c r="L242" s="79"/>
      <c r="M242" s="79"/>
      <c r="N242" s="79"/>
      <c r="O242" s="79"/>
      <c r="P242" s="79"/>
      <c r="Q242" s="79"/>
      <c r="R242" s="79"/>
      <c r="S242" s="79"/>
      <c r="T242" s="79"/>
      <c r="U242" s="79"/>
      <c r="V242" s="79"/>
      <c r="W242" s="79"/>
      <c r="X242" s="79"/>
      <c r="Y242" s="79"/>
      <c r="Z242" s="79"/>
      <c r="AA242" s="79"/>
      <c r="AB242" s="79"/>
      <c r="AC242" s="79"/>
      <c r="AD242" s="79"/>
      <c r="AE242" s="79"/>
      <c r="AF242" s="79"/>
      <c r="AG242" s="79"/>
      <c r="AH242" s="79"/>
      <c r="AI242" s="79"/>
      <c r="AJ242" s="79"/>
      <c r="AK242" s="79"/>
      <c r="AL242" s="79"/>
      <c r="AM242" s="79"/>
      <c r="AN242" s="79"/>
      <c r="AO242" s="79"/>
      <c r="AP242" s="79"/>
      <c r="AQ242" s="79"/>
      <c r="AR242" s="79"/>
      <c r="AS242" s="79"/>
      <c r="AT242" s="79"/>
      <c r="AU242" s="79"/>
      <c r="AV242" s="79"/>
      <c r="AW242" s="79"/>
      <c r="AX242" s="79"/>
      <c r="AY242" s="79"/>
      <c r="AZ242" s="79"/>
      <c r="BA242" s="79"/>
      <c r="BB242" s="79"/>
      <c r="BC242" s="79"/>
      <c r="BD242" s="79"/>
      <c r="BE242" s="79"/>
      <c r="BF242" s="79"/>
      <c r="BG242" s="79"/>
      <c r="BH242" s="79"/>
    </row>
    <row r="243" spans="1:60" x14ac:dyDescent="0.25">
      <c r="A243" s="79"/>
      <c r="J243" s="79"/>
      <c r="K243" s="79"/>
      <c r="L243" s="79"/>
      <c r="M243" s="79"/>
      <c r="N243" s="79"/>
      <c r="O243" s="79"/>
      <c r="P243" s="79"/>
      <c r="Q243" s="79"/>
      <c r="R243" s="79"/>
      <c r="S243" s="79"/>
      <c r="T243" s="79"/>
      <c r="U243" s="79"/>
      <c r="V243" s="79"/>
      <c r="W243" s="79"/>
      <c r="X243" s="79"/>
      <c r="Y243" s="79"/>
      <c r="Z243" s="79"/>
      <c r="AA243" s="79"/>
      <c r="AB243" s="79"/>
      <c r="AC243" s="79"/>
      <c r="AD243" s="79"/>
      <c r="AE243" s="79"/>
      <c r="AF243" s="79"/>
      <c r="AG243" s="79"/>
      <c r="AH243" s="79"/>
      <c r="AI243" s="79"/>
      <c r="AJ243" s="79"/>
      <c r="AK243" s="79"/>
      <c r="AL243" s="79"/>
      <c r="AM243" s="79"/>
      <c r="AN243" s="79"/>
      <c r="AO243" s="79"/>
      <c r="AP243" s="79"/>
      <c r="AQ243" s="79"/>
      <c r="AR243" s="79"/>
      <c r="AS243" s="79"/>
      <c r="AT243" s="79"/>
      <c r="AU243" s="79"/>
      <c r="AV243" s="79"/>
      <c r="AW243" s="79"/>
      <c r="AX243" s="79"/>
      <c r="AY243" s="79"/>
      <c r="AZ243" s="79"/>
      <c r="BA243" s="79"/>
      <c r="BB243" s="79"/>
      <c r="BC243" s="79"/>
      <c r="BD243" s="79"/>
      <c r="BE243" s="79"/>
      <c r="BF243" s="79"/>
      <c r="BG243" s="79"/>
      <c r="BH243" s="79"/>
    </row>
    <row r="244" spans="1:60" x14ac:dyDescent="0.25">
      <c r="A244" s="79"/>
      <c r="J244" s="79"/>
      <c r="K244" s="79"/>
      <c r="L244" s="79"/>
      <c r="M244" s="79"/>
      <c r="N244" s="79"/>
      <c r="O244" s="79"/>
      <c r="P244" s="79"/>
      <c r="Q244" s="79"/>
      <c r="R244" s="79"/>
      <c r="S244" s="79"/>
      <c r="T244" s="79"/>
      <c r="U244" s="79"/>
      <c r="V244" s="79"/>
      <c r="W244" s="79"/>
      <c r="X244" s="79"/>
      <c r="Y244" s="79"/>
      <c r="Z244" s="79"/>
      <c r="AA244" s="79"/>
      <c r="AB244" s="79"/>
      <c r="AC244" s="79"/>
      <c r="AD244" s="79"/>
      <c r="AE244" s="79"/>
      <c r="AF244" s="79"/>
      <c r="AG244" s="79"/>
      <c r="AH244" s="79"/>
      <c r="AI244" s="79"/>
      <c r="AJ244" s="79"/>
      <c r="AK244" s="79"/>
      <c r="AL244" s="79"/>
      <c r="AM244" s="79"/>
      <c r="AN244" s="79"/>
      <c r="AO244" s="79"/>
      <c r="AP244" s="79"/>
      <c r="AQ244" s="79"/>
      <c r="AR244" s="79"/>
      <c r="AS244" s="79"/>
      <c r="AT244" s="79"/>
      <c r="AU244" s="79"/>
      <c r="AV244" s="79"/>
      <c r="AW244" s="79"/>
      <c r="AX244" s="79"/>
      <c r="AY244" s="79"/>
      <c r="AZ244" s="79"/>
      <c r="BA244" s="79"/>
      <c r="BB244" s="79"/>
      <c r="BC244" s="79"/>
      <c r="BD244" s="79"/>
      <c r="BE244" s="79"/>
      <c r="BF244" s="79"/>
      <c r="BG244" s="79"/>
      <c r="BH244" s="79"/>
    </row>
    <row r="245" spans="1:60" x14ac:dyDescent="0.25">
      <c r="A245" s="79"/>
    </row>
    <row r="246" spans="1:60" x14ac:dyDescent="0.25">
      <c r="A246" s="79"/>
    </row>
    <row r="247" spans="1:60" x14ac:dyDescent="0.25">
      <c r="A247" s="79"/>
    </row>
    <row r="248" spans="1:60" x14ac:dyDescent="0.25">
      <c r="A248" s="79"/>
    </row>
  </sheetData>
  <sheetProtection algorithmName="SHA-512" hashValue="pk41qPkreGaIienBHjYN6qHrG0CgO529+BqkFfOkTGgU8ieLIk2ly7oHCkTe6nIJwtUs4b/6dT5t6eEiLeXG7Q==" saltValue="1Vg2zxH2JXOw6ZLmo/E9SA==" spinCount="100000" sheet="1" objects="1" scenarios="1"/>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zoomScale="90" zoomScaleNormal="90" workbookViewId="0">
      <selection activeCell="C7" sqref="C7"/>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79"/>
      <c r="B1" s="494" t="s">
        <v>55</v>
      </c>
      <c r="C1" s="494"/>
      <c r="D1" s="494"/>
      <c r="E1" s="79"/>
      <c r="F1" s="79"/>
      <c r="G1" s="79"/>
      <c r="H1" s="79"/>
      <c r="I1" s="79"/>
      <c r="J1" s="79"/>
      <c r="K1" s="79"/>
      <c r="L1" s="79"/>
      <c r="M1" s="79"/>
      <c r="N1" s="79"/>
      <c r="O1" s="79"/>
      <c r="P1" s="79"/>
      <c r="Q1" s="79"/>
      <c r="R1" s="79"/>
      <c r="S1" s="79"/>
      <c r="T1" s="79"/>
      <c r="U1" s="79"/>
      <c r="V1" s="79"/>
      <c r="W1" s="79"/>
      <c r="X1" s="79"/>
      <c r="Y1" s="79"/>
      <c r="Z1" s="79"/>
      <c r="AA1" s="79"/>
      <c r="AB1" s="79"/>
      <c r="AC1" s="79"/>
      <c r="AD1" s="79"/>
      <c r="AE1" s="79"/>
    </row>
    <row r="2" spans="1:37" x14ac:dyDescent="0.25">
      <c r="A2" s="79"/>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row>
    <row r="3" spans="1:37" ht="25.5" x14ac:dyDescent="0.25">
      <c r="A3" s="79"/>
      <c r="B3" s="9"/>
      <c r="C3" s="10" t="s">
        <v>52</v>
      </c>
      <c r="D3" s="10" t="s">
        <v>4</v>
      </c>
      <c r="E3" s="79"/>
      <c r="F3" s="79"/>
      <c r="G3" s="79"/>
      <c r="H3" s="79"/>
      <c r="I3" s="79"/>
      <c r="J3" s="79"/>
      <c r="K3" s="79"/>
      <c r="L3" s="79"/>
      <c r="M3" s="79"/>
      <c r="N3" s="79"/>
      <c r="O3" s="79"/>
      <c r="P3" s="79"/>
      <c r="Q3" s="79"/>
      <c r="R3" s="79"/>
      <c r="S3" s="79"/>
      <c r="T3" s="79"/>
      <c r="U3" s="79"/>
      <c r="V3" s="79"/>
      <c r="W3" s="79"/>
      <c r="X3" s="79"/>
      <c r="Y3" s="79"/>
      <c r="Z3" s="79"/>
      <c r="AA3" s="79"/>
      <c r="AB3" s="79"/>
      <c r="AC3" s="79"/>
      <c r="AD3" s="79"/>
      <c r="AE3" s="79"/>
    </row>
    <row r="4" spans="1:37" ht="51" x14ac:dyDescent="0.25">
      <c r="A4" s="79"/>
      <c r="B4" s="11" t="s">
        <v>51</v>
      </c>
      <c r="C4" s="12" t="s">
        <v>102</v>
      </c>
      <c r="D4" s="13">
        <v>0.2</v>
      </c>
      <c r="E4" s="79"/>
      <c r="F4" s="79"/>
      <c r="G4" s="79"/>
      <c r="H4" s="79"/>
      <c r="I4" s="79"/>
      <c r="J4" s="79"/>
      <c r="K4" s="79"/>
      <c r="L4" s="79"/>
      <c r="M4" s="79"/>
      <c r="N4" s="79"/>
      <c r="O4" s="79"/>
      <c r="P4" s="79"/>
      <c r="Q4" s="79"/>
      <c r="R4" s="79"/>
      <c r="S4" s="79"/>
      <c r="T4" s="79"/>
      <c r="U4" s="79"/>
      <c r="V4" s="79"/>
      <c r="W4" s="79"/>
      <c r="X4" s="79"/>
      <c r="Y4" s="79"/>
      <c r="Z4" s="79"/>
      <c r="AA4" s="79"/>
      <c r="AB4" s="79"/>
      <c r="AC4" s="79"/>
      <c r="AD4" s="79"/>
      <c r="AE4" s="79"/>
    </row>
    <row r="5" spans="1:37" ht="51" x14ac:dyDescent="0.25">
      <c r="A5" s="79"/>
      <c r="B5" s="14" t="s">
        <v>53</v>
      </c>
      <c r="C5" s="15" t="s">
        <v>103</v>
      </c>
      <c r="D5" s="16">
        <v>0.4</v>
      </c>
      <c r="E5" s="79"/>
      <c r="F5" s="79"/>
      <c r="G5" s="79"/>
      <c r="H5" s="79"/>
      <c r="I5" s="79"/>
      <c r="J5" s="79"/>
      <c r="K5" s="79"/>
      <c r="L5" s="79"/>
      <c r="M5" s="79"/>
      <c r="N5" s="79"/>
      <c r="O5" s="79"/>
      <c r="P5" s="79"/>
      <c r="Q5" s="79"/>
      <c r="R5" s="79"/>
      <c r="S5" s="79"/>
      <c r="T5" s="79"/>
      <c r="U5" s="79"/>
      <c r="V5" s="79"/>
      <c r="W5" s="79"/>
      <c r="X5" s="79"/>
      <c r="Y5" s="79"/>
      <c r="Z5" s="79"/>
      <c r="AA5" s="79"/>
      <c r="AB5" s="79"/>
      <c r="AC5" s="79"/>
      <c r="AD5" s="79"/>
      <c r="AE5" s="79"/>
    </row>
    <row r="6" spans="1:37" ht="51" x14ac:dyDescent="0.25">
      <c r="A6" s="79"/>
      <c r="B6" s="17" t="s">
        <v>107</v>
      </c>
      <c r="C6" s="15" t="s">
        <v>104</v>
      </c>
      <c r="D6" s="16">
        <v>0.6</v>
      </c>
      <c r="E6" s="79"/>
      <c r="F6" s="79"/>
      <c r="G6" s="79"/>
      <c r="H6" s="79"/>
      <c r="I6" s="79"/>
      <c r="J6" s="79"/>
      <c r="K6" s="79"/>
      <c r="L6" s="79"/>
      <c r="M6" s="79"/>
      <c r="N6" s="79"/>
      <c r="O6" s="79"/>
      <c r="P6" s="79"/>
      <c r="Q6" s="79"/>
      <c r="R6" s="79"/>
      <c r="S6" s="79"/>
      <c r="T6" s="79"/>
      <c r="U6" s="79"/>
      <c r="V6" s="79"/>
      <c r="W6" s="79"/>
      <c r="X6" s="79"/>
      <c r="Y6" s="79"/>
      <c r="Z6" s="79"/>
      <c r="AA6" s="79"/>
      <c r="AB6" s="79"/>
      <c r="AC6" s="79"/>
      <c r="AD6" s="79"/>
      <c r="AE6" s="79"/>
    </row>
    <row r="7" spans="1:37" ht="76.5" x14ac:dyDescent="0.25">
      <c r="A7" s="79"/>
      <c r="B7" s="18" t="s">
        <v>6</v>
      </c>
      <c r="C7" s="15" t="s">
        <v>105</v>
      </c>
      <c r="D7" s="16">
        <v>0.8</v>
      </c>
      <c r="E7" s="79"/>
      <c r="F7" s="79"/>
      <c r="G7" s="79"/>
      <c r="H7" s="79"/>
      <c r="I7" s="79"/>
      <c r="J7" s="79"/>
      <c r="K7" s="79"/>
      <c r="L7" s="79"/>
      <c r="M7" s="79"/>
      <c r="N7" s="79"/>
      <c r="O7" s="79"/>
      <c r="P7" s="79"/>
      <c r="Q7" s="79"/>
      <c r="R7" s="79"/>
      <c r="S7" s="79"/>
      <c r="T7" s="79"/>
      <c r="U7" s="79"/>
      <c r="V7" s="79"/>
      <c r="W7" s="79"/>
      <c r="X7" s="79"/>
      <c r="Y7" s="79"/>
      <c r="Z7" s="79"/>
      <c r="AA7" s="79"/>
      <c r="AB7" s="79"/>
      <c r="AC7" s="79"/>
      <c r="AD7" s="79"/>
      <c r="AE7" s="79"/>
    </row>
    <row r="8" spans="1:37" ht="51" x14ac:dyDescent="0.25">
      <c r="A8" s="79"/>
      <c r="B8" s="19" t="s">
        <v>54</v>
      </c>
      <c r="C8" s="15" t="s">
        <v>106</v>
      </c>
      <c r="D8" s="16">
        <v>1</v>
      </c>
      <c r="E8" s="79"/>
      <c r="F8" s="79"/>
      <c r="G8" s="79"/>
      <c r="H8" s="79"/>
      <c r="I8" s="79"/>
      <c r="J8" s="79"/>
      <c r="K8" s="79"/>
      <c r="L8" s="79"/>
      <c r="M8" s="79"/>
      <c r="N8" s="79"/>
      <c r="O8" s="79"/>
      <c r="P8" s="79"/>
      <c r="Q8" s="79"/>
      <c r="R8" s="79"/>
      <c r="S8" s="79"/>
      <c r="T8" s="79"/>
      <c r="U8" s="79"/>
      <c r="V8" s="79"/>
      <c r="W8" s="79"/>
      <c r="X8" s="79"/>
      <c r="Y8" s="79"/>
      <c r="Z8" s="79"/>
      <c r="AA8" s="79"/>
      <c r="AB8" s="79"/>
      <c r="AC8" s="79"/>
      <c r="AD8" s="79"/>
      <c r="AE8" s="79"/>
    </row>
    <row r="9" spans="1:37" x14ac:dyDescent="0.25">
      <c r="A9" s="79"/>
      <c r="B9" s="103"/>
      <c r="C9" s="103"/>
      <c r="D9" s="103"/>
      <c r="E9" s="79"/>
      <c r="F9" s="79"/>
      <c r="G9" s="79"/>
      <c r="H9" s="79"/>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row>
    <row r="10" spans="1:37" ht="16.5" x14ac:dyDescent="0.25">
      <c r="A10" s="79"/>
      <c r="B10" s="104"/>
      <c r="C10" s="103"/>
      <c r="D10" s="103"/>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row>
    <row r="11" spans="1:37" x14ac:dyDescent="0.25">
      <c r="A11" s="79"/>
      <c r="B11" s="103"/>
      <c r="C11" s="103"/>
      <c r="D11" s="103"/>
      <c r="E11" s="79"/>
      <c r="F11" s="79"/>
      <c r="G11" s="79"/>
      <c r="H11" s="79"/>
      <c r="I11" s="79"/>
      <c r="J11" s="79"/>
      <c r="K11" s="79"/>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row>
    <row r="12" spans="1:37" x14ac:dyDescent="0.25">
      <c r="A12" s="79"/>
      <c r="B12" s="103"/>
      <c r="C12" s="103"/>
      <c r="D12" s="103"/>
      <c r="E12" s="79"/>
      <c r="F12" s="79"/>
      <c r="G12" s="79"/>
      <c r="H12" s="79"/>
      <c r="I12" s="79"/>
      <c r="J12" s="79"/>
      <c r="K12" s="79"/>
      <c r="L12" s="79"/>
      <c r="M12" s="79"/>
      <c r="N12" s="79"/>
      <c r="O12" s="79"/>
      <c r="P12" s="79"/>
      <c r="Q12" s="79"/>
      <c r="R12" s="79"/>
      <c r="S12" s="79"/>
      <c r="T12" s="79"/>
      <c r="U12" s="79"/>
      <c r="V12" s="79"/>
      <c r="W12" s="79"/>
      <c r="X12" s="79"/>
      <c r="Y12" s="79"/>
      <c r="Z12" s="79"/>
      <c r="AA12" s="79"/>
      <c r="AB12" s="79"/>
      <c r="AC12" s="79"/>
      <c r="AD12" s="79"/>
      <c r="AE12" s="79"/>
      <c r="AF12" s="79"/>
      <c r="AG12" s="79"/>
      <c r="AH12" s="79"/>
      <c r="AI12" s="79"/>
      <c r="AJ12" s="79"/>
      <c r="AK12" s="79"/>
    </row>
    <row r="13" spans="1:37" x14ac:dyDescent="0.25">
      <c r="A13" s="79"/>
      <c r="B13" s="103"/>
      <c r="C13" s="103"/>
      <c r="D13" s="103"/>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row>
    <row r="14" spans="1:37" x14ac:dyDescent="0.25">
      <c r="A14" s="79"/>
      <c r="B14" s="103"/>
      <c r="C14" s="103"/>
      <c r="D14" s="103"/>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row>
    <row r="15" spans="1:37" x14ac:dyDescent="0.25">
      <c r="A15" s="79"/>
      <c r="B15" s="103"/>
      <c r="C15" s="103"/>
      <c r="D15" s="103"/>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row>
    <row r="16" spans="1:37" x14ac:dyDescent="0.25">
      <c r="A16" s="79"/>
      <c r="B16" s="103"/>
      <c r="C16" s="103"/>
      <c r="D16" s="103"/>
      <c r="E16" s="79"/>
      <c r="F16" s="79"/>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row>
    <row r="17" spans="1:37" x14ac:dyDescent="0.25">
      <c r="A17" s="79"/>
      <c r="B17" s="103"/>
      <c r="C17" s="103"/>
      <c r="D17" s="103"/>
      <c r="E17" s="79"/>
      <c r="F17" s="79"/>
      <c r="G17" s="79"/>
      <c r="H17" s="79"/>
      <c r="I17" s="79"/>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row>
    <row r="18" spans="1:37" x14ac:dyDescent="0.25">
      <c r="A18" s="79"/>
      <c r="B18" s="103"/>
      <c r="C18" s="103"/>
      <c r="D18" s="103"/>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row>
    <row r="19" spans="1:37" x14ac:dyDescent="0.25">
      <c r="A19" s="79"/>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row>
    <row r="20" spans="1:37" x14ac:dyDescent="0.25">
      <c r="A20" s="79"/>
      <c r="B20" s="79"/>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row>
    <row r="21" spans="1:37" x14ac:dyDescent="0.25">
      <c r="A21" s="79"/>
      <c r="B21" s="79"/>
      <c r="C21" s="79"/>
      <c r="D21" s="79"/>
      <c r="E21" s="79"/>
      <c r="F21" s="79"/>
      <c r="G21" s="79"/>
      <c r="H21" s="79"/>
      <c r="I21" s="79"/>
      <c r="J21" s="79"/>
      <c r="K21" s="79"/>
      <c r="L21" s="79"/>
      <c r="M21" s="79"/>
      <c r="N21" s="79"/>
      <c r="O21" s="79"/>
      <c r="P21" s="79"/>
      <c r="Q21" s="79"/>
      <c r="R21" s="79"/>
      <c r="S21" s="79"/>
      <c r="T21" s="79"/>
      <c r="U21" s="79"/>
      <c r="V21" s="79"/>
      <c r="W21" s="79"/>
      <c r="X21" s="79"/>
      <c r="Y21" s="79"/>
      <c r="Z21" s="79"/>
      <c r="AA21" s="79"/>
      <c r="AB21" s="79"/>
      <c r="AC21" s="79"/>
      <c r="AD21" s="79"/>
      <c r="AE21" s="79"/>
      <c r="AF21" s="79"/>
      <c r="AG21" s="79"/>
      <c r="AH21" s="79"/>
      <c r="AI21" s="79"/>
      <c r="AJ21" s="79"/>
      <c r="AK21" s="79"/>
    </row>
    <row r="22" spans="1:37" x14ac:dyDescent="0.25">
      <c r="A22" s="79"/>
      <c r="B22" s="79"/>
      <c r="C22" s="79"/>
      <c r="D22" s="79"/>
      <c r="E22" s="79"/>
      <c r="F22" s="79"/>
      <c r="G22" s="79"/>
      <c r="H22" s="79"/>
      <c r="I22" s="79"/>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79"/>
      <c r="AJ22" s="79"/>
      <c r="AK22" s="79"/>
    </row>
    <row r="23" spans="1:37" x14ac:dyDescent="0.25">
      <c r="A23" s="79"/>
      <c r="B23" s="79"/>
      <c r="C23" s="79"/>
      <c r="D23" s="79"/>
      <c r="E23" s="79"/>
      <c r="F23" s="79"/>
      <c r="G23" s="79"/>
      <c r="H23" s="79"/>
      <c r="I23" s="79"/>
      <c r="J23" s="79"/>
      <c r="K23" s="79"/>
      <c r="L23" s="79"/>
      <c r="M23" s="79"/>
      <c r="N23" s="79"/>
      <c r="O23" s="79"/>
      <c r="P23" s="79"/>
      <c r="Q23" s="79"/>
      <c r="R23" s="79"/>
      <c r="S23" s="79"/>
      <c r="T23" s="79"/>
      <c r="U23" s="79"/>
      <c r="V23" s="79"/>
      <c r="W23" s="79"/>
      <c r="X23" s="79"/>
      <c r="Y23" s="79"/>
      <c r="Z23" s="79"/>
      <c r="AA23" s="79"/>
      <c r="AB23" s="79"/>
      <c r="AC23" s="79"/>
      <c r="AD23" s="79"/>
      <c r="AE23" s="79"/>
      <c r="AF23" s="79"/>
      <c r="AG23" s="79"/>
      <c r="AH23" s="79"/>
      <c r="AI23" s="79"/>
      <c r="AJ23" s="79"/>
      <c r="AK23" s="79"/>
    </row>
    <row r="24" spans="1:37" x14ac:dyDescent="0.25">
      <c r="A24" s="79"/>
      <c r="B24" s="79"/>
      <c r="C24" s="79"/>
      <c r="D24" s="79"/>
      <c r="E24" s="79"/>
      <c r="F24" s="79"/>
      <c r="G24" s="79"/>
      <c r="H24" s="79"/>
      <c r="I24" s="79"/>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79"/>
      <c r="AJ24" s="79"/>
      <c r="AK24" s="79"/>
    </row>
    <row r="25" spans="1:37" x14ac:dyDescent="0.25">
      <c r="A25" s="79"/>
      <c r="B25" s="79"/>
      <c r="C25" s="79"/>
      <c r="D25" s="79"/>
      <c r="E25" s="79"/>
      <c r="F25" s="79"/>
      <c r="G25" s="79"/>
      <c r="H25" s="79"/>
      <c r="I25" s="79"/>
      <c r="J25" s="79"/>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79"/>
      <c r="AJ25" s="79"/>
      <c r="AK25" s="79"/>
    </row>
    <row r="26" spans="1:37" x14ac:dyDescent="0.25">
      <c r="A26" s="79"/>
      <c r="B26" s="79"/>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row>
    <row r="27" spans="1:37" x14ac:dyDescent="0.25">
      <c r="A27" s="79"/>
      <c r="B27" s="79"/>
      <c r="C27" s="79"/>
      <c r="D27" s="79"/>
      <c r="E27" s="79"/>
      <c r="F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row>
    <row r="28" spans="1:37" x14ac:dyDescent="0.25">
      <c r="A28" s="79"/>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K28" s="79"/>
    </row>
    <row r="29" spans="1:37" x14ac:dyDescent="0.25">
      <c r="A29" s="79"/>
      <c r="B29" s="79"/>
      <c r="C29" s="79"/>
      <c r="D29" s="79"/>
      <c r="E29" s="79"/>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row>
    <row r="30" spans="1:37" x14ac:dyDescent="0.25">
      <c r="A30" s="79"/>
      <c r="B30" s="79"/>
      <c r="C30" s="79"/>
      <c r="D30" s="79"/>
      <c r="E30" s="79"/>
      <c r="F30" s="79"/>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row>
    <row r="31" spans="1:37" x14ac:dyDescent="0.25">
      <c r="A31" s="79"/>
      <c r="B31" s="79"/>
      <c r="C31" s="79"/>
      <c r="D31" s="79"/>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row>
    <row r="32" spans="1:37" x14ac:dyDescent="0.25">
      <c r="A32" s="79"/>
      <c r="B32" s="79"/>
      <c r="C32" s="79"/>
      <c r="D32" s="79"/>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row>
    <row r="33" spans="1:31" x14ac:dyDescent="0.25">
      <c r="A33" s="79"/>
      <c r="E33" s="79"/>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row>
    <row r="34" spans="1:31" x14ac:dyDescent="0.25">
      <c r="A34" s="79"/>
      <c r="E34" s="79"/>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row>
    <row r="35" spans="1:31" x14ac:dyDescent="0.25">
      <c r="A35" s="79"/>
    </row>
    <row r="36" spans="1:31" x14ac:dyDescent="0.25">
      <c r="A36" s="79"/>
    </row>
    <row r="37" spans="1:31" x14ac:dyDescent="0.25">
      <c r="A37" s="79"/>
    </row>
    <row r="38" spans="1:31" x14ac:dyDescent="0.25">
      <c r="A38" s="79"/>
    </row>
    <row r="39" spans="1:31" x14ac:dyDescent="0.25">
      <c r="A39" s="79"/>
    </row>
    <row r="40" spans="1:31" x14ac:dyDescent="0.25">
      <c r="A40" s="79"/>
    </row>
    <row r="41" spans="1:31" x14ac:dyDescent="0.25">
      <c r="A41" s="79"/>
    </row>
    <row r="42" spans="1:31" x14ac:dyDescent="0.25">
      <c r="A42" s="79"/>
    </row>
    <row r="43" spans="1:31" x14ac:dyDescent="0.25">
      <c r="A43" s="79"/>
    </row>
    <row r="44" spans="1:31" x14ac:dyDescent="0.25">
      <c r="A44" s="79"/>
    </row>
    <row r="45" spans="1:31" x14ac:dyDescent="0.25">
      <c r="A45" s="79"/>
    </row>
    <row r="46" spans="1:31" x14ac:dyDescent="0.25">
      <c r="A46" s="79"/>
    </row>
    <row r="47" spans="1:31" x14ac:dyDescent="0.25">
      <c r="A47" s="79"/>
    </row>
    <row r="48" spans="1:31" x14ac:dyDescent="0.25">
      <c r="A48" s="79"/>
    </row>
    <row r="49" spans="1:1" x14ac:dyDescent="0.25">
      <c r="A49" s="79"/>
    </row>
    <row r="50" spans="1:1" x14ac:dyDescent="0.25">
      <c r="A50" s="79"/>
    </row>
    <row r="51" spans="1:1" x14ac:dyDescent="0.25">
      <c r="A51" s="79"/>
    </row>
    <row r="52" spans="1:1" x14ac:dyDescent="0.25">
      <c r="A52" s="79"/>
    </row>
    <row r="53" spans="1:1" x14ac:dyDescent="0.25">
      <c r="A53" s="79"/>
    </row>
    <row r="54" spans="1:1" x14ac:dyDescent="0.25">
      <c r="A54" s="79"/>
    </row>
    <row r="55" spans="1:1" x14ac:dyDescent="0.25">
      <c r="A55" s="79"/>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2"/>
  <sheetViews>
    <sheetView zoomScale="60" zoomScaleNormal="60" workbookViewId="0">
      <selection activeCell="D4" sqref="D4:D8"/>
    </sheetView>
  </sheetViews>
  <sheetFormatPr baseColWidth="10" defaultRowHeight="15" x14ac:dyDescent="0.25"/>
  <cols>
    <col min="2" max="2" width="40.42578125" customWidth="1"/>
    <col min="3" max="3" width="74.85546875" customWidth="1"/>
    <col min="4" max="4" width="135" bestFit="1" customWidth="1"/>
    <col min="5" max="5" width="144.5703125" bestFit="1" customWidth="1"/>
  </cols>
  <sheetData>
    <row r="1" spans="1:21" ht="33.75" x14ac:dyDescent="0.25">
      <c r="A1" s="79"/>
      <c r="B1" s="495" t="s">
        <v>63</v>
      </c>
      <c r="C1" s="495"/>
      <c r="D1" s="495"/>
      <c r="E1" s="79"/>
      <c r="F1" s="79"/>
      <c r="G1" s="79"/>
      <c r="H1" s="79"/>
      <c r="I1" s="79"/>
      <c r="J1" s="79"/>
      <c r="K1" s="79"/>
      <c r="L1" s="79"/>
      <c r="M1" s="79"/>
      <c r="N1" s="79"/>
      <c r="O1" s="79"/>
      <c r="P1" s="79"/>
      <c r="Q1" s="79"/>
      <c r="R1" s="79"/>
      <c r="S1" s="79"/>
      <c r="T1" s="79"/>
      <c r="U1" s="79"/>
    </row>
    <row r="2" spans="1:21" x14ac:dyDescent="0.25">
      <c r="A2" s="79"/>
      <c r="B2" s="79"/>
      <c r="C2" s="79"/>
      <c r="D2" s="79"/>
      <c r="E2" s="79"/>
      <c r="F2" s="79"/>
      <c r="G2" s="79"/>
      <c r="H2" s="79"/>
      <c r="I2" s="79"/>
      <c r="J2" s="79"/>
      <c r="K2" s="79"/>
      <c r="L2" s="79"/>
      <c r="M2" s="79"/>
      <c r="N2" s="79"/>
      <c r="O2" s="79"/>
      <c r="P2" s="79"/>
      <c r="Q2" s="79"/>
      <c r="R2" s="79"/>
      <c r="S2" s="79"/>
      <c r="T2" s="79"/>
      <c r="U2" s="79"/>
    </row>
    <row r="3" spans="1:21" ht="30" x14ac:dyDescent="0.25">
      <c r="A3" s="79"/>
      <c r="B3" s="100"/>
      <c r="C3" s="32" t="s">
        <v>56</v>
      </c>
      <c r="D3" s="32" t="s">
        <v>57</v>
      </c>
      <c r="E3" s="79"/>
      <c r="F3" s="79"/>
      <c r="G3" s="79"/>
      <c r="H3" s="79"/>
      <c r="I3" s="79"/>
      <c r="J3" s="79"/>
      <c r="K3" s="79"/>
      <c r="L3" s="79"/>
      <c r="M3" s="79"/>
      <c r="N3" s="79"/>
      <c r="O3" s="79"/>
      <c r="P3" s="79"/>
      <c r="Q3" s="79"/>
      <c r="R3" s="79"/>
      <c r="S3" s="79"/>
      <c r="T3" s="79"/>
      <c r="U3" s="79"/>
    </row>
    <row r="4" spans="1:21" ht="33.75" x14ac:dyDescent="0.25">
      <c r="A4" s="99" t="s">
        <v>83</v>
      </c>
      <c r="B4" s="35" t="s">
        <v>101</v>
      </c>
      <c r="C4" s="40" t="s">
        <v>155</v>
      </c>
      <c r="D4" s="33" t="s">
        <v>97</v>
      </c>
      <c r="E4" s="79"/>
      <c r="F4" s="79"/>
      <c r="G4" s="79"/>
      <c r="H4" s="79"/>
      <c r="I4" s="79"/>
      <c r="J4" s="79"/>
      <c r="K4" s="79"/>
      <c r="L4" s="79"/>
      <c r="M4" s="79"/>
      <c r="N4" s="79"/>
      <c r="O4" s="79"/>
      <c r="P4" s="79"/>
      <c r="Q4" s="79"/>
      <c r="R4" s="79"/>
      <c r="S4" s="79"/>
      <c r="T4" s="79"/>
      <c r="U4" s="79"/>
    </row>
    <row r="5" spans="1:21" ht="67.5" x14ac:dyDescent="0.25">
      <c r="A5" s="99" t="s">
        <v>84</v>
      </c>
      <c r="B5" s="36" t="s">
        <v>59</v>
      </c>
      <c r="C5" s="41" t="s">
        <v>93</v>
      </c>
      <c r="D5" s="34" t="s">
        <v>98</v>
      </c>
      <c r="E5" s="79"/>
      <c r="F5" s="79"/>
      <c r="G5" s="79"/>
      <c r="H5" s="79"/>
      <c r="I5" s="79"/>
      <c r="J5" s="79"/>
      <c r="K5" s="79"/>
      <c r="L5" s="79"/>
      <c r="M5" s="79"/>
      <c r="N5" s="79"/>
      <c r="O5" s="79"/>
      <c r="P5" s="79"/>
      <c r="Q5" s="79"/>
      <c r="R5" s="79"/>
      <c r="S5" s="79"/>
      <c r="T5" s="79"/>
      <c r="U5" s="79"/>
    </row>
    <row r="6" spans="1:21" ht="67.5" x14ac:dyDescent="0.25">
      <c r="A6" s="99" t="s">
        <v>81</v>
      </c>
      <c r="B6" s="37" t="s">
        <v>60</v>
      </c>
      <c r="C6" s="41" t="s">
        <v>94</v>
      </c>
      <c r="D6" s="34" t="s">
        <v>100</v>
      </c>
      <c r="E6" s="79"/>
      <c r="F6" s="79"/>
      <c r="G6" s="79"/>
      <c r="H6" s="79"/>
      <c r="I6" s="79"/>
      <c r="J6" s="79"/>
      <c r="K6" s="79"/>
      <c r="L6" s="79"/>
      <c r="M6" s="79"/>
      <c r="N6" s="79"/>
      <c r="O6" s="79"/>
      <c r="P6" s="79"/>
      <c r="Q6" s="79"/>
      <c r="R6" s="79"/>
      <c r="S6" s="79"/>
      <c r="T6" s="79"/>
      <c r="U6" s="79"/>
    </row>
    <row r="7" spans="1:21" ht="101.25" x14ac:dyDescent="0.25">
      <c r="A7" s="99" t="s">
        <v>7</v>
      </c>
      <c r="B7" s="38" t="s">
        <v>61</v>
      </c>
      <c r="C7" s="41" t="s">
        <v>95</v>
      </c>
      <c r="D7" s="34" t="s">
        <v>99</v>
      </c>
      <c r="E7" s="79"/>
      <c r="F7" s="79"/>
      <c r="G7" s="79"/>
      <c r="H7" s="79"/>
      <c r="I7" s="79"/>
      <c r="J7" s="79"/>
      <c r="K7" s="79"/>
      <c r="L7" s="79"/>
      <c r="M7" s="79"/>
      <c r="N7" s="79"/>
      <c r="O7" s="79"/>
      <c r="P7" s="79"/>
      <c r="Q7" s="79"/>
      <c r="R7" s="79"/>
      <c r="S7" s="79"/>
      <c r="T7" s="79"/>
      <c r="U7" s="79"/>
    </row>
    <row r="8" spans="1:21" ht="67.5" x14ac:dyDescent="0.25">
      <c r="A8" s="99" t="s">
        <v>85</v>
      </c>
      <c r="B8" s="39" t="s">
        <v>62</v>
      </c>
      <c r="C8" s="41" t="s">
        <v>96</v>
      </c>
      <c r="D8" s="34" t="s">
        <v>118</v>
      </c>
      <c r="E8" s="79"/>
      <c r="F8" s="79"/>
      <c r="G8" s="79"/>
      <c r="H8" s="79"/>
      <c r="I8" s="79"/>
      <c r="J8" s="79"/>
      <c r="K8" s="79"/>
      <c r="L8" s="79"/>
      <c r="M8" s="79"/>
      <c r="N8" s="79"/>
      <c r="O8" s="79"/>
      <c r="P8" s="79"/>
      <c r="Q8" s="79"/>
      <c r="R8" s="79"/>
      <c r="S8" s="79"/>
      <c r="T8" s="79"/>
      <c r="U8" s="79"/>
    </row>
    <row r="9" spans="1:21" ht="20.25" x14ac:dyDescent="0.25">
      <c r="A9" s="99"/>
      <c r="B9" s="99"/>
      <c r="C9" s="101"/>
      <c r="D9" s="101"/>
      <c r="E9" s="79"/>
      <c r="F9" s="79"/>
      <c r="G9" s="79"/>
      <c r="H9" s="79"/>
      <c r="I9" s="79"/>
      <c r="J9" s="79"/>
      <c r="K9" s="79"/>
      <c r="L9" s="79"/>
      <c r="M9" s="79"/>
      <c r="N9" s="79"/>
      <c r="O9" s="79"/>
      <c r="P9" s="79"/>
      <c r="Q9" s="79"/>
      <c r="R9" s="79"/>
      <c r="S9" s="79"/>
      <c r="T9" s="79"/>
      <c r="U9" s="79"/>
    </row>
    <row r="10" spans="1:21" ht="16.5" x14ac:dyDescent="0.25">
      <c r="A10" s="99"/>
      <c r="B10" s="102"/>
      <c r="C10" s="102"/>
      <c r="D10" s="102"/>
      <c r="E10" s="79"/>
      <c r="F10" s="79"/>
      <c r="G10" s="79"/>
      <c r="H10" s="79"/>
      <c r="I10" s="79"/>
      <c r="J10" s="79"/>
      <c r="K10" s="79"/>
      <c r="L10" s="79"/>
      <c r="M10" s="79"/>
      <c r="N10" s="79"/>
      <c r="O10" s="79"/>
      <c r="P10" s="79"/>
      <c r="Q10" s="79"/>
      <c r="R10" s="79"/>
      <c r="S10" s="79"/>
      <c r="T10" s="79"/>
      <c r="U10" s="79"/>
    </row>
    <row r="11" spans="1:21" x14ac:dyDescent="0.25">
      <c r="A11" s="99"/>
      <c r="B11" s="99" t="s">
        <v>91</v>
      </c>
      <c r="C11" s="99" t="s">
        <v>143</v>
      </c>
      <c r="D11" s="99" t="s">
        <v>150</v>
      </c>
      <c r="E11" s="79"/>
      <c r="F11" s="79"/>
      <c r="G11" s="79"/>
      <c r="H11" s="79"/>
      <c r="I11" s="79"/>
      <c r="J11" s="79"/>
      <c r="K11" s="79"/>
      <c r="L11" s="79"/>
      <c r="M11" s="79"/>
      <c r="N11" s="79"/>
      <c r="O11" s="79"/>
      <c r="P11" s="79"/>
      <c r="Q11" s="79"/>
      <c r="R11" s="79"/>
      <c r="S11" s="79"/>
      <c r="T11" s="79"/>
      <c r="U11" s="79"/>
    </row>
    <row r="12" spans="1:21" x14ac:dyDescent="0.25">
      <c r="A12" s="99"/>
      <c r="B12" s="99" t="s">
        <v>89</v>
      </c>
      <c r="C12" s="99" t="s">
        <v>147</v>
      </c>
      <c r="D12" s="99" t="s">
        <v>151</v>
      </c>
      <c r="E12" s="79"/>
      <c r="F12" s="79"/>
      <c r="G12" s="79"/>
      <c r="H12" s="79"/>
      <c r="I12" s="79"/>
      <c r="J12" s="79"/>
      <c r="K12" s="79"/>
      <c r="L12" s="79"/>
      <c r="M12" s="79"/>
      <c r="N12" s="79"/>
      <c r="O12" s="79"/>
      <c r="P12" s="79"/>
      <c r="Q12" s="79"/>
      <c r="R12" s="79"/>
      <c r="S12" s="79"/>
      <c r="T12" s="79"/>
      <c r="U12" s="79"/>
    </row>
    <row r="13" spans="1:21" x14ac:dyDescent="0.25">
      <c r="A13" s="99"/>
      <c r="B13" s="99"/>
      <c r="C13" s="99" t="s">
        <v>146</v>
      </c>
      <c r="D13" s="99" t="s">
        <v>152</v>
      </c>
      <c r="E13" s="79"/>
      <c r="F13" s="79"/>
      <c r="G13" s="79"/>
      <c r="H13" s="79"/>
      <c r="I13" s="79"/>
      <c r="J13" s="79"/>
      <c r="K13" s="79"/>
      <c r="L13" s="79"/>
      <c r="M13" s="79"/>
      <c r="N13" s="79"/>
      <c r="O13" s="79"/>
      <c r="P13" s="79"/>
      <c r="Q13" s="79"/>
      <c r="R13" s="79"/>
      <c r="S13" s="79"/>
      <c r="T13" s="79"/>
      <c r="U13" s="79"/>
    </row>
    <row r="14" spans="1:21" x14ac:dyDescent="0.25">
      <c r="A14" s="99"/>
      <c r="B14" s="99"/>
      <c r="C14" s="99" t="s">
        <v>148</v>
      </c>
      <c r="D14" s="99" t="s">
        <v>153</v>
      </c>
      <c r="E14" s="79"/>
      <c r="F14" s="79"/>
      <c r="G14" s="79"/>
      <c r="H14" s="79"/>
      <c r="I14" s="79"/>
      <c r="J14" s="79"/>
      <c r="K14" s="79"/>
      <c r="L14" s="79"/>
      <c r="M14" s="79"/>
      <c r="N14" s="79"/>
      <c r="O14" s="79"/>
      <c r="P14" s="79"/>
      <c r="Q14" s="79"/>
      <c r="R14" s="79"/>
      <c r="S14" s="79"/>
      <c r="T14" s="79"/>
      <c r="U14" s="79"/>
    </row>
    <row r="15" spans="1:21" x14ac:dyDescent="0.25">
      <c r="A15" s="99"/>
      <c r="B15" s="99"/>
      <c r="C15" s="99" t="s">
        <v>149</v>
      </c>
      <c r="D15" s="99" t="s">
        <v>154</v>
      </c>
      <c r="E15" s="79"/>
      <c r="F15" s="79"/>
      <c r="G15" s="79"/>
      <c r="H15" s="79"/>
      <c r="I15" s="79"/>
      <c r="J15" s="79"/>
      <c r="K15" s="79"/>
      <c r="L15" s="79"/>
      <c r="M15" s="79"/>
      <c r="N15" s="79"/>
      <c r="O15" s="79"/>
      <c r="P15" s="79"/>
      <c r="Q15" s="79"/>
      <c r="R15" s="79"/>
      <c r="S15" s="79"/>
      <c r="T15" s="79"/>
      <c r="U15" s="79"/>
    </row>
    <row r="16" spans="1:21" x14ac:dyDescent="0.25">
      <c r="A16" s="99"/>
      <c r="B16" s="99"/>
      <c r="C16" s="99"/>
      <c r="D16" s="99"/>
      <c r="E16" s="79"/>
      <c r="F16" s="79"/>
      <c r="G16" s="79"/>
      <c r="H16" s="79"/>
      <c r="I16" s="79"/>
      <c r="J16" s="79"/>
      <c r="K16" s="79"/>
      <c r="L16" s="79"/>
      <c r="M16" s="79"/>
      <c r="N16" s="79"/>
      <c r="O16" s="79"/>
    </row>
    <row r="17" spans="1:15" x14ac:dyDescent="0.25">
      <c r="A17" s="99"/>
      <c r="B17" s="99"/>
      <c r="C17" s="99"/>
      <c r="D17" s="99"/>
      <c r="E17" s="79"/>
      <c r="F17" s="79"/>
      <c r="G17" s="79"/>
      <c r="H17" s="79"/>
      <c r="I17" s="79"/>
      <c r="J17" s="79"/>
      <c r="K17" s="79"/>
      <c r="L17" s="79"/>
      <c r="M17" s="79"/>
      <c r="N17" s="79"/>
      <c r="O17" s="79"/>
    </row>
    <row r="18" spans="1:15" x14ac:dyDescent="0.25">
      <c r="A18" s="99"/>
      <c r="B18" s="103"/>
      <c r="C18" s="103"/>
      <c r="D18" s="103"/>
      <c r="E18" s="79"/>
      <c r="F18" s="79"/>
      <c r="G18" s="79"/>
      <c r="H18" s="79"/>
      <c r="I18" s="79"/>
      <c r="J18" s="79"/>
      <c r="K18" s="79"/>
      <c r="L18" s="79"/>
      <c r="M18" s="79"/>
      <c r="N18" s="79"/>
      <c r="O18" s="79"/>
    </row>
    <row r="19" spans="1:15" x14ac:dyDescent="0.25">
      <c r="A19" s="99"/>
      <c r="B19" s="103"/>
      <c r="C19" s="103"/>
      <c r="D19" s="103"/>
      <c r="E19" s="79"/>
      <c r="F19" s="79"/>
      <c r="G19" s="79"/>
      <c r="H19" s="79"/>
      <c r="I19" s="79"/>
      <c r="J19" s="79"/>
      <c r="K19" s="79"/>
      <c r="L19" s="79"/>
      <c r="M19" s="79"/>
      <c r="N19" s="79"/>
      <c r="O19" s="79"/>
    </row>
    <row r="20" spans="1:15" x14ac:dyDescent="0.25">
      <c r="A20" s="99"/>
      <c r="B20" s="103"/>
      <c r="C20" s="103"/>
      <c r="D20" s="103"/>
      <c r="E20" s="79"/>
      <c r="F20" s="79"/>
      <c r="G20" s="79"/>
      <c r="H20" s="79"/>
      <c r="I20" s="79"/>
      <c r="J20" s="79"/>
      <c r="K20" s="79"/>
      <c r="L20" s="79"/>
      <c r="M20" s="79"/>
      <c r="N20" s="79"/>
      <c r="O20" s="79"/>
    </row>
    <row r="21" spans="1:15" x14ac:dyDescent="0.25">
      <c r="A21" s="99"/>
      <c r="B21" s="103"/>
      <c r="C21" s="103"/>
      <c r="D21" s="103"/>
      <c r="E21" s="79"/>
      <c r="F21" s="79"/>
      <c r="G21" s="79"/>
      <c r="H21" s="79"/>
      <c r="I21" s="79"/>
      <c r="J21" s="79"/>
      <c r="K21" s="79"/>
      <c r="L21" s="79"/>
      <c r="M21" s="79"/>
      <c r="N21" s="79"/>
      <c r="O21" s="79"/>
    </row>
    <row r="22" spans="1:15" ht="20.25" x14ac:dyDescent="0.25">
      <c r="A22" s="99"/>
      <c r="B22" s="99"/>
      <c r="C22" s="101"/>
      <c r="D22" s="101"/>
      <c r="E22" s="79"/>
      <c r="F22" s="79"/>
      <c r="G22" s="79"/>
      <c r="H22" s="79"/>
      <c r="I22" s="79"/>
      <c r="J22" s="79"/>
      <c r="K22" s="79"/>
      <c r="L22" s="79"/>
      <c r="M22" s="79"/>
      <c r="N22" s="79"/>
      <c r="O22" s="79"/>
    </row>
    <row r="23" spans="1:15" ht="20.25" x14ac:dyDescent="0.25">
      <c r="A23" s="99"/>
      <c r="B23" s="99"/>
      <c r="C23" s="101"/>
      <c r="D23" s="101"/>
      <c r="E23" s="79"/>
      <c r="F23" s="79"/>
      <c r="G23" s="79"/>
      <c r="H23" s="79"/>
      <c r="I23" s="79"/>
      <c r="J23" s="79"/>
      <c r="K23" s="79"/>
      <c r="L23" s="79"/>
      <c r="M23" s="79"/>
      <c r="N23" s="79"/>
      <c r="O23" s="79"/>
    </row>
    <row r="24" spans="1:15" ht="20.25" x14ac:dyDescent="0.25">
      <c r="A24" s="99"/>
      <c r="B24" s="99"/>
      <c r="C24" s="101"/>
      <c r="D24" s="101"/>
      <c r="E24" s="79"/>
      <c r="F24" s="79"/>
      <c r="G24" s="79"/>
      <c r="H24" s="79"/>
      <c r="I24" s="79"/>
      <c r="J24" s="79"/>
      <c r="K24" s="79"/>
      <c r="L24" s="79"/>
      <c r="M24" s="79"/>
      <c r="N24" s="79"/>
      <c r="O24" s="79"/>
    </row>
    <row r="25" spans="1:15" ht="20.25" x14ac:dyDescent="0.25">
      <c r="A25" s="99"/>
      <c r="B25" s="99"/>
      <c r="C25" s="101"/>
      <c r="D25" s="101"/>
      <c r="E25" s="79"/>
      <c r="F25" s="79"/>
      <c r="G25" s="79"/>
      <c r="H25" s="79"/>
      <c r="I25" s="79"/>
      <c r="J25" s="79"/>
      <c r="K25" s="79"/>
      <c r="L25" s="79"/>
      <c r="M25" s="79"/>
      <c r="N25" s="79"/>
      <c r="O25" s="79"/>
    </row>
    <row r="26" spans="1:15" ht="20.25" x14ac:dyDescent="0.25">
      <c r="A26" s="99"/>
      <c r="B26" s="99"/>
      <c r="C26" s="101"/>
      <c r="D26" s="101"/>
      <c r="E26" s="79"/>
      <c r="F26" s="79"/>
      <c r="G26" s="79"/>
      <c r="H26" s="79"/>
      <c r="I26" s="79"/>
      <c r="J26" s="79"/>
      <c r="K26" s="79"/>
      <c r="L26" s="79"/>
      <c r="M26" s="79"/>
      <c r="N26" s="79"/>
      <c r="O26" s="79"/>
    </row>
    <row r="27" spans="1:15" ht="20.25" x14ac:dyDescent="0.25">
      <c r="A27" s="99"/>
      <c r="B27" s="99"/>
      <c r="C27" s="101"/>
      <c r="D27" s="101"/>
      <c r="E27" s="79"/>
      <c r="F27" s="79"/>
      <c r="G27" s="79"/>
      <c r="H27" s="79"/>
      <c r="I27" s="79"/>
      <c r="J27" s="79"/>
      <c r="K27" s="79"/>
      <c r="L27" s="79"/>
      <c r="M27" s="79"/>
      <c r="N27" s="79"/>
      <c r="O27" s="79"/>
    </row>
    <row r="28" spans="1:15" ht="20.25" x14ac:dyDescent="0.25">
      <c r="A28" s="99"/>
      <c r="B28" s="99"/>
      <c r="C28" s="101"/>
      <c r="D28" s="101"/>
      <c r="E28" s="79"/>
      <c r="F28" s="79"/>
      <c r="G28" s="79"/>
      <c r="H28" s="79"/>
      <c r="I28" s="79"/>
      <c r="J28" s="79"/>
      <c r="K28" s="79"/>
      <c r="L28" s="79"/>
      <c r="M28" s="79"/>
      <c r="N28" s="79"/>
      <c r="O28" s="79"/>
    </row>
    <row r="29" spans="1:15" ht="20.25" x14ac:dyDescent="0.25">
      <c r="A29" s="99"/>
      <c r="B29" s="99"/>
      <c r="C29" s="101"/>
      <c r="D29" s="101"/>
      <c r="E29" s="79"/>
      <c r="F29" s="79"/>
      <c r="G29" s="79"/>
      <c r="H29" s="79"/>
      <c r="I29" s="79"/>
      <c r="J29" s="79"/>
      <c r="K29" s="79"/>
      <c r="L29" s="79"/>
      <c r="M29" s="79"/>
      <c r="N29" s="79"/>
      <c r="O29" s="79"/>
    </row>
    <row r="30" spans="1:15" ht="20.25" x14ac:dyDescent="0.25">
      <c r="A30" s="99"/>
      <c r="B30" s="99"/>
      <c r="C30" s="101"/>
      <c r="D30" s="101"/>
      <c r="E30" s="79"/>
      <c r="F30" s="79"/>
      <c r="G30" s="79"/>
      <c r="H30" s="79"/>
      <c r="I30" s="79"/>
      <c r="J30" s="79"/>
      <c r="K30" s="79"/>
      <c r="L30" s="79"/>
      <c r="M30" s="79"/>
      <c r="N30" s="79"/>
      <c r="O30" s="79"/>
    </row>
    <row r="31" spans="1:15" ht="20.25" x14ac:dyDescent="0.25">
      <c r="A31" s="99"/>
      <c r="B31" s="99"/>
      <c r="C31" s="101"/>
      <c r="D31" s="101"/>
      <c r="E31" s="79"/>
      <c r="F31" s="79"/>
      <c r="G31" s="79"/>
      <c r="H31" s="79"/>
      <c r="I31" s="79"/>
      <c r="J31" s="79"/>
      <c r="K31" s="79"/>
      <c r="L31" s="79"/>
      <c r="M31" s="79"/>
      <c r="N31" s="79"/>
      <c r="O31" s="79"/>
    </row>
    <row r="32" spans="1:15" ht="20.25" x14ac:dyDescent="0.25">
      <c r="A32" s="99"/>
      <c r="B32" s="99"/>
      <c r="C32" s="101"/>
      <c r="D32" s="101"/>
      <c r="E32" s="79"/>
      <c r="F32" s="79"/>
      <c r="G32" s="79"/>
      <c r="H32" s="79"/>
      <c r="I32" s="79"/>
      <c r="J32" s="79"/>
      <c r="K32" s="79"/>
      <c r="L32" s="79"/>
      <c r="M32" s="79"/>
      <c r="N32" s="79"/>
      <c r="O32" s="79"/>
    </row>
    <row r="33" spans="1:15" ht="20.25" x14ac:dyDescent="0.25">
      <c r="A33" s="99"/>
      <c r="B33" s="99"/>
      <c r="C33" s="101"/>
      <c r="D33" s="101"/>
      <c r="E33" s="79"/>
      <c r="F33" s="79"/>
      <c r="G33" s="79"/>
      <c r="H33" s="79"/>
      <c r="I33" s="79"/>
      <c r="J33" s="79"/>
      <c r="K33" s="79"/>
      <c r="L33" s="79"/>
      <c r="M33" s="79"/>
      <c r="N33" s="79"/>
      <c r="O33" s="79"/>
    </row>
    <row r="34" spans="1:15" ht="20.25" x14ac:dyDescent="0.25">
      <c r="A34" s="99"/>
      <c r="B34" s="99"/>
      <c r="C34" s="101"/>
      <c r="D34" s="101"/>
      <c r="E34" s="79"/>
      <c r="F34" s="79"/>
      <c r="G34" s="79"/>
      <c r="H34" s="79"/>
      <c r="I34" s="79"/>
      <c r="J34" s="79"/>
      <c r="K34" s="79"/>
      <c r="L34" s="79"/>
      <c r="M34" s="79"/>
      <c r="N34" s="79"/>
      <c r="O34" s="79"/>
    </row>
    <row r="35" spans="1:15" ht="20.25" x14ac:dyDescent="0.25">
      <c r="A35" s="99"/>
      <c r="B35" s="99"/>
      <c r="C35" s="101"/>
      <c r="D35" s="101"/>
      <c r="E35" s="79"/>
      <c r="F35" s="79"/>
      <c r="G35" s="79"/>
      <c r="H35" s="79"/>
      <c r="I35" s="79"/>
      <c r="J35" s="79"/>
      <c r="K35" s="79"/>
      <c r="L35" s="79"/>
      <c r="M35" s="79"/>
      <c r="N35" s="79"/>
      <c r="O35" s="79"/>
    </row>
    <row r="36" spans="1:15" ht="20.25" x14ac:dyDescent="0.25">
      <c r="A36" s="99"/>
      <c r="B36" s="99"/>
      <c r="C36" s="101"/>
      <c r="D36" s="101"/>
      <c r="E36" s="79"/>
      <c r="F36" s="79"/>
      <c r="G36" s="79"/>
      <c r="H36" s="79"/>
      <c r="I36" s="79"/>
      <c r="J36" s="79"/>
      <c r="K36" s="79"/>
      <c r="L36" s="79"/>
      <c r="M36" s="79"/>
      <c r="N36" s="79"/>
      <c r="O36" s="79"/>
    </row>
    <row r="37" spans="1:15" ht="20.25" x14ac:dyDescent="0.25">
      <c r="A37" s="99"/>
      <c r="B37" s="99"/>
      <c r="C37" s="101"/>
      <c r="D37" s="101"/>
      <c r="E37" s="79"/>
      <c r="F37" s="79"/>
      <c r="G37" s="79"/>
      <c r="H37" s="79"/>
      <c r="I37" s="79"/>
      <c r="J37" s="79"/>
      <c r="K37" s="79"/>
      <c r="L37" s="79"/>
      <c r="M37" s="79"/>
      <c r="N37" s="79"/>
      <c r="O37" s="79"/>
    </row>
    <row r="38" spans="1:15" ht="20.25" x14ac:dyDescent="0.25">
      <c r="A38" s="99"/>
      <c r="B38" s="99"/>
      <c r="C38" s="101"/>
      <c r="D38" s="101"/>
      <c r="E38" s="79"/>
      <c r="F38" s="79"/>
      <c r="G38" s="79"/>
      <c r="H38" s="79"/>
      <c r="I38" s="79"/>
      <c r="J38" s="79"/>
      <c r="K38" s="79"/>
      <c r="L38" s="79"/>
      <c r="M38" s="79"/>
      <c r="N38" s="79"/>
      <c r="O38" s="79"/>
    </row>
    <row r="39" spans="1:15" ht="20.25" x14ac:dyDescent="0.25">
      <c r="A39" s="99"/>
      <c r="B39" s="99"/>
      <c r="C39" s="101"/>
      <c r="D39" s="101"/>
      <c r="E39" s="79"/>
      <c r="F39" s="79"/>
      <c r="G39" s="79"/>
      <c r="H39" s="79"/>
      <c r="I39" s="79"/>
      <c r="J39" s="79"/>
      <c r="K39" s="79"/>
      <c r="L39" s="79"/>
      <c r="M39" s="79"/>
      <c r="N39" s="79"/>
      <c r="O39" s="79"/>
    </row>
    <row r="40" spans="1:15" ht="20.25" x14ac:dyDescent="0.25">
      <c r="A40" s="99"/>
      <c r="B40" s="99"/>
      <c r="C40" s="101"/>
      <c r="D40" s="101"/>
      <c r="E40" s="79"/>
      <c r="F40" s="79"/>
      <c r="G40" s="79"/>
      <c r="H40" s="79"/>
      <c r="I40" s="79"/>
      <c r="J40" s="79"/>
      <c r="K40" s="79"/>
      <c r="L40" s="79"/>
      <c r="M40" s="79"/>
      <c r="N40" s="79"/>
      <c r="O40" s="79"/>
    </row>
    <row r="41" spans="1:15" ht="20.25" x14ac:dyDescent="0.25">
      <c r="A41" s="99"/>
      <c r="B41" s="99"/>
      <c r="C41" s="101"/>
      <c r="D41" s="101"/>
      <c r="E41" s="79"/>
      <c r="F41" s="79"/>
      <c r="G41" s="79"/>
      <c r="H41" s="79"/>
      <c r="I41" s="79"/>
      <c r="J41" s="79"/>
      <c r="K41" s="79"/>
      <c r="L41" s="79"/>
      <c r="M41" s="79"/>
      <c r="N41" s="79"/>
      <c r="O41" s="79"/>
    </row>
    <row r="42" spans="1:15" ht="20.25" x14ac:dyDescent="0.25">
      <c r="A42" s="99"/>
      <c r="B42" s="99"/>
      <c r="C42" s="101"/>
      <c r="D42" s="101"/>
      <c r="E42" s="79"/>
      <c r="F42" s="79"/>
      <c r="G42" s="79"/>
      <c r="H42" s="79"/>
      <c r="I42" s="79"/>
      <c r="J42" s="79"/>
      <c r="K42" s="79"/>
      <c r="L42" s="79"/>
      <c r="M42" s="79"/>
      <c r="N42" s="79"/>
      <c r="O42" s="79"/>
    </row>
    <row r="43" spans="1:15" ht="20.25" x14ac:dyDescent="0.25">
      <c r="A43" s="99"/>
      <c r="B43" s="99"/>
      <c r="C43" s="101"/>
      <c r="D43" s="101"/>
      <c r="E43" s="79"/>
      <c r="F43" s="79"/>
      <c r="G43" s="79"/>
      <c r="H43" s="79"/>
      <c r="I43" s="79"/>
      <c r="J43" s="79"/>
      <c r="K43" s="79"/>
      <c r="L43" s="79"/>
      <c r="M43" s="79"/>
      <c r="N43" s="79"/>
      <c r="O43" s="79"/>
    </row>
    <row r="44" spans="1:15" ht="20.25" x14ac:dyDescent="0.25">
      <c r="A44" s="99"/>
      <c r="B44" s="99"/>
      <c r="C44" s="101"/>
      <c r="D44" s="101"/>
      <c r="E44" s="79"/>
      <c r="F44" s="79"/>
      <c r="G44" s="79"/>
      <c r="H44" s="79"/>
      <c r="I44" s="79"/>
      <c r="J44" s="79"/>
      <c r="K44" s="79"/>
      <c r="L44" s="79"/>
      <c r="M44" s="79"/>
      <c r="N44" s="79"/>
      <c r="O44" s="79"/>
    </row>
    <row r="45" spans="1:15" ht="20.25" x14ac:dyDescent="0.25">
      <c r="A45" s="99"/>
      <c r="B45" s="99"/>
      <c r="C45" s="101"/>
      <c r="D45" s="101"/>
      <c r="E45" s="79"/>
      <c r="F45" s="79"/>
      <c r="G45" s="79"/>
      <c r="H45" s="79"/>
      <c r="I45" s="79"/>
      <c r="J45" s="79"/>
      <c r="K45" s="79"/>
      <c r="L45" s="79"/>
      <c r="M45" s="79"/>
      <c r="N45" s="79"/>
      <c r="O45" s="79"/>
    </row>
    <row r="46" spans="1:15" ht="20.25" x14ac:dyDescent="0.25">
      <c r="A46" s="99"/>
      <c r="B46" s="99"/>
      <c r="C46" s="101"/>
      <c r="D46" s="101"/>
      <c r="E46" s="79"/>
      <c r="F46" s="79"/>
      <c r="G46" s="79"/>
      <c r="H46" s="79"/>
      <c r="I46" s="79"/>
      <c r="J46" s="79"/>
      <c r="K46" s="79"/>
      <c r="L46" s="79"/>
      <c r="M46" s="79"/>
      <c r="N46" s="79"/>
      <c r="O46" s="79"/>
    </row>
    <row r="47" spans="1:15" ht="20.25" x14ac:dyDescent="0.25">
      <c r="A47" s="99"/>
      <c r="B47" s="99"/>
      <c r="C47" s="101"/>
      <c r="D47" s="101"/>
      <c r="E47" s="79"/>
      <c r="F47" s="79"/>
      <c r="G47" s="79"/>
      <c r="H47" s="79"/>
      <c r="I47" s="79"/>
      <c r="J47" s="79"/>
      <c r="K47" s="79"/>
      <c r="L47" s="79"/>
      <c r="M47" s="79"/>
      <c r="N47" s="79"/>
      <c r="O47" s="79"/>
    </row>
    <row r="48" spans="1:15" ht="20.25" x14ac:dyDescent="0.25">
      <c r="A48" s="99"/>
      <c r="B48" s="99"/>
      <c r="C48" s="101"/>
      <c r="D48" s="101"/>
      <c r="E48" s="79"/>
      <c r="F48" s="79"/>
      <c r="G48" s="79"/>
      <c r="H48" s="79"/>
      <c r="I48" s="79"/>
      <c r="J48" s="79"/>
      <c r="K48" s="79"/>
      <c r="L48" s="79"/>
      <c r="M48" s="79"/>
      <c r="N48" s="79"/>
      <c r="O48" s="79"/>
    </row>
    <row r="49" spans="1:15" ht="20.25" x14ac:dyDescent="0.25">
      <c r="A49" s="99"/>
      <c r="B49" s="99"/>
      <c r="C49" s="101"/>
      <c r="D49" s="101"/>
      <c r="E49" s="79"/>
      <c r="F49" s="79"/>
      <c r="G49" s="79"/>
      <c r="H49" s="79"/>
      <c r="I49" s="79"/>
      <c r="J49" s="79"/>
      <c r="K49" s="79"/>
      <c r="L49" s="79"/>
      <c r="M49" s="79"/>
      <c r="N49" s="79"/>
      <c r="O49" s="79"/>
    </row>
    <row r="50" spans="1:15" ht="20.25" x14ac:dyDescent="0.25">
      <c r="A50" s="99"/>
      <c r="B50" s="99"/>
      <c r="C50" s="101"/>
      <c r="D50" s="101"/>
      <c r="E50" s="79"/>
      <c r="F50" s="79"/>
      <c r="G50" s="79"/>
      <c r="H50" s="79"/>
      <c r="I50" s="79"/>
      <c r="J50" s="79"/>
      <c r="K50" s="79"/>
      <c r="L50" s="79"/>
      <c r="M50" s="79"/>
      <c r="N50" s="79"/>
      <c r="O50" s="79"/>
    </row>
    <row r="51" spans="1:15" ht="20.25" x14ac:dyDescent="0.25">
      <c r="A51" s="99"/>
      <c r="B51" s="99"/>
      <c r="C51" s="101"/>
      <c r="D51" s="101"/>
      <c r="E51" s="79"/>
      <c r="F51" s="79"/>
      <c r="G51" s="79"/>
      <c r="H51" s="79"/>
      <c r="I51" s="79"/>
      <c r="J51" s="79"/>
      <c r="K51" s="79"/>
      <c r="L51" s="79"/>
      <c r="M51" s="79"/>
      <c r="N51" s="79"/>
      <c r="O51" s="79"/>
    </row>
    <row r="52" spans="1:15" ht="20.25" x14ac:dyDescent="0.25">
      <c r="A52" s="99"/>
      <c r="B52" s="21"/>
      <c r="C52" s="30"/>
      <c r="D52" s="30"/>
    </row>
    <row r="53" spans="1:15" ht="20.25" x14ac:dyDescent="0.25">
      <c r="A53" s="99"/>
      <c r="B53" s="21"/>
      <c r="C53" s="30"/>
      <c r="D53" s="30"/>
    </row>
    <row r="54" spans="1:15" ht="20.25" x14ac:dyDescent="0.25">
      <c r="A54" s="99"/>
      <c r="B54" s="21"/>
      <c r="C54" s="30"/>
      <c r="D54" s="30"/>
    </row>
    <row r="55" spans="1:15" ht="20.25" x14ac:dyDescent="0.25">
      <c r="A55" s="99"/>
      <c r="B55" s="21"/>
      <c r="C55" s="30"/>
      <c r="D55" s="30"/>
    </row>
    <row r="56" spans="1:15" ht="20.25" x14ac:dyDescent="0.25">
      <c r="A56" s="99"/>
      <c r="B56" s="21"/>
      <c r="C56" s="30"/>
      <c r="D56" s="30"/>
    </row>
    <row r="57" spans="1:15" ht="20.25" x14ac:dyDescent="0.25">
      <c r="A57" s="99"/>
      <c r="B57" s="21"/>
      <c r="C57" s="30"/>
      <c r="D57" s="30"/>
    </row>
    <row r="58" spans="1:15" ht="20.25" x14ac:dyDescent="0.25">
      <c r="A58" s="99"/>
      <c r="B58" s="21"/>
      <c r="C58" s="30"/>
      <c r="D58" s="30"/>
    </row>
    <row r="59" spans="1:15" ht="20.25" x14ac:dyDescent="0.25">
      <c r="A59" s="99"/>
      <c r="B59" s="21"/>
      <c r="C59" s="30"/>
      <c r="D59" s="30"/>
    </row>
    <row r="60" spans="1:15" ht="20.25" x14ac:dyDescent="0.25">
      <c r="A60" s="99"/>
      <c r="B60" s="21"/>
      <c r="C60" s="30"/>
      <c r="D60" s="30"/>
    </row>
    <row r="61" spans="1:15" ht="20.25" x14ac:dyDescent="0.25">
      <c r="A61" s="99"/>
      <c r="B61" s="21"/>
      <c r="C61" s="30"/>
      <c r="D61" s="30"/>
    </row>
    <row r="62" spans="1:15" ht="20.25" x14ac:dyDescent="0.25">
      <c r="A62" s="99"/>
      <c r="B62" s="21"/>
      <c r="C62" s="30"/>
      <c r="D62" s="30"/>
    </row>
    <row r="63" spans="1:15" ht="20.25" x14ac:dyDescent="0.25">
      <c r="A63" s="99"/>
      <c r="B63" s="21"/>
      <c r="C63" s="30"/>
      <c r="D63" s="30"/>
    </row>
    <row r="64" spans="1:15" ht="20.25" x14ac:dyDescent="0.25">
      <c r="A64" s="99"/>
      <c r="B64" s="21"/>
      <c r="C64" s="30"/>
      <c r="D64" s="30"/>
    </row>
    <row r="65" spans="1:4" ht="20.25" x14ac:dyDescent="0.25">
      <c r="A65" s="99"/>
      <c r="B65" s="21"/>
      <c r="C65" s="30"/>
      <c r="D65" s="30"/>
    </row>
    <row r="66" spans="1:4" ht="20.25" x14ac:dyDescent="0.25">
      <c r="A66" s="99"/>
      <c r="B66" s="21"/>
      <c r="C66" s="30"/>
      <c r="D66" s="30"/>
    </row>
    <row r="67" spans="1:4" ht="20.25" x14ac:dyDescent="0.25">
      <c r="A67" s="99"/>
      <c r="B67" s="21"/>
      <c r="C67" s="30"/>
      <c r="D67" s="30"/>
    </row>
    <row r="68" spans="1:4" ht="20.25" x14ac:dyDescent="0.25">
      <c r="A68" s="99"/>
      <c r="B68" s="21"/>
      <c r="C68" s="30"/>
      <c r="D68" s="30"/>
    </row>
    <row r="69" spans="1:4" ht="20.25" x14ac:dyDescent="0.25">
      <c r="A69" s="99"/>
      <c r="B69" s="21"/>
      <c r="C69" s="30"/>
      <c r="D69" s="30"/>
    </row>
    <row r="70" spans="1:4" ht="20.25" x14ac:dyDescent="0.25">
      <c r="A70" s="99"/>
      <c r="B70" s="21"/>
      <c r="C70" s="30"/>
      <c r="D70" s="30"/>
    </row>
    <row r="71" spans="1:4" ht="20.25" x14ac:dyDescent="0.25">
      <c r="A71" s="99"/>
      <c r="B71" s="21"/>
      <c r="C71" s="30"/>
      <c r="D71" s="30"/>
    </row>
    <row r="72" spans="1:4" ht="20.25" x14ac:dyDescent="0.25">
      <c r="A72" s="99"/>
      <c r="B72" s="21"/>
      <c r="C72" s="30"/>
      <c r="D72" s="30"/>
    </row>
    <row r="73" spans="1:4" ht="20.25" x14ac:dyDescent="0.25">
      <c r="A73" s="99"/>
      <c r="B73" s="21"/>
      <c r="C73" s="30"/>
      <c r="D73" s="30"/>
    </row>
    <row r="74" spans="1:4" ht="20.25" x14ac:dyDescent="0.25">
      <c r="A74" s="99"/>
      <c r="B74" s="21"/>
      <c r="C74" s="30"/>
      <c r="D74" s="30"/>
    </row>
    <row r="75" spans="1:4" ht="20.25" x14ac:dyDescent="0.25">
      <c r="A75" s="99"/>
      <c r="B75" s="21"/>
      <c r="C75" s="30"/>
      <c r="D75" s="30"/>
    </row>
    <row r="76" spans="1:4" ht="20.25" x14ac:dyDescent="0.25">
      <c r="A76" s="99"/>
      <c r="B76" s="21"/>
      <c r="C76" s="30"/>
      <c r="D76" s="30"/>
    </row>
    <row r="77" spans="1:4" ht="20.25" x14ac:dyDescent="0.25">
      <c r="A77" s="99"/>
      <c r="B77" s="21"/>
      <c r="C77" s="30"/>
      <c r="D77" s="30"/>
    </row>
    <row r="78" spans="1:4" ht="20.25" x14ac:dyDescent="0.25">
      <c r="A78" s="99"/>
      <c r="B78" s="21"/>
      <c r="C78" s="30"/>
      <c r="D78" s="30"/>
    </row>
    <row r="79" spans="1:4" ht="20.25" x14ac:dyDescent="0.25">
      <c r="A79" s="99"/>
      <c r="B79" s="21"/>
      <c r="C79" s="30"/>
      <c r="D79" s="30"/>
    </row>
    <row r="80" spans="1:4" ht="20.25" x14ac:dyDescent="0.25">
      <c r="A80" s="99"/>
      <c r="B80" s="21"/>
      <c r="C80" s="30"/>
      <c r="D80" s="30"/>
    </row>
    <row r="81" spans="1:4" ht="20.25" x14ac:dyDescent="0.25">
      <c r="A81" s="99"/>
      <c r="B81" s="21"/>
      <c r="C81" s="30"/>
      <c r="D81" s="30"/>
    </row>
    <row r="82" spans="1:4" ht="20.25" x14ac:dyDescent="0.25">
      <c r="A82" s="99"/>
      <c r="B82" s="21"/>
      <c r="C82" s="30"/>
      <c r="D82" s="30"/>
    </row>
    <row r="83" spans="1:4" ht="20.25" x14ac:dyDescent="0.25">
      <c r="A83" s="99"/>
      <c r="B83" s="21"/>
      <c r="C83" s="30"/>
      <c r="D83" s="30"/>
    </row>
    <row r="84" spans="1:4" ht="20.25" x14ac:dyDescent="0.25">
      <c r="A84" s="99"/>
      <c r="B84" s="21"/>
      <c r="C84" s="30"/>
      <c r="D84" s="30"/>
    </row>
    <row r="85" spans="1:4" ht="20.25" x14ac:dyDescent="0.25">
      <c r="A85" s="99"/>
      <c r="B85" s="21"/>
      <c r="C85" s="30"/>
      <c r="D85" s="30"/>
    </row>
    <row r="86" spans="1:4" ht="20.25" x14ac:dyDescent="0.25">
      <c r="A86" s="99"/>
      <c r="B86" s="21"/>
      <c r="C86" s="30"/>
      <c r="D86" s="30"/>
    </row>
    <row r="87" spans="1:4" ht="20.25" x14ac:dyDescent="0.25">
      <c r="A87" s="99"/>
      <c r="B87" s="21"/>
      <c r="C87" s="30"/>
      <c r="D87" s="30"/>
    </row>
    <row r="88" spans="1:4" ht="20.25" x14ac:dyDescent="0.25">
      <c r="A88" s="99"/>
      <c r="B88" s="21"/>
      <c r="C88" s="30"/>
      <c r="D88" s="30"/>
    </row>
    <row r="89" spans="1:4" ht="20.25" x14ac:dyDescent="0.25">
      <c r="A89" s="99"/>
      <c r="B89" s="21"/>
      <c r="C89" s="30"/>
      <c r="D89" s="30"/>
    </row>
    <row r="90" spans="1:4" ht="20.25" x14ac:dyDescent="0.25">
      <c r="A90" s="99"/>
      <c r="B90" s="21"/>
      <c r="C90" s="30"/>
      <c r="D90" s="30"/>
    </row>
    <row r="91" spans="1:4" ht="20.25" x14ac:dyDescent="0.25">
      <c r="A91" s="99"/>
      <c r="B91" s="21"/>
      <c r="C91" s="30"/>
      <c r="D91" s="30"/>
    </row>
    <row r="92" spans="1:4" ht="20.25" x14ac:dyDescent="0.25">
      <c r="A92" s="99"/>
      <c r="B92" s="21"/>
      <c r="C92" s="30"/>
      <c r="D92" s="30"/>
    </row>
    <row r="93" spans="1:4" ht="20.25" x14ac:dyDescent="0.25">
      <c r="A93" s="99"/>
      <c r="B93" s="21"/>
      <c r="C93" s="30"/>
      <c r="D93" s="30"/>
    </row>
    <row r="94" spans="1:4" ht="20.25" x14ac:dyDescent="0.25">
      <c r="A94" s="99"/>
      <c r="B94" s="21"/>
      <c r="C94" s="30"/>
      <c r="D94" s="30"/>
    </row>
    <row r="95" spans="1:4" ht="20.25" x14ac:dyDescent="0.25">
      <c r="A95" s="99"/>
      <c r="B95" s="21"/>
      <c r="C95" s="30"/>
      <c r="D95" s="30"/>
    </row>
    <row r="96" spans="1:4" ht="20.25" x14ac:dyDescent="0.25">
      <c r="A96" s="99"/>
      <c r="B96" s="21"/>
      <c r="C96" s="30"/>
      <c r="D96" s="30"/>
    </row>
    <row r="97" spans="1:4" ht="20.25" x14ac:dyDescent="0.25">
      <c r="A97" s="99"/>
      <c r="B97" s="21"/>
      <c r="C97" s="30"/>
      <c r="D97" s="30"/>
    </row>
    <row r="98" spans="1:4" ht="20.25" x14ac:dyDescent="0.25">
      <c r="A98" s="99"/>
      <c r="B98" s="21"/>
      <c r="C98" s="30"/>
      <c r="D98" s="30"/>
    </row>
    <row r="99" spans="1:4" ht="20.25" x14ac:dyDescent="0.25">
      <c r="A99" s="99"/>
      <c r="B99" s="21"/>
      <c r="C99" s="30"/>
      <c r="D99" s="30"/>
    </row>
    <row r="100" spans="1:4" ht="20.25" x14ac:dyDescent="0.25">
      <c r="A100" s="99"/>
      <c r="B100" s="21"/>
      <c r="C100" s="30"/>
      <c r="D100" s="30"/>
    </row>
    <row r="101" spans="1:4" ht="20.25" x14ac:dyDescent="0.25">
      <c r="A101" s="99"/>
      <c r="B101" s="21"/>
      <c r="C101" s="30"/>
      <c r="D101" s="30"/>
    </row>
    <row r="102" spans="1:4" ht="20.25" x14ac:dyDescent="0.25">
      <c r="A102" s="99"/>
      <c r="B102" s="21"/>
      <c r="C102" s="30"/>
      <c r="D102" s="30"/>
    </row>
    <row r="103" spans="1:4" ht="20.25" x14ac:dyDescent="0.25">
      <c r="A103" s="99"/>
      <c r="B103" s="21"/>
      <c r="C103" s="30"/>
      <c r="D103" s="30"/>
    </row>
    <row r="104" spans="1:4" ht="20.25" x14ac:dyDescent="0.25">
      <c r="A104" s="99"/>
      <c r="B104" s="21"/>
      <c r="C104" s="30"/>
      <c r="D104" s="30"/>
    </row>
    <row r="105" spans="1:4" ht="20.25" x14ac:dyDescent="0.25">
      <c r="A105" s="99"/>
      <c r="B105" s="21"/>
      <c r="C105" s="30"/>
      <c r="D105" s="30"/>
    </row>
    <row r="106" spans="1:4" ht="20.25" x14ac:dyDescent="0.25">
      <c r="A106" s="99"/>
      <c r="B106" s="21"/>
      <c r="C106" s="30"/>
      <c r="D106" s="30"/>
    </row>
    <row r="107" spans="1:4" ht="20.25" x14ac:dyDescent="0.25">
      <c r="A107" s="99"/>
      <c r="B107" s="21"/>
      <c r="C107" s="30"/>
      <c r="D107" s="30"/>
    </row>
    <row r="108" spans="1:4" ht="20.25" x14ac:dyDescent="0.25">
      <c r="A108" s="99"/>
      <c r="B108" s="21"/>
      <c r="C108" s="30"/>
      <c r="D108" s="30"/>
    </row>
    <row r="109" spans="1:4" ht="20.25" x14ac:dyDescent="0.25">
      <c r="A109" s="99"/>
      <c r="B109" s="21"/>
      <c r="C109" s="30"/>
      <c r="D109" s="30"/>
    </row>
    <row r="110" spans="1:4" ht="20.25" x14ac:dyDescent="0.25">
      <c r="A110" s="99"/>
      <c r="B110" s="21"/>
      <c r="C110" s="30"/>
      <c r="D110" s="30"/>
    </row>
    <row r="111" spans="1:4" ht="20.25" x14ac:dyDescent="0.25">
      <c r="A111" s="99"/>
      <c r="B111" s="21"/>
      <c r="C111" s="30"/>
      <c r="D111" s="30"/>
    </row>
    <row r="112" spans="1:4" ht="20.25" x14ac:dyDescent="0.25">
      <c r="A112" s="99"/>
      <c r="B112" s="21"/>
      <c r="C112" s="30"/>
      <c r="D112" s="30"/>
    </row>
    <row r="113" spans="1:4" ht="20.25" x14ac:dyDescent="0.25">
      <c r="A113" s="99"/>
      <c r="B113" s="21"/>
      <c r="C113" s="30"/>
      <c r="D113" s="30"/>
    </row>
    <row r="114" spans="1:4" ht="20.25" x14ac:dyDescent="0.25">
      <c r="A114" s="99"/>
      <c r="B114" s="21"/>
      <c r="C114" s="30"/>
      <c r="D114" s="30"/>
    </row>
    <row r="115" spans="1:4" ht="20.25" x14ac:dyDescent="0.25">
      <c r="A115" s="99"/>
      <c r="B115" s="21"/>
      <c r="C115" s="30"/>
      <c r="D115" s="30"/>
    </row>
    <row r="116" spans="1:4" ht="20.25" x14ac:dyDescent="0.25">
      <c r="A116" s="99"/>
      <c r="B116" s="21"/>
      <c r="C116" s="30"/>
      <c r="D116" s="30"/>
    </row>
    <row r="117" spans="1:4" ht="20.25" x14ac:dyDescent="0.25">
      <c r="A117" s="99"/>
      <c r="B117" s="21"/>
      <c r="C117" s="30"/>
      <c r="D117" s="30"/>
    </row>
    <row r="118" spans="1:4" ht="20.25" x14ac:dyDescent="0.25">
      <c r="A118" s="99"/>
      <c r="B118" s="21"/>
      <c r="C118" s="30"/>
      <c r="D118" s="30"/>
    </row>
    <row r="119" spans="1:4" ht="20.25" x14ac:dyDescent="0.25">
      <c r="A119" s="99"/>
      <c r="B119" s="21"/>
      <c r="C119" s="30"/>
      <c r="D119" s="30"/>
    </row>
    <row r="120" spans="1:4" ht="20.25" x14ac:dyDescent="0.25">
      <c r="A120" s="99"/>
      <c r="B120" s="21"/>
      <c r="C120" s="30"/>
      <c r="D120" s="30"/>
    </row>
    <row r="121" spans="1:4" ht="20.25" x14ac:dyDescent="0.25">
      <c r="A121" s="99"/>
      <c r="B121" s="21"/>
      <c r="C121" s="30"/>
      <c r="D121" s="30"/>
    </row>
    <row r="122" spans="1:4" ht="20.25" x14ac:dyDescent="0.25">
      <c r="A122" s="99"/>
      <c r="B122" s="21"/>
      <c r="C122" s="30"/>
      <c r="D122" s="30"/>
    </row>
    <row r="123" spans="1:4" ht="20.25" x14ac:dyDescent="0.25">
      <c r="A123" s="99"/>
      <c r="B123" s="21"/>
      <c r="C123" s="30"/>
      <c r="D123" s="30"/>
    </row>
    <row r="124" spans="1:4" ht="20.25" x14ac:dyDescent="0.25">
      <c r="A124" s="99"/>
      <c r="B124" s="21"/>
      <c r="C124" s="30"/>
      <c r="D124" s="30"/>
    </row>
    <row r="125" spans="1:4" ht="20.25" x14ac:dyDescent="0.25">
      <c r="A125" s="99"/>
      <c r="B125" s="21"/>
      <c r="C125" s="30"/>
      <c r="D125" s="30"/>
    </row>
    <row r="126" spans="1:4" ht="20.25" x14ac:dyDescent="0.25">
      <c r="A126" s="99"/>
      <c r="B126" s="21"/>
      <c r="C126" s="30"/>
      <c r="D126" s="30"/>
    </row>
    <row r="127" spans="1:4" ht="20.25" x14ac:dyDescent="0.25">
      <c r="A127" s="99"/>
      <c r="B127" s="21"/>
      <c r="C127" s="30"/>
      <c r="D127" s="30"/>
    </row>
    <row r="128" spans="1:4" ht="20.25" x14ac:dyDescent="0.25">
      <c r="A128" s="99"/>
      <c r="B128" s="21"/>
      <c r="C128" s="30"/>
      <c r="D128" s="30"/>
    </row>
    <row r="129" spans="1:4" ht="20.25" x14ac:dyDescent="0.25">
      <c r="A129" s="99"/>
      <c r="B129" s="21"/>
      <c r="C129" s="30"/>
      <c r="D129" s="30"/>
    </row>
    <row r="130" spans="1:4" ht="20.25" x14ac:dyDescent="0.25">
      <c r="A130" s="99"/>
      <c r="B130" s="21"/>
      <c r="C130" s="30"/>
      <c r="D130" s="30"/>
    </row>
    <row r="131" spans="1:4" ht="20.25" x14ac:dyDescent="0.25">
      <c r="A131" s="99"/>
      <c r="B131" s="21"/>
      <c r="C131" s="30"/>
      <c r="D131" s="30"/>
    </row>
    <row r="132" spans="1:4" ht="20.25" x14ac:dyDescent="0.25">
      <c r="A132" s="99"/>
      <c r="B132" s="21"/>
      <c r="C132" s="30"/>
      <c r="D132" s="30"/>
    </row>
    <row r="133" spans="1:4" ht="20.25" x14ac:dyDescent="0.25">
      <c r="A133" s="99"/>
      <c r="B133" s="21"/>
      <c r="C133" s="30"/>
      <c r="D133" s="30"/>
    </row>
    <row r="134" spans="1:4" ht="20.25" x14ac:dyDescent="0.25">
      <c r="A134" s="99"/>
      <c r="B134" s="21"/>
      <c r="C134" s="30"/>
      <c r="D134" s="30"/>
    </row>
    <row r="135" spans="1:4" ht="20.25" x14ac:dyDescent="0.25">
      <c r="A135" s="99"/>
      <c r="B135" s="21"/>
      <c r="C135" s="30"/>
      <c r="D135" s="30"/>
    </row>
    <row r="136" spans="1:4" ht="20.25" x14ac:dyDescent="0.25">
      <c r="A136" s="99"/>
      <c r="B136" s="21"/>
      <c r="C136" s="30"/>
      <c r="D136" s="30"/>
    </row>
    <row r="137" spans="1:4" ht="20.25" x14ac:dyDescent="0.25">
      <c r="A137" s="99"/>
      <c r="B137" s="21"/>
      <c r="C137" s="30"/>
      <c r="D137" s="30"/>
    </row>
    <row r="138" spans="1:4" ht="20.25" x14ac:dyDescent="0.25">
      <c r="A138" s="99"/>
      <c r="B138" s="21"/>
      <c r="C138" s="30"/>
      <c r="D138" s="30"/>
    </row>
    <row r="139" spans="1:4" ht="20.25" x14ac:dyDescent="0.25">
      <c r="A139" s="99"/>
      <c r="B139" s="21"/>
      <c r="C139" s="30"/>
      <c r="D139" s="30"/>
    </row>
    <row r="140" spans="1:4" ht="20.25" x14ac:dyDescent="0.25">
      <c r="A140" s="99"/>
      <c r="B140" s="21"/>
      <c r="C140" s="30"/>
      <c r="D140" s="30"/>
    </row>
    <row r="141" spans="1:4" ht="20.25" x14ac:dyDescent="0.25">
      <c r="A141" s="99"/>
      <c r="B141" s="21"/>
      <c r="C141" s="30"/>
      <c r="D141" s="30"/>
    </row>
    <row r="142" spans="1:4" ht="20.25" x14ac:dyDescent="0.25">
      <c r="A142" s="99"/>
      <c r="B142" s="21"/>
      <c r="C142" s="30"/>
      <c r="D142" s="30"/>
    </row>
    <row r="143" spans="1:4" ht="20.25" x14ac:dyDescent="0.25">
      <c r="A143" s="99"/>
      <c r="B143" s="21"/>
      <c r="C143" s="30"/>
      <c r="D143" s="30"/>
    </row>
    <row r="144" spans="1:4" ht="20.25" x14ac:dyDescent="0.25">
      <c r="A144" s="99"/>
      <c r="B144" s="21"/>
      <c r="C144" s="30"/>
      <c r="D144" s="30"/>
    </row>
    <row r="145" spans="1:4" ht="20.25" x14ac:dyDescent="0.25">
      <c r="A145" s="99"/>
      <c r="B145" s="21"/>
      <c r="C145" s="30"/>
      <c r="D145" s="30"/>
    </row>
    <row r="146" spans="1:4" ht="20.25" x14ac:dyDescent="0.25">
      <c r="A146" s="99"/>
      <c r="B146" s="21"/>
      <c r="C146" s="30"/>
      <c r="D146" s="30"/>
    </row>
    <row r="147" spans="1:4" ht="20.25" x14ac:dyDescent="0.25">
      <c r="A147" s="99"/>
      <c r="B147" s="21"/>
      <c r="C147" s="30"/>
      <c r="D147" s="30"/>
    </row>
    <row r="148" spans="1:4" ht="20.25" x14ac:dyDescent="0.25">
      <c r="A148" s="99"/>
      <c r="B148" s="21"/>
      <c r="C148" s="30"/>
      <c r="D148" s="30"/>
    </row>
    <row r="149" spans="1:4" ht="20.25" x14ac:dyDescent="0.25">
      <c r="A149" s="99"/>
      <c r="B149" s="21"/>
      <c r="C149" s="30"/>
      <c r="D149" s="30"/>
    </row>
    <row r="150" spans="1:4" ht="20.25" x14ac:dyDescent="0.25">
      <c r="A150" s="99"/>
      <c r="B150" s="21"/>
      <c r="C150" s="30"/>
      <c r="D150" s="30"/>
    </row>
    <row r="151" spans="1:4" ht="20.25" x14ac:dyDescent="0.25">
      <c r="A151" s="99"/>
      <c r="B151" s="21"/>
      <c r="C151" s="30"/>
      <c r="D151" s="30"/>
    </row>
    <row r="152" spans="1:4" ht="20.25" x14ac:dyDescent="0.25">
      <c r="A152" s="99"/>
      <c r="B152" s="21"/>
      <c r="C152" s="30"/>
      <c r="D152" s="30"/>
    </row>
    <row r="153" spans="1:4" ht="20.25" x14ac:dyDescent="0.25">
      <c r="A153" s="99"/>
      <c r="B153" s="21"/>
      <c r="C153" s="30"/>
      <c r="D153" s="30"/>
    </row>
    <row r="154" spans="1:4" ht="20.25" x14ac:dyDescent="0.25">
      <c r="A154" s="99"/>
      <c r="B154" s="21"/>
      <c r="C154" s="30"/>
      <c r="D154" s="30"/>
    </row>
    <row r="155" spans="1:4" ht="20.25" x14ac:dyDescent="0.25">
      <c r="A155" s="99"/>
      <c r="B155" s="21"/>
      <c r="C155" s="30"/>
      <c r="D155" s="30"/>
    </row>
    <row r="156" spans="1:4" ht="20.25" x14ac:dyDescent="0.25">
      <c r="A156" s="99"/>
      <c r="B156" s="21"/>
      <c r="C156" s="30"/>
      <c r="D156" s="30"/>
    </row>
    <row r="157" spans="1:4" ht="20.25" x14ac:dyDescent="0.25">
      <c r="A157" s="99"/>
      <c r="B157" s="21"/>
      <c r="C157" s="30"/>
      <c r="D157" s="30"/>
    </row>
    <row r="158" spans="1:4" ht="20.25" x14ac:dyDescent="0.25">
      <c r="A158" s="99"/>
      <c r="B158" s="21"/>
      <c r="C158" s="30"/>
      <c r="D158" s="30"/>
    </row>
    <row r="159" spans="1:4" ht="20.25" x14ac:dyDescent="0.25">
      <c r="A159" s="99"/>
      <c r="B159" s="21"/>
      <c r="C159" s="30"/>
      <c r="D159" s="30"/>
    </row>
    <row r="160" spans="1:4" ht="20.25" x14ac:dyDescent="0.25">
      <c r="A160" s="99"/>
      <c r="B160" s="21"/>
      <c r="C160" s="30"/>
      <c r="D160" s="30"/>
    </row>
    <row r="161" spans="1:4" ht="20.25" x14ac:dyDescent="0.25">
      <c r="A161" s="99"/>
      <c r="B161" s="21"/>
      <c r="C161" s="30"/>
      <c r="D161" s="30"/>
    </row>
    <row r="162" spans="1:4" ht="20.25" x14ac:dyDescent="0.25">
      <c r="A162" s="99"/>
      <c r="B162" s="21"/>
      <c r="C162" s="30"/>
      <c r="D162" s="30"/>
    </row>
    <row r="163" spans="1:4" ht="20.25" x14ac:dyDescent="0.25">
      <c r="A163" s="99"/>
      <c r="B163" s="21"/>
      <c r="C163" s="30"/>
      <c r="D163" s="30"/>
    </row>
    <row r="164" spans="1:4" ht="20.25" x14ac:dyDescent="0.25">
      <c r="A164" s="99"/>
      <c r="B164" s="21"/>
      <c r="C164" s="30"/>
      <c r="D164" s="30"/>
    </row>
    <row r="165" spans="1:4" ht="20.25" x14ac:dyDescent="0.25">
      <c r="A165" s="99"/>
      <c r="B165" s="21"/>
      <c r="C165" s="30"/>
      <c r="D165" s="30"/>
    </row>
    <row r="166" spans="1:4" ht="20.25" x14ac:dyDescent="0.25">
      <c r="A166" s="99"/>
      <c r="B166" s="21"/>
      <c r="C166" s="30"/>
      <c r="D166" s="30"/>
    </row>
    <row r="167" spans="1:4" ht="20.25" x14ac:dyDescent="0.25">
      <c r="A167" s="99"/>
      <c r="B167" s="21"/>
      <c r="C167" s="30"/>
      <c r="D167" s="30"/>
    </row>
    <row r="168" spans="1:4" ht="20.25" x14ac:dyDescent="0.25">
      <c r="A168" s="99"/>
      <c r="B168" s="21"/>
      <c r="C168" s="30"/>
      <c r="D168" s="30"/>
    </row>
    <row r="169" spans="1:4" ht="20.25" x14ac:dyDescent="0.25">
      <c r="A169" s="99"/>
      <c r="B169" s="21"/>
      <c r="C169" s="30"/>
      <c r="D169" s="30"/>
    </row>
    <row r="170" spans="1:4" ht="20.25" x14ac:dyDescent="0.25">
      <c r="A170" s="99"/>
      <c r="B170" s="21"/>
      <c r="C170" s="30"/>
      <c r="D170" s="30"/>
    </row>
    <row r="171" spans="1:4" ht="20.25" x14ac:dyDescent="0.25">
      <c r="A171" s="99"/>
      <c r="B171" s="21"/>
      <c r="C171" s="30"/>
      <c r="D171" s="30"/>
    </row>
    <row r="172" spans="1:4" ht="20.25" x14ac:dyDescent="0.25">
      <c r="A172" s="99"/>
      <c r="B172" s="21"/>
      <c r="C172" s="30"/>
      <c r="D172" s="30"/>
    </row>
    <row r="173" spans="1:4" ht="20.25" x14ac:dyDescent="0.25">
      <c r="A173" s="99"/>
      <c r="B173" s="21"/>
      <c r="C173" s="30"/>
      <c r="D173" s="30"/>
    </row>
    <row r="174" spans="1:4" ht="20.25" x14ac:dyDescent="0.25">
      <c r="A174" s="99"/>
      <c r="B174" s="21"/>
      <c r="C174" s="30"/>
      <c r="D174" s="30"/>
    </row>
    <row r="175" spans="1:4" ht="20.25" x14ac:dyDescent="0.25">
      <c r="A175" s="99"/>
      <c r="B175" s="21"/>
      <c r="C175" s="30"/>
      <c r="D175" s="30"/>
    </row>
    <row r="176" spans="1:4" ht="20.25" x14ac:dyDescent="0.25">
      <c r="A176" s="99"/>
      <c r="B176" s="21"/>
      <c r="C176" s="30"/>
      <c r="D176" s="30"/>
    </row>
    <row r="177" spans="1:4" ht="20.25" x14ac:dyDescent="0.25">
      <c r="A177" s="99"/>
      <c r="B177" s="21"/>
      <c r="C177" s="30"/>
      <c r="D177" s="30"/>
    </row>
    <row r="178" spans="1:4" ht="20.25" x14ac:dyDescent="0.25">
      <c r="A178" s="99"/>
      <c r="B178" s="21"/>
      <c r="C178" s="30"/>
      <c r="D178" s="30"/>
    </row>
    <row r="179" spans="1:4" ht="20.25" x14ac:dyDescent="0.25">
      <c r="A179" s="99"/>
      <c r="B179" s="21"/>
      <c r="C179" s="30"/>
      <c r="D179" s="30"/>
    </row>
    <row r="180" spans="1:4" ht="20.25" x14ac:dyDescent="0.25">
      <c r="A180" s="99"/>
      <c r="B180" s="21"/>
      <c r="C180" s="30"/>
      <c r="D180" s="30"/>
    </row>
    <row r="181" spans="1:4" ht="20.25" x14ac:dyDescent="0.25">
      <c r="A181" s="99"/>
      <c r="B181" s="21"/>
      <c r="C181" s="30"/>
      <c r="D181" s="30"/>
    </row>
    <row r="182" spans="1:4" ht="20.25" x14ac:dyDescent="0.25">
      <c r="A182" s="99"/>
      <c r="B182" s="21"/>
      <c r="C182" s="30"/>
      <c r="D182" s="30"/>
    </row>
    <row r="183" spans="1:4" ht="20.25" x14ac:dyDescent="0.25">
      <c r="A183" s="99"/>
      <c r="B183" s="21"/>
      <c r="C183" s="30"/>
      <c r="D183" s="30"/>
    </row>
    <row r="184" spans="1:4" ht="20.25" x14ac:dyDescent="0.25">
      <c r="A184" s="99"/>
      <c r="B184" s="21"/>
      <c r="C184" s="30"/>
      <c r="D184" s="30"/>
    </row>
    <row r="185" spans="1:4" ht="20.25" x14ac:dyDescent="0.25">
      <c r="A185" s="99"/>
      <c r="B185" s="21"/>
      <c r="C185" s="30"/>
      <c r="D185" s="30"/>
    </row>
    <row r="186" spans="1:4" ht="20.25" x14ac:dyDescent="0.25">
      <c r="A186" s="99"/>
      <c r="B186" s="21"/>
      <c r="C186" s="30"/>
      <c r="D186" s="30"/>
    </row>
    <row r="187" spans="1:4" ht="20.25" x14ac:dyDescent="0.25">
      <c r="A187" s="99"/>
      <c r="B187" s="21"/>
      <c r="C187" s="30"/>
      <c r="D187" s="30"/>
    </row>
    <row r="188" spans="1:4" ht="20.25" x14ac:dyDescent="0.25">
      <c r="A188" s="99"/>
      <c r="B188" s="21"/>
      <c r="C188" s="30"/>
      <c r="D188" s="30"/>
    </row>
    <row r="189" spans="1:4" ht="20.25" x14ac:dyDescent="0.25">
      <c r="A189" s="99"/>
      <c r="B189" s="21"/>
      <c r="C189" s="30"/>
      <c r="D189" s="30"/>
    </row>
    <row r="190" spans="1:4" ht="20.25" x14ac:dyDescent="0.25">
      <c r="A190" s="99"/>
      <c r="B190" s="21"/>
      <c r="C190" s="30"/>
      <c r="D190" s="30"/>
    </row>
    <row r="191" spans="1:4" ht="20.25" x14ac:dyDescent="0.25">
      <c r="A191" s="99"/>
      <c r="B191" s="21"/>
      <c r="C191" s="30"/>
      <c r="D191" s="30"/>
    </row>
    <row r="192" spans="1:4" ht="20.25" x14ac:dyDescent="0.25">
      <c r="A192" s="99"/>
      <c r="B192" s="21"/>
      <c r="C192" s="30"/>
      <c r="D192" s="30"/>
    </row>
    <row r="193" spans="1:4" ht="20.25" x14ac:dyDescent="0.25">
      <c r="A193" s="99"/>
      <c r="B193" s="21"/>
      <c r="C193" s="30"/>
      <c r="D193" s="30"/>
    </row>
    <row r="194" spans="1:4" ht="20.25" x14ac:dyDescent="0.25">
      <c r="A194" s="99"/>
      <c r="B194" s="21"/>
      <c r="C194" s="30"/>
      <c r="D194" s="30"/>
    </row>
    <row r="195" spans="1:4" ht="20.25" x14ac:dyDescent="0.25">
      <c r="A195" s="99"/>
      <c r="B195" s="21"/>
      <c r="C195" s="30"/>
      <c r="D195" s="30"/>
    </row>
    <row r="196" spans="1:4" ht="20.25" x14ac:dyDescent="0.25">
      <c r="A196" s="99"/>
      <c r="B196" s="21"/>
      <c r="C196" s="30"/>
      <c r="D196" s="30"/>
    </row>
    <row r="197" spans="1:4" ht="20.25" x14ac:dyDescent="0.25">
      <c r="A197" s="99"/>
      <c r="B197" s="21"/>
      <c r="C197" s="30"/>
      <c r="D197" s="30"/>
    </row>
    <row r="198" spans="1:4" ht="20.25" x14ac:dyDescent="0.25">
      <c r="A198" s="99"/>
      <c r="B198" s="21"/>
      <c r="C198" s="30"/>
      <c r="D198" s="30"/>
    </row>
    <row r="199" spans="1:4" ht="20.25" x14ac:dyDescent="0.25">
      <c r="A199" s="99"/>
      <c r="B199" s="21"/>
      <c r="C199" s="30"/>
      <c r="D199" s="30"/>
    </row>
    <row r="200" spans="1:4" ht="20.25" x14ac:dyDescent="0.25">
      <c r="A200" s="99"/>
      <c r="B200" s="21"/>
      <c r="C200" s="30"/>
      <c r="D200" s="30"/>
    </row>
    <row r="201" spans="1:4" ht="20.25" x14ac:dyDescent="0.25">
      <c r="A201" s="99"/>
      <c r="B201" s="21"/>
      <c r="C201" s="30"/>
      <c r="D201" s="30"/>
    </row>
    <row r="202" spans="1:4" ht="20.25" x14ac:dyDescent="0.25">
      <c r="A202" s="99"/>
      <c r="B202" s="21"/>
      <c r="C202" s="30"/>
      <c r="D202" s="30"/>
    </row>
    <row r="203" spans="1:4" ht="20.25" x14ac:dyDescent="0.25">
      <c r="A203" s="99"/>
      <c r="B203" s="21"/>
      <c r="C203" s="30"/>
      <c r="D203" s="30"/>
    </row>
    <row r="204" spans="1:4" ht="20.25" x14ac:dyDescent="0.25">
      <c r="A204" s="99"/>
      <c r="B204" s="21"/>
      <c r="C204" s="30"/>
      <c r="D204" s="30"/>
    </row>
    <row r="205" spans="1:4" ht="20.25" x14ac:dyDescent="0.25">
      <c r="A205" s="99"/>
      <c r="B205" s="21"/>
      <c r="C205" s="30"/>
      <c r="D205" s="30"/>
    </row>
    <row r="206" spans="1:4" ht="20.25" x14ac:dyDescent="0.25">
      <c r="A206" s="99"/>
      <c r="B206" s="21"/>
      <c r="C206" s="30"/>
      <c r="D206" s="30"/>
    </row>
    <row r="207" spans="1:4" ht="20.25" x14ac:dyDescent="0.25">
      <c r="A207" s="99"/>
      <c r="B207" s="21"/>
      <c r="C207" s="30"/>
      <c r="D207" s="30"/>
    </row>
    <row r="208" spans="1:4" x14ac:dyDescent="0.25">
      <c r="A208" s="79"/>
      <c r="B208" s="21"/>
      <c r="C208" s="21"/>
      <c r="D208" s="21"/>
    </row>
    <row r="209" spans="1:8" ht="20.25" x14ac:dyDescent="0.25">
      <c r="A209" s="79"/>
      <c r="B209" s="26" t="s">
        <v>88</v>
      </c>
      <c r="C209" s="26" t="s">
        <v>142</v>
      </c>
      <c r="D209" s="29" t="s">
        <v>88</v>
      </c>
      <c r="E209" s="29" t="s">
        <v>142</v>
      </c>
    </row>
    <row r="210" spans="1:8" ht="21" x14ac:dyDescent="0.35">
      <c r="A210" s="79"/>
      <c r="B210" s="27" t="s">
        <v>90</v>
      </c>
      <c r="C210" s="27" t="s">
        <v>58</v>
      </c>
      <c r="D210" t="s">
        <v>90</v>
      </c>
      <c r="F210" t="str">
        <f>IF(NOT(ISBLANK(D210)),D210,IF(NOT(ISBLANK(E210)),"     "&amp;E210,FALSE))</f>
        <v>Afectación Económica o presupuestal</v>
      </c>
      <c r="G210" t="s">
        <v>90</v>
      </c>
      <c r="H210" t="str">
        <f>IF(NOT(ISERROR(MATCH(G210,_xlfn.ANCHORARRAY(B221),0))),F223&amp;"Por favor no seleccionar los criterios de impacto",G210)</f>
        <v>❌Por favor no seleccionar los criterios de impacto</v>
      </c>
    </row>
    <row r="211" spans="1:8" ht="21" x14ac:dyDescent="0.35">
      <c r="A211" s="79"/>
      <c r="B211" s="27" t="s">
        <v>90</v>
      </c>
      <c r="C211" s="27" t="s">
        <v>93</v>
      </c>
      <c r="E211" t="s">
        <v>58</v>
      </c>
      <c r="F211" t="str">
        <f t="shared" ref="F211:F221" si="0">IF(NOT(ISBLANK(D211)),D211,IF(NOT(ISBLANK(E211)),"     "&amp;E211,FALSE))</f>
        <v xml:space="preserve">     Afectación menor a 10 SMLMV .</v>
      </c>
    </row>
    <row r="212" spans="1:8" ht="21" x14ac:dyDescent="0.35">
      <c r="A212" s="79"/>
      <c r="B212" s="27" t="s">
        <v>90</v>
      </c>
      <c r="C212" s="27" t="s">
        <v>94</v>
      </c>
      <c r="E212" t="s">
        <v>93</v>
      </c>
      <c r="F212" t="str">
        <f t="shared" si="0"/>
        <v xml:space="preserve">     Entre 10 y 50 SMLMV </v>
      </c>
    </row>
    <row r="213" spans="1:8" ht="21" x14ac:dyDescent="0.35">
      <c r="A213" s="79"/>
      <c r="B213" s="27" t="s">
        <v>90</v>
      </c>
      <c r="C213" s="27" t="s">
        <v>95</v>
      </c>
      <c r="E213" t="s">
        <v>94</v>
      </c>
      <c r="F213" t="str">
        <f t="shared" si="0"/>
        <v xml:space="preserve">     Entre 50 y 100 SMLMV </v>
      </c>
    </row>
    <row r="214" spans="1:8" ht="21" x14ac:dyDescent="0.35">
      <c r="A214" s="79"/>
      <c r="B214" s="27" t="s">
        <v>90</v>
      </c>
      <c r="C214" s="27" t="s">
        <v>96</v>
      </c>
      <c r="E214" t="s">
        <v>95</v>
      </c>
      <c r="F214" t="str">
        <f t="shared" si="0"/>
        <v xml:space="preserve">     Entre 100 y 500 SMLMV </v>
      </c>
    </row>
    <row r="215" spans="1:8" ht="21" x14ac:dyDescent="0.35">
      <c r="A215" s="79"/>
      <c r="B215" s="27" t="s">
        <v>57</v>
      </c>
      <c r="C215" s="27" t="s">
        <v>97</v>
      </c>
      <c r="E215" t="s">
        <v>96</v>
      </c>
      <c r="F215" t="str">
        <f t="shared" si="0"/>
        <v xml:space="preserve">     Mayor a 500 SMLMV </v>
      </c>
    </row>
    <row r="216" spans="1:8" ht="21" x14ac:dyDescent="0.35">
      <c r="A216" s="79"/>
      <c r="B216" s="27" t="s">
        <v>57</v>
      </c>
      <c r="C216" s="27" t="s">
        <v>98</v>
      </c>
      <c r="D216" t="s">
        <v>57</v>
      </c>
      <c r="F216" t="str">
        <f t="shared" si="0"/>
        <v>Pérdida Reputacional</v>
      </c>
    </row>
    <row r="217" spans="1:8" ht="21" x14ac:dyDescent="0.35">
      <c r="A217" s="79"/>
      <c r="B217" s="27" t="s">
        <v>57</v>
      </c>
      <c r="C217" s="27" t="s">
        <v>100</v>
      </c>
      <c r="E217" t="s">
        <v>97</v>
      </c>
      <c r="F217" t="str">
        <f t="shared" si="0"/>
        <v xml:space="preserve">     El riesgo afecta la imagen de alguna área de la organización</v>
      </c>
    </row>
    <row r="218" spans="1:8" ht="21" x14ac:dyDescent="0.35">
      <c r="A218" s="79"/>
      <c r="B218" s="27" t="s">
        <v>57</v>
      </c>
      <c r="C218" s="27" t="s">
        <v>99</v>
      </c>
      <c r="E218" t="s">
        <v>98</v>
      </c>
      <c r="F218" t="str">
        <f t="shared" si="0"/>
        <v xml:space="preserve">     El riesgo afecta la imagen de la entidad internamente, de conocimiento general, nivel interno, de junta dircetiva y accionistas y/o de provedores</v>
      </c>
    </row>
    <row r="219" spans="1:8" ht="21" x14ac:dyDescent="0.35">
      <c r="A219" s="79"/>
      <c r="B219" s="27" t="s">
        <v>57</v>
      </c>
      <c r="C219" s="27" t="s">
        <v>118</v>
      </c>
      <c r="E219" t="s">
        <v>100</v>
      </c>
      <c r="F219" t="str">
        <f t="shared" si="0"/>
        <v xml:space="preserve">     El riesgo afecta la imagen de la entidad con algunos usuarios de relevancia frente al logro de los objetivos</v>
      </c>
    </row>
    <row r="220" spans="1:8" x14ac:dyDescent="0.25">
      <c r="A220" s="79"/>
      <c r="B220" s="28"/>
      <c r="C220" s="28"/>
      <c r="E220" t="s">
        <v>99</v>
      </c>
      <c r="F220" t="str">
        <f t="shared" si="0"/>
        <v xml:space="preserve">     El riesgo afecta la imagen de de la entidad con efecto publicitario sostenido a nivel de sector administrativo, nivel departamental o municipal</v>
      </c>
    </row>
    <row r="221" spans="1:8" x14ac:dyDescent="0.25">
      <c r="A221" s="79"/>
      <c r="B221" s="28" t="str" cm="1">
        <f t="array" ref="B221:B223">_xlfn.UNIQUE(Tabla1[[#All],[Criterios]])</f>
        <v>Criterios</v>
      </c>
      <c r="C221" s="28"/>
      <c r="E221" t="s">
        <v>118</v>
      </c>
      <c r="F221" t="str">
        <f t="shared" si="0"/>
        <v xml:space="preserve">     El riesgo afecta la imagen de la entidad a nivel nacional, con efecto publicitarios sostenible a nivel país</v>
      </c>
    </row>
    <row r="222" spans="1:8" x14ac:dyDescent="0.25">
      <c r="A222" s="79"/>
      <c r="B222" s="28" t="str">
        <v>Afectación Económica o presupuestal</v>
      </c>
      <c r="C222" s="28"/>
    </row>
    <row r="223" spans="1:8" x14ac:dyDescent="0.25">
      <c r="B223" s="28" t="str">
        <v>Pérdida Reputacional</v>
      </c>
      <c r="C223" s="28"/>
      <c r="F223" s="31" t="s">
        <v>144</v>
      </c>
    </row>
    <row r="224" spans="1:8" x14ac:dyDescent="0.25">
      <c r="B224" s="20"/>
      <c r="C224" s="20"/>
      <c r="F224" s="31" t="s">
        <v>145</v>
      </c>
    </row>
    <row r="225" spans="2:4" x14ac:dyDescent="0.25">
      <c r="B225" s="20"/>
      <c r="C225" s="20"/>
    </row>
    <row r="226" spans="2:4" x14ac:dyDescent="0.25">
      <c r="B226" s="20"/>
      <c r="C226" s="20"/>
    </row>
    <row r="227" spans="2:4" x14ac:dyDescent="0.25">
      <c r="B227" s="20"/>
      <c r="C227" s="20"/>
      <c r="D227" s="20"/>
    </row>
    <row r="228" spans="2:4" x14ac:dyDescent="0.25">
      <c r="B228" s="20"/>
      <c r="C228" s="20"/>
      <c r="D228" s="20"/>
    </row>
    <row r="229" spans="2:4" x14ac:dyDescent="0.25">
      <c r="B229" s="20"/>
      <c r="C229" s="20"/>
      <c r="D229" s="20"/>
    </row>
    <row r="230" spans="2:4" x14ac:dyDescent="0.25">
      <c r="B230" s="20"/>
      <c r="C230" s="20"/>
      <c r="D230" s="20"/>
    </row>
    <row r="231" spans="2:4" x14ac:dyDescent="0.25">
      <c r="B231" s="20"/>
      <c r="C231" s="20"/>
      <c r="D231" s="20"/>
    </row>
    <row r="232" spans="2:4" x14ac:dyDescent="0.25">
      <c r="B232" s="20"/>
      <c r="C232" s="20"/>
      <c r="D232" s="20"/>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workbookViewId="0"/>
  </sheetViews>
  <sheetFormatPr baseColWidth="10" defaultColWidth="14.42578125" defaultRowHeight="12.75" x14ac:dyDescent="0.2"/>
  <cols>
    <col min="1" max="2" width="14.42578125" style="84"/>
    <col min="3" max="3" width="17" style="84" customWidth="1"/>
    <col min="4" max="4" width="14.42578125" style="84"/>
    <col min="5" max="5" width="46" style="84" customWidth="1"/>
    <col min="6" max="16384" width="14.42578125" style="84"/>
  </cols>
  <sheetData>
    <row r="1" spans="2:6" ht="24" customHeight="1" thickBot="1" x14ac:dyDescent="0.25">
      <c r="B1" s="496" t="s">
        <v>78</v>
      </c>
      <c r="C1" s="497"/>
      <c r="D1" s="497"/>
      <c r="E1" s="497"/>
      <c r="F1" s="498"/>
    </row>
    <row r="2" spans="2:6" ht="16.5" thickBot="1" x14ac:dyDescent="0.3">
      <c r="B2" s="85"/>
      <c r="C2" s="85"/>
      <c r="D2" s="85"/>
      <c r="E2" s="85"/>
      <c r="F2" s="85"/>
    </row>
    <row r="3" spans="2:6" ht="16.5" thickBot="1" x14ac:dyDescent="0.25">
      <c r="B3" s="500" t="s">
        <v>64</v>
      </c>
      <c r="C3" s="501"/>
      <c r="D3" s="501"/>
      <c r="E3" s="97" t="s">
        <v>65</v>
      </c>
      <c r="F3" s="98" t="s">
        <v>66</v>
      </c>
    </row>
    <row r="4" spans="2:6" ht="31.5" x14ac:dyDescent="0.2">
      <c r="B4" s="502" t="s">
        <v>67</v>
      </c>
      <c r="C4" s="504" t="s">
        <v>13</v>
      </c>
      <c r="D4" s="86" t="s">
        <v>14</v>
      </c>
      <c r="E4" s="87" t="s">
        <v>68</v>
      </c>
      <c r="F4" s="88">
        <v>0.25</v>
      </c>
    </row>
    <row r="5" spans="2:6" ht="47.25" x14ac:dyDescent="0.2">
      <c r="B5" s="503"/>
      <c r="C5" s="505"/>
      <c r="D5" s="89" t="s">
        <v>15</v>
      </c>
      <c r="E5" s="90" t="s">
        <v>69</v>
      </c>
      <c r="F5" s="91">
        <v>0.15</v>
      </c>
    </row>
    <row r="6" spans="2:6" ht="47.25" x14ac:dyDescent="0.2">
      <c r="B6" s="503"/>
      <c r="C6" s="505"/>
      <c r="D6" s="89" t="s">
        <v>16</v>
      </c>
      <c r="E6" s="90" t="s">
        <v>70</v>
      </c>
      <c r="F6" s="91">
        <v>0.1</v>
      </c>
    </row>
    <row r="7" spans="2:6" ht="63" x14ac:dyDescent="0.2">
      <c r="B7" s="503"/>
      <c r="C7" s="505" t="s">
        <v>17</v>
      </c>
      <c r="D7" s="89" t="s">
        <v>10</v>
      </c>
      <c r="E7" s="90" t="s">
        <v>71</v>
      </c>
      <c r="F7" s="91">
        <v>0.25</v>
      </c>
    </row>
    <row r="8" spans="2:6" ht="31.5" x14ac:dyDescent="0.2">
      <c r="B8" s="503"/>
      <c r="C8" s="505"/>
      <c r="D8" s="89" t="s">
        <v>9</v>
      </c>
      <c r="E8" s="90" t="s">
        <v>72</v>
      </c>
      <c r="F8" s="91">
        <v>0.15</v>
      </c>
    </row>
    <row r="9" spans="2:6" ht="47.25" x14ac:dyDescent="0.2">
      <c r="B9" s="503" t="s">
        <v>159</v>
      </c>
      <c r="C9" s="505" t="s">
        <v>18</v>
      </c>
      <c r="D9" s="89" t="s">
        <v>19</v>
      </c>
      <c r="E9" s="90" t="s">
        <v>73</v>
      </c>
      <c r="F9" s="92" t="s">
        <v>74</v>
      </c>
    </row>
    <row r="10" spans="2:6" ht="63" x14ac:dyDescent="0.2">
      <c r="B10" s="503"/>
      <c r="C10" s="505"/>
      <c r="D10" s="89" t="s">
        <v>20</v>
      </c>
      <c r="E10" s="90" t="s">
        <v>75</v>
      </c>
      <c r="F10" s="92" t="s">
        <v>74</v>
      </c>
    </row>
    <row r="11" spans="2:6" ht="47.25" x14ac:dyDescent="0.2">
      <c r="B11" s="503"/>
      <c r="C11" s="505" t="s">
        <v>21</v>
      </c>
      <c r="D11" s="89" t="s">
        <v>22</v>
      </c>
      <c r="E11" s="90" t="s">
        <v>76</v>
      </c>
      <c r="F11" s="92" t="s">
        <v>74</v>
      </c>
    </row>
    <row r="12" spans="2:6" ht="47.25" x14ac:dyDescent="0.2">
      <c r="B12" s="503"/>
      <c r="C12" s="505"/>
      <c r="D12" s="89" t="s">
        <v>23</v>
      </c>
      <c r="E12" s="90" t="s">
        <v>77</v>
      </c>
      <c r="F12" s="92" t="s">
        <v>74</v>
      </c>
    </row>
    <row r="13" spans="2:6" ht="31.5" x14ac:dyDescent="0.2">
      <c r="B13" s="503"/>
      <c r="C13" s="505" t="s">
        <v>24</v>
      </c>
      <c r="D13" s="89" t="s">
        <v>119</v>
      </c>
      <c r="E13" s="90" t="s">
        <v>122</v>
      </c>
      <c r="F13" s="92" t="s">
        <v>74</v>
      </c>
    </row>
    <row r="14" spans="2:6" ht="32.25" thickBot="1" x14ac:dyDescent="0.25">
      <c r="B14" s="506"/>
      <c r="C14" s="507"/>
      <c r="D14" s="93" t="s">
        <v>120</v>
      </c>
      <c r="E14" s="94" t="s">
        <v>121</v>
      </c>
      <c r="F14" s="95" t="s">
        <v>74</v>
      </c>
    </row>
    <row r="15" spans="2:6" ht="49.5" customHeight="1" x14ac:dyDescent="0.2">
      <c r="B15" s="499" t="s">
        <v>156</v>
      </c>
      <c r="C15" s="499"/>
      <c r="D15" s="499"/>
      <c r="E15" s="499"/>
      <c r="F15" s="499"/>
    </row>
    <row r="16" spans="2:6" ht="27" customHeight="1" x14ac:dyDescent="0.25">
      <c r="B16" s="96"/>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topLeftCell="A4" workbookViewId="0">
      <selection activeCell="B13" sqref="B13:B19"/>
    </sheetView>
  </sheetViews>
  <sheetFormatPr baseColWidth="10" defaultRowHeight="15" x14ac:dyDescent="0.25"/>
  <sheetData>
    <row r="2" spans="2:5" x14ac:dyDescent="0.25">
      <c r="B2" t="s">
        <v>31</v>
      </c>
      <c r="E2" t="s">
        <v>132</v>
      </c>
    </row>
    <row r="3" spans="2:5" x14ac:dyDescent="0.25">
      <c r="B3" t="s">
        <v>32</v>
      </c>
      <c r="E3" t="s">
        <v>131</v>
      </c>
    </row>
    <row r="4" spans="2:5" x14ac:dyDescent="0.25">
      <c r="B4" t="s">
        <v>136</v>
      </c>
      <c r="E4" t="s">
        <v>133</v>
      </c>
    </row>
    <row r="5" spans="2:5" x14ac:dyDescent="0.25">
      <c r="B5" t="s">
        <v>135</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ColWidth="11.42578125" defaultRowHeight="12.75" x14ac:dyDescent="0.2"/>
  <cols>
    <col min="1" max="1" width="32.85546875" style="7" customWidth="1"/>
    <col min="2" max="16384" width="11.42578125" style="7"/>
  </cols>
  <sheetData>
    <row r="3" spans="1:1" x14ac:dyDescent="0.2">
      <c r="A3" s="8" t="s">
        <v>14</v>
      </c>
    </row>
    <row r="4" spans="1:1" x14ac:dyDescent="0.2">
      <c r="A4" s="8" t="s">
        <v>15</v>
      </c>
    </row>
    <row r="5" spans="1:1" x14ac:dyDescent="0.2">
      <c r="A5" s="8" t="s">
        <v>16</v>
      </c>
    </row>
    <row r="6" spans="1:1" x14ac:dyDescent="0.2">
      <c r="A6" s="8" t="s">
        <v>10</v>
      </c>
    </row>
    <row r="7" spans="1:1" x14ac:dyDescent="0.2">
      <c r="A7" s="8" t="s">
        <v>9</v>
      </c>
    </row>
    <row r="8" spans="1:1" x14ac:dyDescent="0.2">
      <c r="A8" s="8" t="s">
        <v>19</v>
      </c>
    </row>
    <row r="9" spans="1:1" x14ac:dyDescent="0.2">
      <c r="A9" s="8" t="s">
        <v>20</v>
      </c>
    </row>
    <row r="10" spans="1:1" x14ac:dyDescent="0.2">
      <c r="A10" s="8" t="s">
        <v>22</v>
      </c>
    </row>
    <row r="11" spans="1:1" x14ac:dyDescent="0.2">
      <c r="A11" s="8" t="s">
        <v>23</v>
      </c>
    </row>
    <row r="12" spans="1:1" x14ac:dyDescent="0.2">
      <c r="A12" s="8" t="s">
        <v>25</v>
      </c>
    </row>
    <row r="13" spans="1:1" x14ac:dyDescent="0.2">
      <c r="A13" s="8" t="s">
        <v>26</v>
      </c>
    </row>
    <row r="14" spans="1:1" x14ac:dyDescent="0.2">
      <c r="A14" s="8" t="s">
        <v>27</v>
      </c>
    </row>
    <row r="16" spans="1:1" x14ac:dyDescent="0.2">
      <c r="A16" s="8" t="s">
        <v>30</v>
      </c>
    </row>
    <row r="17" spans="1:1" x14ac:dyDescent="0.2">
      <c r="A17" s="8" t="s">
        <v>31</v>
      </c>
    </row>
    <row r="18" spans="1:1" x14ac:dyDescent="0.2">
      <c r="A18" s="8" t="s">
        <v>32</v>
      </c>
    </row>
    <row r="20" spans="1:1" x14ac:dyDescent="0.2">
      <c r="A20" s="8" t="s">
        <v>40</v>
      </c>
    </row>
    <row r="21" spans="1:1" x14ac:dyDescent="0.2">
      <c r="A21" s="8"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Fredy.Varela</cp:lastModifiedBy>
  <cp:lastPrinted>2020-05-13T01:12:22Z</cp:lastPrinted>
  <dcterms:created xsi:type="dcterms:W3CDTF">2020-03-24T23:12:47Z</dcterms:created>
  <dcterms:modified xsi:type="dcterms:W3CDTF">2025-07-31T16:49:54Z</dcterms:modified>
</cp:coreProperties>
</file>