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SEGUIMIENTO MAPAS DE RIESGOS OCI - PARA PUBLICAR\"/>
    </mc:Choice>
  </mc:AlternateContent>
  <bookViews>
    <workbookView xWindow="0" yWindow="0" windowWidth="20490" windowHeight="6465" tabRatio="882" firstSheet="1" activeTab="1"/>
  </bookViews>
  <sheets>
    <sheet name="Intructivo" sheetId="20" state="hidden" r:id="rId1"/>
    <sheet name="Mapa Riesgos Gestión ADM FINANC" sheetId="1" r:id="rId2"/>
    <sheet name="Matriz Calor Inherente" sheetId="18" state="hidden" r:id="rId3"/>
    <sheet name="Matriz Calor Residual" sheetId="19" state="hidden"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43" i="1" l="1"/>
  <c r="Q45" i="1"/>
  <c r="T45" i="1"/>
  <c r="Q46" i="1"/>
  <c r="T46" i="1"/>
  <c r="Q47" i="1"/>
  <c r="T47" i="1"/>
  <c r="Q48" i="1"/>
  <c r="T48" i="1"/>
  <c r="Q44" i="1"/>
  <c r="X45" i="1" s="1"/>
  <c r="T44" i="1"/>
  <c r="T53" i="1"/>
  <c r="Q53" i="1"/>
  <c r="T52" i="1"/>
  <c r="Q52" i="1"/>
  <c r="T51" i="1"/>
  <c r="Q51" i="1"/>
  <c r="H51" i="1"/>
  <c r="T50" i="1"/>
  <c r="Q50" i="1"/>
  <c r="T49" i="1"/>
  <c r="Q49" i="1"/>
  <c r="AB49" i="1" s="1"/>
  <c r="AA49" i="1" s="1"/>
  <c r="Q28" i="1"/>
  <c r="T10" i="1"/>
  <c r="Q10" i="1"/>
  <c r="H10" i="1"/>
  <c r="I10" i="1" s="1"/>
  <c r="K40" i="1"/>
  <c r="K31" i="1"/>
  <c r="K45" i="1"/>
  <c r="K24" i="1"/>
  <c r="K38" i="1"/>
  <c r="K62" i="1"/>
  <c r="K29" i="1"/>
  <c r="K63" i="1"/>
  <c r="K17" i="1"/>
  <c r="K50" i="1"/>
  <c r="K26" i="1"/>
  <c r="K64" i="1"/>
  <c r="K18" i="1"/>
  <c r="K36" i="1"/>
  <c r="K44" i="1"/>
  <c r="K42" i="1"/>
  <c r="K61" i="1"/>
  <c r="K30" i="1"/>
  <c r="K48" i="1"/>
  <c r="K25" i="1"/>
  <c r="K23" i="1"/>
  <c r="K21" i="1"/>
  <c r="K27" i="1"/>
  <c r="K65" i="1"/>
  <c r="K47" i="1"/>
  <c r="K20" i="1"/>
  <c r="K53" i="1"/>
  <c r="K32" i="1"/>
  <c r="K19" i="1"/>
  <c r="K41" i="1"/>
  <c r="K52" i="1"/>
  <c r="K39" i="1"/>
  <c r="K33" i="1"/>
  <c r="K35" i="1"/>
  <c r="K49" i="1"/>
  <c r="K46" i="1"/>
  <c r="X46" i="1" l="1"/>
  <c r="Y46" i="1" s="1"/>
  <c r="AB48" i="1"/>
  <c r="AA48" i="1" s="1"/>
  <c r="AB46" i="1"/>
  <c r="AA46" i="1" s="1"/>
  <c r="X48" i="1"/>
  <c r="Y45" i="1"/>
  <c r="Z45" i="1"/>
  <c r="AB45" i="1"/>
  <c r="AA45" i="1" s="1"/>
  <c r="X47" i="1"/>
  <c r="AB47" i="1"/>
  <c r="AA47" i="1" s="1"/>
  <c r="AB50" i="1"/>
  <c r="AA50" i="1" s="1"/>
  <c r="AB53" i="1"/>
  <c r="AA53" i="1" s="1"/>
  <c r="X49" i="1"/>
  <c r="I51" i="1"/>
  <c r="X51" i="1" s="1"/>
  <c r="X52" i="1"/>
  <c r="AB52" i="1"/>
  <c r="AA52" i="1" s="1"/>
  <c r="X53" i="1"/>
  <c r="X50" i="1"/>
  <c r="F221" i="13"/>
  <c r="F211" i="13"/>
  <c r="F212" i="13"/>
  <c r="F213" i="13"/>
  <c r="F214" i="13"/>
  <c r="F215" i="13"/>
  <c r="F216" i="13"/>
  <c r="F217" i="13"/>
  <c r="F218" i="13"/>
  <c r="F219" i="13"/>
  <c r="F220" i="13"/>
  <c r="F210" i="13"/>
  <c r="K14" i="1"/>
  <c r="K15" i="1"/>
  <c r="B221" i="13" a="1"/>
  <c r="K13" i="1"/>
  <c r="K11" i="1"/>
  <c r="K12" i="1"/>
  <c r="Z46" i="1" l="1"/>
  <c r="AC46" i="1"/>
  <c r="Y48" i="1"/>
  <c r="AC48" i="1" s="1"/>
  <c r="Z48" i="1"/>
  <c r="AC45" i="1"/>
  <c r="Y47" i="1"/>
  <c r="AC47" i="1" s="1"/>
  <c r="Z47" i="1"/>
  <c r="Z52" i="1"/>
  <c r="Y52" i="1"/>
  <c r="AC52" i="1" s="1"/>
  <c r="Y50" i="1"/>
  <c r="AC50" i="1" s="1"/>
  <c r="Z50" i="1"/>
  <c r="Z51" i="1"/>
  <c r="Y51" i="1"/>
  <c r="Y53" i="1"/>
  <c r="AC53" i="1" s="1"/>
  <c r="Z53" i="1"/>
  <c r="Z49" i="1"/>
  <c r="Y49" i="1"/>
  <c r="AC49" i="1" s="1"/>
  <c r="B221" i="13"/>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5" i="1" l="1"/>
  <c r="Q65" i="1"/>
  <c r="T64" i="1"/>
  <c r="Q64" i="1"/>
  <c r="T63" i="1"/>
  <c r="Q63" i="1"/>
  <c r="T62" i="1"/>
  <c r="Q62" i="1"/>
  <c r="T61" i="1"/>
  <c r="Q61" i="1"/>
  <c r="AB61" i="1" s="1"/>
  <c r="H60" i="1"/>
  <c r="I60" i="1" s="1"/>
  <c r="T43" i="1"/>
  <c r="H43" i="1"/>
  <c r="I43" i="1" s="1"/>
  <c r="T42" i="1"/>
  <c r="Q42" i="1"/>
  <c r="T41" i="1"/>
  <c r="Q41" i="1"/>
  <c r="T40" i="1"/>
  <c r="Q40" i="1"/>
  <c r="T37" i="1"/>
  <c r="Q37" i="1"/>
  <c r="H37" i="1"/>
  <c r="I37" i="1" s="1"/>
  <c r="T36" i="1"/>
  <c r="Q36" i="1"/>
  <c r="T35" i="1"/>
  <c r="Q35" i="1"/>
  <c r="T34" i="1"/>
  <c r="Q34" i="1"/>
  <c r="H34" i="1"/>
  <c r="I34" i="1" s="1"/>
  <c r="T33" i="1"/>
  <c r="Q33" i="1"/>
  <c r="T32" i="1"/>
  <c r="Q32" i="1"/>
  <c r="T31" i="1"/>
  <c r="Q31" i="1"/>
  <c r="T28" i="1"/>
  <c r="H28" i="1"/>
  <c r="I28" i="1" s="1"/>
  <c r="T27" i="1"/>
  <c r="Q27" i="1"/>
  <c r="T26" i="1"/>
  <c r="Q26" i="1"/>
  <c r="T25" i="1"/>
  <c r="Q25" i="1"/>
  <c r="T24" i="1"/>
  <c r="Q24" i="1"/>
  <c r="T22" i="1"/>
  <c r="Q22" i="1"/>
  <c r="H22" i="1"/>
  <c r="I22" i="1" s="1"/>
  <c r="H16" i="1"/>
  <c r="Q15" i="1"/>
  <c r="Q14" i="1"/>
  <c r="Q13" i="1"/>
  <c r="T21" i="1"/>
  <c r="Q21" i="1"/>
  <c r="T20" i="1"/>
  <c r="Q20" i="1"/>
  <c r="T19" i="1"/>
  <c r="Q19" i="1"/>
  <c r="T16" i="1"/>
  <c r="Q16" i="1"/>
  <c r="X44" i="1" l="1"/>
  <c r="AB44" i="1"/>
  <c r="AA44" i="1" s="1"/>
  <c r="I16" i="1"/>
  <c r="X16" i="1" s="1"/>
  <c r="X43" i="1"/>
  <c r="X37" i="1"/>
  <c r="X34" i="1"/>
  <c r="X28" i="1"/>
  <c r="X22" i="1"/>
  <c r="Y44" i="1" l="1"/>
  <c r="AC44" i="1" s="1"/>
  <c r="Z44" i="1"/>
  <c r="X61" i="1"/>
  <c r="Y61" i="1" s="1"/>
  <c r="Y43" i="1"/>
  <c r="Z43" i="1"/>
  <c r="Y37" i="1"/>
  <c r="Z37" i="1"/>
  <c r="Y34" i="1"/>
  <c r="Z34" i="1"/>
  <c r="Y28" i="1"/>
  <c r="Z28" i="1"/>
  <c r="Y22" i="1"/>
  <c r="Z22" i="1"/>
  <c r="Y16" i="1"/>
  <c r="Z16" i="1"/>
  <c r="X24" i="1" l="1"/>
  <c r="Y24" i="1" s="1"/>
  <c r="Z61" i="1"/>
  <c r="X62" i="1" s="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2" i="1"/>
  <c r="T13" i="1"/>
  <c r="T14" i="1"/>
  <c r="T15" i="1"/>
  <c r="Z24" i="1" l="1"/>
  <c r="X25" i="1" s="1"/>
  <c r="Z25" i="1" s="1"/>
  <c r="Y62" i="1"/>
  <c r="Z62" i="1"/>
  <c r="X63" i="1" s="1"/>
  <c r="X40" i="1"/>
  <c r="X32" i="1"/>
  <c r="Y32" i="1" s="1"/>
  <c r="X31" i="1"/>
  <c r="X35" i="1" l="1"/>
  <c r="Y25" i="1"/>
  <c r="Y40" i="1"/>
  <c r="Z40" i="1"/>
  <c r="X41" i="1" s="1"/>
  <c r="Y41" i="1" s="1"/>
  <c r="X26" i="1"/>
  <c r="Z63" i="1"/>
  <c r="Y63" i="1"/>
  <c r="Y31" i="1"/>
  <c r="Z31" i="1"/>
  <c r="Z32" i="1"/>
  <c r="X33" i="1" s="1"/>
  <c r="X19" i="1"/>
  <c r="Y19" i="1" s="1"/>
  <c r="Q12" i="1"/>
  <c r="X64" i="1" l="1"/>
  <c r="X65" i="1"/>
  <c r="Z41" i="1"/>
  <c r="X42" i="1" s="1"/>
  <c r="Y42" i="1" s="1"/>
  <c r="Z35" i="1"/>
  <c r="X36" i="1" s="1"/>
  <c r="Y35" i="1"/>
  <c r="Y26" i="1"/>
  <c r="Z26" i="1"/>
  <c r="X27" i="1" s="1"/>
  <c r="Y27" i="1" s="1"/>
  <c r="Y33" i="1"/>
  <c r="Z33" i="1"/>
  <c r="Z19" i="1"/>
  <c r="X20" i="1" s="1"/>
  <c r="Z20" i="1" s="1"/>
  <c r="X21" i="1" s="1"/>
  <c r="X10" i="1"/>
  <c r="Y10" i="1" s="1"/>
  <c r="Y65" i="1" l="1"/>
  <c r="Z65" i="1"/>
  <c r="Y64" i="1"/>
  <c r="Z64" i="1"/>
  <c r="Y36" i="1"/>
  <c r="Z36" i="1"/>
  <c r="Z42" i="1"/>
  <c r="Z27" i="1"/>
  <c r="Y20" i="1"/>
  <c r="Y21" i="1"/>
  <c r="Z21" i="1"/>
  <c r="Z10" i="1" l="1"/>
  <c r="X12" i="1" l="1"/>
  <c r="Y12" i="1" s="1"/>
  <c r="Z12" i="1" l="1"/>
  <c r="X13" i="1" s="1"/>
  <c r="Z13" i="1" l="1"/>
  <c r="X14" i="1" s="1"/>
  <c r="Y14" i="1" l="1"/>
  <c r="Z14" i="1"/>
  <c r="X15" i="1" s="1"/>
  <c r="Y13" i="1"/>
  <c r="Y15" i="1" l="1"/>
  <c r="Z15" i="1"/>
  <c r="AB62" i="1" l="1"/>
  <c r="AB24" i="1" l="1"/>
  <c r="AA61" i="1"/>
  <c r="AB12" i="1"/>
  <c r="AA62" i="1"/>
  <c r="AB63" i="1"/>
  <c r="AB40"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3" i="1"/>
  <c r="AB64" i="1"/>
  <c r="K35" i="19"/>
  <c r="AC25" i="19"/>
  <c r="K45" i="19"/>
  <c r="AI45" i="19"/>
  <c r="W45" i="19"/>
  <c r="Q35" i="19"/>
  <c r="K55" i="19"/>
  <c r="AC15" i="19"/>
  <c r="Q15" i="19"/>
  <c r="AC35" i="19"/>
  <c r="AI35" i="19"/>
  <c r="Q55" i="19"/>
  <c r="AI25" i="19"/>
  <c r="AC61"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AC62" i="1"/>
  <c r="X45" i="19"/>
  <c r="AJ15" i="19"/>
  <c r="AJ55" i="19"/>
  <c r="R25" i="19"/>
  <c r="X15" i="19"/>
  <c r="R55" i="19"/>
  <c r="X55" i="19"/>
  <c r="AD15" i="19"/>
  <c r="L35" i="19"/>
  <c r="L15" i="19"/>
  <c r="L45" i="19"/>
  <c r="AD45" i="19"/>
  <c r="L25" i="19"/>
  <c r="AD25" i="19"/>
  <c r="X35" i="19"/>
  <c r="X25" i="19"/>
  <c r="R35" i="19"/>
  <c r="AJ25" i="19"/>
  <c r="AD35" i="19"/>
  <c r="R45" i="19"/>
  <c r="AJ45" i="19"/>
  <c r="L55"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B19" i="1"/>
  <c r="AB31" i="1"/>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A40" i="1"/>
  <c r="AB42" i="1"/>
  <c r="AA42" i="1" s="1"/>
  <c r="AB41" i="1"/>
  <c r="AA41" i="1" s="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A14" i="1" l="1"/>
  <c r="AB15" i="1"/>
  <c r="AA15" i="1" s="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64" i="1"/>
  <c r="AB65" i="1"/>
  <c r="AA65"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B26" i="1"/>
  <c r="AA26" i="1" s="1"/>
  <c r="AA25" i="1"/>
  <c r="AB27" i="1"/>
  <c r="AA27" i="1" s="1"/>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3"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1"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2" i="1"/>
  <c r="AG11" i="19"/>
  <c r="AM41" i="19"/>
  <c r="AA21" i="19"/>
  <c r="AA51" i="19"/>
  <c r="U51" i="19"/>
  <c r="U31" i="19"/>
  <c r="AA11" i="19"/>
  <c r="AG21" i="19"/>
  <c r="O31" i="19"/>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B35" i="1"/>
  <c r="AE11" i="19"/>
  <c r="Y41" i="19"/>
  <c r="M41" i="19"/>
  <c r="Y21" i="19"/>
  <c r="AK41" i="19"/>
  <c r="S31" i="19"/>
  <c r="M31" i="19"/>
  <c r="M51" i="19"/>
  <c r="Y51" i="19"/>
  <c r="AK21" i="19"/>
  <c r="AK31" i="19"/>
  <c r="Y11" i="19"/>
  <c r="AE41" i="19"/>
  <c r="AE21" i="19"/>
  <c r="S51" i="19"/>
  <c r="AE51" i="19"/>
  <c r="AK51" i="19"/>
  <c r="M21" i="19"/>
  <c r="AE31" i="19"/>
  <c r="AC40" i="1"/>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A35" i="1" l="1"/>
  <c r="AB36" i="1"/>
  <c r="AA36"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5"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4"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6"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5"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X42" i="18" l="1"/>
  <c r="AD34" i="18"/>
  <c r="AD10" i="18"/>
  <c r="AD26" i="18"/>
  <c r="L10" i="18"/>
  <c r="L42" i="18"/>
  <c r="L26" i="18"/>
  <c r="X18" i="18"/>
  <c r="X34" i="18"/>
  <c r="X10" i="18"/>
  <c r="R18" i="18"/>
  <c r="AJ10" i="18"/>
  <c r="AD42" i="18"/>
  <c r="AJ34" i="18"/>
  <c r="R26" i="18"/>
  <c r="L18" i="18"/>
  <c r="AJ26" i="18"/>
  <c r="AD18" i="18"/>
  <c r="R34" i="18"/>
  <c r="L34" i="18"/>
  <c r="AJ42" i="18"/>
  <c r="R10" i="18"/>
  <c r="R42" i="18"/>
  <c r="X26" i="18"/>
  <c r="AJ18" i="18"/>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AH23" i="19" l="1"/>
  <c r="AB53" i="19"/>
  <c r="V23" i="19"/>
  <c r="P53" i="19"/>
  <c r="J33" i="19"/>
  <c r="AH53" i="19"/>
  <c r="J23" i="19"/>
  <c r="V33" i="19"/>
  <c r="J53" i="19"/>
  <c r="V43" i="19"/>
  <c r="V53" i="19"/>
  <c r="P23" i="19"/>
  <c r="AB33" i="19"/>
  <c r="AB43" i="19"/>
  <c r="P13" i="19"/>
  <c r="AH43" i="19"/>
  <c r="J13" i="19"/>
  <c r="AH33" i="19"/>
  <c r="AB13" i="19"/>
  <c r="V13" i="19"/>
  <c r="P43" i="19"/>
  <c r="J43" i="19"/>
  <c r="AH13" i="19"/>
  <c r="P33" i="19"/>
  <c r="AB23" i="19"/>
  <c r="AH34" i="19"/>
  <c r="V14" i="19"/>
  <c r="J14" i="19"/>
  <c r="AB34" i="19"/>
  <c r="V44" i="19"/>
  <c r="J44" i="19"/>
  <c r="AB44" i="19"/>
  <c r="P54" i="19"/>
  <c r="AB54" i="19"/>
  <c r="J54" i="19"/>
  <c r="AH24" i="19"/>
  <c r="P14" i="19"/>
  <c r="P34" i="19"/>
  <c r="J24" i="19"/>
  <c r="AH14" i="19"/>
  <c r="AH54" i="19"/>
  <c r="AH44" i="19"/>
  <c r="V34" i="19"/>
  <c r="V24" i="19"/>
  <c r="J34" i="19"/>
  <c r="P44" i="19"/>
  <c r="V54" i="19"/>
  <c r="AB24" i="19"/>
  <c r="AB14" i="19"/>
  <c r="P24" i="19"/>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W11" i="19" l="1"/>
  <c r="AC41" i="19"/>
  <c r="K21" i="19"/>
  <c r="K51" i="19"/>
  <c r="Q51" i="19"/>
  <c r="AC21" i="19"/>
  <c r="AI31" i="19"/>
  <c r="Q21" i="19"/>
  <c r="AI41" i="19"/>
  <c r="Q11" i="19"/>
  <c r="W21" i="19"/>
  <c r="K31" i="19"/>
  <c r="Q41" i="19"/>
  <c r="AC11" i="19"/>
  <c r="W51" i="19"/>
  <c r="K11" i="19"/>
  <c r="AI51" i="19"/>
  <c r="AC31" i="19"/>
  <c r="AI11" i="19"/>
  <c r="W41" i="19"/>
  <c r="Q31" i="19"/>
  <c r="AC51" i="19"/>
  <c r="K41" i="19"/>
  <c r="AI21" i="19"/>
  <c r="W31" i="19"/>
  <c r="AD31" i="19"/>
  <c r="L21" i="19"/>
  <c r="R51" i="19"/>
  <c r="L51" i="19"/>
  <c r="L41" i="19"/>
  <c r="R41" i="19"/>
  <c r="AD11" i="19"/>
  <c r="R21" i="19"/>
  <c r="L11" i="19"/>
  <c r="X31" i="19"/>
  <c r="AJ51" i="19"/>
  <c r="R11" i="19"/>
  <c r="AJ31" i="19"/>
  <c r="L31" i="19"/>
  <c r="AD21" i="19"/>
  <c r="AD41" i="19"/>
  <c r="X51" i="19"/>
  <c r="X11" i="19"/>
  <c r="AJ21" i="19"/>
  <c r="AJ11" i="19"/>
  <c r="X21" i="19"/>
  <c r="X41" i="19"/>
  <c r="AJ41" i="19"/>
  <c r="R31" i="19"/>
  <c r="AD51" i="19"/>
  <c r="AD29" i="19"/>
  <c r="L49" i="19"/>
  <c r="L39" i="19"/>
  <c r="L29" i="19"/>
  <c r="AD49" i="19"/>
  <c r="AD19" i="19"/>
  <c r="X19" i="19"/>
  <c r="R19" i="19"/>
  <c r="R49" i="19"/>
  <c r="AJ39" i="19"/>
  <c r="R39" i="19"/>
  <c r="X29" i="19"/>
  <c r="X9" i="19"/>
  <c r="R9" i="19"/>
  <c r="X39" i="19"/>
  <c r="AJ29" i="19"/>
  <c r="AJ19" i="19"/>
  <c r="AD9" i="19"/>
  <c r="X49" i="19"/>
  <c r="L9" i="19"/>
  <c r="AJ9" i="19"/>
  <c r="AD39" i="19"/>
  <c r="AJ49" i="19"/>
  <c r="R29" i="19"/>
  <c r="L19" i="19"/>
  <c r="Q49" i="19"/>
  <c r="K9" i="19"/>
  <c r="K49" i="19"/>
  <c r="W9" i="19"/>
  <c r="W49" i="19"/>
  <c r="W19" i="19"/>
  <c r="Q19" i="19"/>
  <c r="K39" i="19"/>
  <c r="AC9" i="19"/>
  <c r="AI39" i="19"/>
  <c r="Q9" i="19"/>
  <c r="AC29" i="19"/>
  <c r="AC39" i="19"/>
  <c r="AI9" i="19"/>
  <c r="K29" i="19"/>
  <c r="AI29" i="19"/>
  <c r="AI19" i="19"/>
  <c r="W29" i="19"/>
  <c r="Q29" i="19"/>
  <c r="AC49" i="19"/>
  <c r="W39" i="19"/>
  <c r="AI49" i="19"/>
  <c r="AC19" i="19"/>
  <c r="K19" i="19"/>
  <c r="Q39" i="19"/>
  <c r="B223" i="13"/>
  <c r="B222" i="13"/>
  <c r="K51" i="1" l="1"/>
  <c r="L51" i="1" s="1"/>
  <c r="K37" i="1"/>
  <c r="L37" i="1" s="1"/>
  <c r="K10" i="1"/>
  <c r="L10" i="1" s="1"/>
  <c r="K28" i="1"/>
  <c r="L28" i="1" s="1"/>
  <c r="K34" i="1"/>
  <c r="L34" i="1" s="1"/>
  <c r="K22" i="1"/>
  <c r="L22" i="1" s="1"/>
  <c r="K43" i="1"/>
  <c r="L43" i="1" s="1"/>
  <c r="K16" i="1"/>
  <c r="L16" i="1" s="1"/>
  <c r="K60" i="1"/>
  <c r="L60" i="1" s="1"/>
  <c r="X6" i="18" l="1"/>
  <c r="N16" i="1"/>
  <c r="AD6" i="18"/>
  <c r="L38" i="18"/>
  <c r="AJ30" i="18"/>
  <c r="AD22" i="18"/>
  <c r="AD30" i="18"/>
  <c r="AD14" i="18"/>
  <c r="R22" i="18"/>
  <c r="M16" i="1"/>
  <c r="AB16" i="1" s="1"/>
  <c r="AA16" i="1" s="1"/>
  <c r="AJ38" i="18"/>
  <c r="R6" i="18"/>
  <c r="L14" i="18"/>
  <c r="L6" i="18"/>
  <c r="X14" i="18"/>
  <c r="AJ22" i="18"/>
  <c r="X22" i="18"/>
  <c r="R30" i="18"/>
  <c r="L30" i="18"/>
  <c r="X30" i="18"/>
  <c r="R38" i="18"/>
  <c r="X38" i="18"/>
  <c r="AJ14" i="18"/>
  <c r="L22" i="18"/>
  <c r="AD38" i="18"/>
  <c r="R14" i="18"/>
  <c r="AJ6" i="18"/>
  <c r="P34" i="18"/>
  <c r="AH42" i="18"/>
  <c r="J10" i="18"/>
  <c r="V18" i="18"/>
  <c r="J26" i="18"/>
  <c r="AB18" i="18"/>
  <c r="AB26" i="18"/>
  <c r="AB10" i="18"/>
  <c r="V34" i="18"/>
  <c r="AB42" i="18"/>
  <c r="AH26" i="18"/>
  <c r="J18" i="18"/>
  <c r="AH34" i="18"/>
  <c r="V26" i="18"/>
  <c r="N43" i="1"/>
  <c r="V10" i="18"/>
  <c r="P10" i="18"/>
  <c r="AB34" i="18"/>
  <c r="P26" i="18"/>
  <c r="M43" i="1"/>
  <c r="AB43" i="1" s="1"/>
  <c r="AA43" i="1" s="1"/>
  <c r="P42" i="18"/>
  <c r="AH18" i="18"/>
  <c r="AH10" i="18"/>
  <c r="J42" i="18"/>
  <c r="V42" i="18"/>
  <c r="J34" i="18"/>
  <c r="P18" i="18"/>
  <c r="R8" i="18"/>
  <c r="X24" i="18"/>
  <c r="X32" i="18"/>
  <c r="N34" i="1"/>
  <c r="AD24" i="18"/>
  <c r="AJ8" i="18"/>
  <c r="AJ40" i="18"/>
  <c r="L8" i="18"/>
  <c r="AJ32" i="18"/>
  <c r="M34" i="1"/>
  <c r="AB34" i="1" s="1"/>
  <c r="AA34" i="1" s="1"/>
  <c r="R16" i="18"/>
  <c r="L16" i="18"/>
  <c r="AD8" i="18"/>
  <c r="R40" i="18"/>
  <c r="AD40" i="18"/>
  <c r="X16" i="18"/>
  <c r="R24" i="18"/>
  <c r="X40" i="18"/>
  <c r="L40" i="18"/>
  <c r="AD32" i="18"/>
  <c r="AD16" i="18"/>
  <c r="R32" i="18"/>
  <c r="L32" i="18"/>
  <c r="L24" i="18"/>
  <c r="AJ16" i="18"/>
  <c r="X8" i="18"/>
  <c r="AJ24" i="18"/>
  <c r="AL14" i="18"/>
  <c r="N38" i="18"/>
  <c r="Z30" i="18"/>
  <c r="Z6" i="18"/>
  <c r="AF30" i="18"/>
  <c r="N22" i="18"/>
  <c r="AL30" i="18"/>
  <c r="AL6" i="18"/>
  <c r="M22" i="1"/>
  <c r="AB22" i="1" s="1"/>
  <c r="AA22" i="1" s="1"/>
  <c r="T14" i="18"/>
  <c r="N22" i="1"/>
  <c r="AL22" i="18"/>
  <c r="Z14" i="18"/>
  <c r="AL38" i="18"/>
  <c r="AF22" i="18"/>
  <c r="T6" i="18"/>
  <c r="Z38" i="18"/>
  <c r="AF6" i="18"/>
  <c r="N14" i="18"/>
  <c r="N6" i="18"/>
  <c r="AF14" i="18"/>
  <c r="N30" i="18"/>
  <c r="T30" i="18"/>
  <c r="T38" i="18"/>
  <c r="AF38" i="18"/>
  <c r="Z22" i="18"/>
  <c r="T22" i="18"/>
  <c r="AB24" i="18"/>
  <c r="P16" i="18"/>
  <c r="AH40" i="18"/>
  <c r="V8" i="18"/>
  <c r="V16" i="18"/>
  <c r="P40" i="18"/>
  <c r="J8" i="18"/>
  <c r="M28" i="1"/>
  <c r="AB28" i="1" s="1"/>
  <c r="AA28" i="1" s="1"/>
  <c r="V32" i="18"/>
  <c r="AB32" i="18"/>
  <c r="J32" i="18"/>
  <c r="AH32" i="18"/>
  <c r="J16" i="18"/>
  <c r="AH16" i="18"/>
  <c r="AB8" i="18"/>
  <c r="J40" i="18"/>
  <c r="AH8" i="18"/>
  <c r="P32" i="18"/>
  <c r="AB16" i="18"/>
  <c r="J24" i="18"/>
  <c r="V24" i="18"/>
  <c r="AB40" i="18"/>
  <c r="P24" i="18"/>
  <c r="AH24" i="18"/>
  <c r="P8" i="18"/>
  <c r="V40" i="18"/>
  <c r="N28" i="1"/>
  <c r="J14" i="18"/>
  <c r="M10" i="1"/>
  <c r="AB10" i="1" s="1"/>
  <c r="AA10" i="1" s="1"/>
  <c r="P30" i="18"/>
  <c r="V38" i="18"/>
  <c r="AB30" i="18"/>
  <c r="P14" i="18"/>
  <c r="AB22" i="18"/>
  <c r="AH30" i="18"/>
  <c r="AH22" i="18"/>
  <c r="V22" i="18"/>
  <c r="V30" i="18"/>
  <c r="J38" i="18"/>
  <c r="P6" i="18"/>
  <c r="J30" i="18"/>
  <c r="J6" i="18"/>
  <c r="V14" i="18"/>
  <c r="AB14" i="18"/>
  <c r="AH6" i="18"/>
  <c r="N10" i="1"/>
  <c r="P22" i="18"/>
  <c r="AB38" i="18"/>
  <c r="V6" i="18"/>
  <c r="AH38" i="18"/>
  <c r="AH14" i="18"/>
  <c r="P38" i="18"/>
  <c r="J22" i="18"/>
  <c r="AB6" i="18"/>
  <c r="P28" i="18"/>
  <c r="P36" i="18"/>
  <c r="AB20" i="18"/>
  <c r="J20" i="18"/>
  <c r="V12" i="18"/>
  <c r="N60" i="1"/>
  <c r="AB44" i="18"/>
  <c r="AB36" i="18"/>
  <c r="P12" i="18"/>
  <c r="V44" i="18"/>
  <c r="AH28" i="18"/>
  <c r="AB12" i="18"/>
  <c r="AB28" i="18"/>
  <c r="AH44" i="18"/>
  <c r="AH20" i="18"/>
  <c r="J28" i="18"/>
  <c r="V36" i="18"/>
  <c r="AH12" i="18"/>
  <c r="P44" i="18"/>
  <c r="AH36" i="18"/>
  <c r="V20" i="18"/>
  <c r="M60" i="1"/>
  <c r="J44" i="18"/>
  <c r="P20" i="18"/>
  <c r="V28" i="18"/>
  <c r="J12" i="18"/>
  <c r="J36" i="18"/>
  <c r="AF32" i="18"/>
  <c r="T24" i="18"/>
  <c r="N24" i="18"/>
  <c r="AL16" i="18"/>
  <c r="T40" i="18"/>
  <c r="AL24" i="18"/>
  <c r="T32" i="18"/>
  <c r="N37" i="1"/>
  <c r="AF8" i="18"/>
  <c r="Z16" i="18"/>
  <c r="M37" i="1"/>
  <c r="AB37" i="1" s="1"/>
  <c r="AA37" i="1" s="1"/>
  <c r="Z32" i="18"/>
  <c r="T16" i="18"/>
  <c r="AL32" i="18"/>
  <c r="N8" i="18"/>
  <c r="Z40" i="18"/>
  <c r="N32" i="18"/>
  <c r="AF40" i="18"/>
  <c r="Z8" i="18"/>
  <c r="AL8" i="18"/>
  <c r="N16" i="18"/>
  <c r="AF16" i="18"/>
  <c r="AF24" i="18"/>
  <c r="T8" i="18"/>
  <c r="AL40" i="18"/>
  <c r="N40" i="18"/>
  <c r="Z24" i="18"/>
  <c r="M51" i="1"/>
  <c r="AB51" i="1" s="1"/>
  <c r="AA51" i="1" s="1"/>
  <c r="N51" i="1"/>
  <c r="AB51" i="19" l="1"/>
  <c r="V41" i="19"/>
  <c r="AB11" i="19"/>
  <c r="V21" i="19"/>
  <c r="AB41" i="19"/>
  <c r="AH31" i="19"/>
  <c r="J51" i="19"/>
  <c r="J41" i="19"/>
  <c r="J21" i="19"/>
  <c r="AB21" i="19"/>
  <c r="AH41" i="19"/>
  <c r="AC37" i="1"/>
  <c r="AB31" i="19"/>
  <c r="J31" i="19"/>
  <c r="AH21" i="19"/>
  <c r="V11" i="19"/>
  <c r="V31" i="19"/>
  <c r="P21" i="19"/>
  <c r="V51" i="19"/>
  <c r="AH11" i="19"/>
  <c r="P51" i="19"/>
  <c r="AH51" i="19"/>
  <c r="J11" i="19"/>
  <c r="P11" i="19"/>
  <c r="P31" i="19"/>
  <c r="P41" i="19"/>
  <c r="AB12" i="19"/>
  <c r="AH32" i="19"/>
  <c r="AB52" i="19"/>
  <c r="AH42" i="19"/>
  <c r="AH52" i="19"/>
  <c r="P42" i="19"/>
  <c r="P32" i="19"/>
  <c r="AH12" i="19"/>
  <c r="AC43" i="1"/>
  <c r="V22" i="19"/>
  <c r="J22" i="19"/>
  <c r="J12" i="19"/>
  <c r="AB22" i="19"/>
  <c r="AB32" i="19"/>
  <c r="V32" i="19"/>
  <c r="J42" i="19"/>
  <c r="AH22" i="19"/>
  <c r="V42" i="19"/>
  <c r="P22" i="19"/>
  <c r="J52" i="19"/>
  <c r="V12" i="19"/>
  <c r="AB42" i="19"/>
  <c r="P12" i="19"/>
  <c r="J32" i="19"/>
  <c r="P52" i="19"/>
  <c r="V52" i="19"/>
  <c r="AC51" i="1"/>
  <c r="S43" i="19"/>
  <c r="AK23" i="19"/>
  <c r="S53" i="19"/>
  <c r="S23" i="19"/>
  <c r="M53" i="19"/>
  <c r="AK13" i="19"/>
  <c r="Y33" i="19"/>
  <c r="M23" i="19"/>
  <c r="Y23" i="19"/>
  <c r="M33" i="19"/>
  <c r="AE13" i="19"/>
  <c r="Y43" i="19"/>
  <c r="AE33" i="19"/>
  <c r="AK33" i="19"/>
  <c r="M43" i="19"/>
  <c r="Y13" i="19"/>
  <c r="AE43" i="19"/>
  <c r="S13" i="19"/>
  <c r="AE53" i="19"/>
  <c r="S33" i="19"/>
  <c r="AK53" i="19"/>
  <c r="AK43" i="19"/>
  <c r="Y53" i="19"/>
  <c r="AE23" i="19"/>
  <c r="M13" i="19"/>
  <c r="V9" i="19"/>
  <c r="V29" i="19"/>
  <c r="V19" i="19"/>
  <c r="P19" i="19"/>
  <c r="J9" i="19"/>
  <c r="P49" i="19"/>
  <c r="AH49" i="19"/>
  <c r="P9" i="19"/>
  <c r="J49" i="19"/>
  <c r="AH29" i="19"/>
  <c r="AB19" i="19"/>
  <c r="J29" i="19"/>
  <c r="AH9" i="19"/>
  <c r="P29" i="19"/>
  <c r="AC28" i="1"/>
  <c r="AB29" i="19"/>
  <c r="AB49" i="19"/>
  <c r="V49" i="19"/>
  <c r="AH19" i="19"/>
  <c r="AH39" i="19"/>
  <c r="AB9" i="19"/>
  <c r="P39" i="19"/>
  <c r="V39" i="19"/>
  <c r="AB39" i="19"/>
  <c r="J39" i="19"/>
  <c r="J19" i="19"/>
  <c r="V30" i="19"/>
  <c r="V40" i="19"/>
  <c r="AH50" i="19"/>
  <c r="AH20" i="19"/>
  <c r="P20" i="19"/>
  <c r="AB20" i="19"/>
  <c r="AB30" i="19"/>
  <c r="P50" i="19"/>
  <c r="AB10" i="19"/>
  <c r="P10" i="19"/>
  <c r="AB50" i="19"/>
  <c r="V10" i="19"/>
  <c r="P30" i="19"/>
  <c r="AH30" i="19"/>
  <c r="AH40" i="19"/>
  <c r="J30" i="19"/>
  <c r="V20" i="19"/>
  <c r="J20" i="19"/>
  <c r="P40" i="19"/>
  <c r="V50" i="19"/>
  <c r="AH10" i="19"/>
  <c r="J40" i="19"/>
  <c r="AB40" i="19"/>
  <c r="AC34" i="1"/>
  <c r="J50" i="19"/>
  <c r="J10" i="19"/>
  <c r="V28" i="19"/>
  <c r="J28" i="19"/>
  <c r="J18" i="19"/>
  <c r="AB48" i="19"/>
  <c r="P28" i="19"/>
  <c r="V38" i="19"/>
  <c r="AH8" i="19"/>
  <c r="AH38" i="19"/>
  <c r="V48" i="19"/>
  <c r="P18" i="19"/>
  <c r="P38" i="19"/>
  <c r="AB38" i="19"/>
  <c r="AH18" i="19"/>
  <c r="J48" i="19"/>
  <c r="P48" i="19"/>
  <c r="P8" i="19"/>
  <c r="J38" i="19"/>
  <c r="J8" i="19"/>
  <c r="V8" i="19"/>
  <c r="AC22" i="1"/>
  <c r="AH28" i="19"/>
  <c r="AB18" i="19"/>
  <c r="AB8" i="19"/>
  <c r="AB28" i="19"/>
  <c r="AH48" i="19"/>
  <c r="V18" i="19"/>
  <c r="AH7" i="19"/>
  <c r="AH47" i="19"/>
  <c r="AB27" i="19"/>
  <c r="AH17" i="19"/>
  <c r="AB7" i="19"/>
  <c r="J27" i="19"/>
  <c r="AB47" i="19"/>
  <c r="AH37" i="19"/>
  <c r="AB37" i="19"/>
  <c r="J47" i="19"/>
  <c r="P37" i="19"/>
  <c r="P47" i="19"/>
  <c r="J7" i="19"/>
  <c r="AH27" i="19"/>
  <c r="J37" i="19"/>
  <c r="V7" i="19"/>
  <c r="J17" i="19"/>
  <c r="V17" i="19"/>
  <c r="P7" i="19"/>
  <c r="AB17" i="19"/>
  <c r="P27" i="19"/>
  <c r="AC16" i="1"/>
  <c r="P17" i="19"/>
  <c r="V37" i="19"/>
  <c r="V47" i="19"/>
  <c r="V27" i="19"/>
  <c r="AH46" i="19"/>
  <c r="V26" i="19"/>
  <c r="AB36" i="19"/>
  <c r="AB6" i="19"/>
  <c r="AB16" i="19"/>
  <c r="AH16" i="19"/>
  <c r="V46" i="19"/>
  <c r="AB46" i="19"/>
  <c r="AH36" i="19"/>
  <c r="V36" i="19"/>
  <c r="J46" i="19"/>
  <c r="V6" i="19"/>
  <c r="J6" i="19"/>
  <c r="P26" i="19"/>
  <c r="P36" i="19"/>
  <c r="J16" i="19"/>
  <c r="P46" i="19"/>
  <c r="V16" i="19"/>
  <c r="J36" i="19"/>
  <c r="P16" i="19"/>
  <c r="AB26" i="19"/>
  <c r="J26" i="19"/>
  <c r="AH26" i="19"/>
  <c r="P6" i="19"/>
  <c r="AC10" i="1"/>
  <c r="AH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<sst xmlns="http://schemas.openxmlformats.org/spreadsheetml/2006/main" count="517" uniqueCount="300">
  <si>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</si>
  <si>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</si>
  <si>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</si>
  <si>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</si>
  <si>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</si>
  <si>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</si>
  <si>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</si>
  <si>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</si>
  <si>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</si>
  <si>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</si>
  <si>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</si>
  <si>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</si>
  <si>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</si>
  <si>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</si>
  <si>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</si>
  <si>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</si>
  <si>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</si>
  <si>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</si>
  <si>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</si>
  <si>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</si>
  <si>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</si>
  <si>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</si>
  <si>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</si>
  <si>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</si>
  <si>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</si>
  <si>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</si>
  <si>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</si>
  <si>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</si>
  <si>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</si>
  <si>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</si>
  <si>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</si>
  <si>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</si>
  <si>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</si>
  <si>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</si>
  <si>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</si>
  <si>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</si>
  <si>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</si>
  <si>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</si>
  <si>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</si>
  <si>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</si>
  <si>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</si>
  <si>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</si>
  <si>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</si>
  <si>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</si>
  <si>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</si>
  <si>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</si>
  <si>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</si>
  <si>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</si>
  <si>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</si>
  <si>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</si>
  <si>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</si>
  <si>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</si>
  <si>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</si>
  <si>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</si>
  <si>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</si>
  <si>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</si>
  <si>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</si>
  <si>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</si>
  <si>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</si>
  <si>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</si>
  <si>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</si>
  <si>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</si>
  <si>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</si>
  <si>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</si>
  <si>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</si>
  <si>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</si>
  <si>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</si>
  <si>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</si>
  <si>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</si>
  <si>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</si>
  <si>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</si>
  <si>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</si>
  <si>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</si>
  <si>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</si>
  <si>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</si>
  <si>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</si>
  <si>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</si>
  <si>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</si>
  <si>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</si>
  <si>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</si>
  <si>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</si>
  <si>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</si>
  <si>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</si>
  <si>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</si>
  <si>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</si>
  <si>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</si>
  <si>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</si>
  <si>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</si>
  <si>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</si>
  <si>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</si>
  <si>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</si>
  <si>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</si>
  <si>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</si>
  <si>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</si>
  <si>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</si>
  <si>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</si>
  <si>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</si>
  <si>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</si>
  <si>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</si>
  <si>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</si>
  <si>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</si>
  <si>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</si>
  <si>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</si>
  <si>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</si>
  <si>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</si>
  <si>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</si>
  <si>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</si>
  <si>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</si>
  <si>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</si>
  <si>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</si>
  <si>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</si>
  <si>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</si>
  <si>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</si>
  <si>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</si>
  <si>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</si>
  <si>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</si>
  <si>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</si>
  <si>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</si>
  <si>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</si>
  <si>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</si>
  <si>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</si>
  <si>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</si>
  <si>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</si>
  <si>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</si>
  <si>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</si>
  <si>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</si>
  <si>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</si>
  <si>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</si>
  <si>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</si>
  <si>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</si>
  <si>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</si>
  <si>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</si>
  <si>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</si>
  <si>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</si>
  <si>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</si>
  <si>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</si>
  <si>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</si>
  <si>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</si>
  <si>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</si>
  <si>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</si>
  <si>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</si>
  <si>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</si>
  <si>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</si>
  <si>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</si>
  <si>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</si>
  <si>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</si>
  <si>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</si>
  <si>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</si>
  <si>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</si>
  <si>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</si>
  <si>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</si>
  <si>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</si>
  <si>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</si>
  <si>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</si>
  <si>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</si>
  <si>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</si>
  <si>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</si>
  <si>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</si>
  <si>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</si>
  <si>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</si>
  <si>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</si>
  <si>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</si>
  <si>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</si>
  <si>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</si>
  <si>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</si>
  <si>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</si>
  <si>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</si>
  <si>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</si>
  <si>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</si>
  <si>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</si>
  <si>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</si>
  <si>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</si>
  <si>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</si>
  <si>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</si>
  <si>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</si>
  <si>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</si>
  <si>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</si>
  <si>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</si>
  <si>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</si>
  <si>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</si>
  <si>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</si>
  <si>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</si>
  <si>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</si>
  <si>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</si>
  <si>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</si>
  <si>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</si>
  <si>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</si>
  <si>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</si>
  <si>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</si>
  <si>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</si>
  <si>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</si>
  <si>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</si>
  <si>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</si>
  <si>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</si>
  <si>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</si>
  <si>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</si>
  <si>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</si>
  <si>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</si>
  <si>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</si>
  <si>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</si>
  <si>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</si>
  <si>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</si>
  <si>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</si>
  <si>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</si>
  <si>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</si>
  <si>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</si>
  <si>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</si>
  <si>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</si>
  <si>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</si>
  <si>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</si>
  <si>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</si>
  <si>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</si>
  <si>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</si>
  <si>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SEGUIMIENTO</t>
  </si>
  <si>
    <t>MAPA DE RIESGOS
AREA METROPOLITANA DE BUCARAMANGA
VIGENCIA 2023</t>
  </si>
  <si>
    <t>Permanente</t>
  </si>
  <si>
    <t xml:space="preserve">GESTIÓN ADMISNITRATIVA Y FINANCIERA </t>
  </si>
  <si>
    <t>SUBDIRECCIÓN ADMINISTRATIVA Y FINANCIERA</t>
  </si>
  <si>
    <t>SUBDIRECCIÓN ADMINISTRATIVA Y FINANCIERA - PRESUPUESTO</t>
  </si>
  <si>
    <t>Insolvencia para pago de obligaciones</t>
  </si>
  <si>
    <t>SUBDIRECCIÓN ADMINISTRATIVA Y FINANCIERA - TESORERIA</t>
  </si>
  <si>
    <t>Ineficiencia Administrativa</t>
  </si>
  <si>
    <t>Elaboración, ejecución del Plan anual de Caja- PAC</t>
  </si>
  <si>
    <t xml:space="preserve">REALIZAR ACTAS DE CONCILIACIÓN MENSUAL </t>
  </si>
  <si>
    <t>SUBDIRECCIÓN ADMINISTRATIVA Y FINANCIERA - CONTABILIDAD</t>
  </si>
  <si>
    <t>SUBDIRECCIÓN ADMINISTRATIVA Y FINANCIERA - ALMACEN</t>
  </si>
  <si>
    <t>Cambios normativos que afectan los ingresos por transferencias.</t>
  </si>
  <si>
    <t>Confirmación del banco de las transacciones al correo institucional del Subdirector y del Tesorero y en la pltaforma BPM.</t>
  </si>
  <si>
    <t xml:space="preserve">  Plan anual de Caja- PAC</t>
  </si>
  <si>
    <t xml:space="preserve">
31/07/2023</t>
  </si>
  <si>
    <t>Realizacion de la consolidacion del PAC mensualmente.</t>
  </si>
  <si>
    <t>Falta de gestion para la consecucion de los recursos .</t>
  </si>
  <si>
    <t>Registro extemporaneo o inadecuado de las areas que intervienen en la generacion de la informacion contable y financiera de la Entidad.</t>
  </si>
  <si>
    <t>Revisión  de inventarios de consumo y aplicación de formatos de calidad.</t>
  </si>
  <si>
    <t>Falta de esquematizacion para poder implementar un seguimiento con respecto a los procesos que se llevan a cabo, referente a los bienes de consumo.</t>
  </si>
  <si>
    <t>Falta de control en la solicitud de Certificado de Disponibilidad Presupuestal por cada oficina gestora.</t>
  </si>
  <si>
    <t>Procesos y procedimientos sistematizados en la plataforma de gestión de procesos bpm.gov y la de presupuesto GD.</t>
  </si>
  <si>
    <t>SUBDIRECCIÓN ADMINISTRATIVA Y FINANCIERA - PRESUPUESTO- ASESOR CORPORATIVO Y OFICINAS GESTORAS.</t>
  </si>
  <si>
    <t>Envio de circular a cada uno de las oficinas gestoras y supervisores de contratos, solicitando la constitucion de la reserva presupuestal de conformidad al procedimiendo establecido por calidad.</t>
  </si>
  <si>
    <t>No se lleva a cabo un control de que procesos presupuestales requieren actualizacion de acuerdo a la normatividad vigente.</t>
  </si>
  <si>
    <t>No se ejerce un control adecuado a la programación y ejecucion del presupuesto de inversion.</t>
  </si>
  <si>
    <t>Procesos de solicitud de reservas no actualizados.</t>
  </si>
  <si>
    <t>Insolvencia para pago de obligaciones.</t>
  </si>
  <si>
    <t>Falta de gestion para la consecucion de los recursos.</t>
  </si>
  <si>
    <t xml:space="preserve">  Plan anual de Caja- PAC.</t>
  </si>
  <si>
    <t>Elaboración, ejecución del Plan anual de Caja- PAC.</t>
  </si>
  <si>
    <t>Actas de cruces de informacion de  ingresos y gastos mensuales de presupuesto, contabilidad y tesorería.</t>
  </si>
  <si>
    <t>Revisión y actualización de los inventarios para detectar faltantes y deterioros de cada uno de los insumos que posee la entidad.</t>
  </si>
  <si>
    <t xml:space="preserve">No cancelación de  pasivos exigibles- vigencias expiradas  que fueron incorporadas en el presupuesto de la  vigencia actual .
</t>
  </si>
  <si>
    <t>Por parte de las oficinas gestoras, no se realizan los tramites respectivos para liquidar los procesos contractuales, que conllevan a contituir la vigencia expirada.</t>
  </si>
  <si>
    <t>Resolución de incorporacion de  pasivos exigibles al presupuesto de la vigencia.</t>
  </si>
  <si>
    <t>Actualizacion y Socializacion del procedimiento para la costitucion de reserva - Realizacion de una circular solicitando a las oficinas gestoras la constitucion de reservas de conformidad a lo estipulado por la ley.</t>
  </si>
  <si>
    <t>Elaboracion de una circular a las oficinas gestoras sobre  la constitución de  pasivo exigible-vigencia expirada, con los soportes respectivos de conformidad  a lo estipulado por la ley.</t>
  </si>
  <si>
    <t xml:space="preserve"> Posibilidad de daño economico y reputacional en la asignación diferente de recursos de inversión y/o destinación especifica.</t>
  </si>
  <si>
    <t xml:space="preserve"> Posibilidad de un daño economico y reputacional frente al no reporte de los ingresos recaudados por las diferentes subdireciones a la subdireciion administrativa y financiera para el respectivo registro contable y presupuestal.</t>
  </si>
  <si>
    <t>Posibilidad de un daño economico y reputacional referente a la ineficiencia Administrativa en la gestion para la consecucion de los recursos.</t>
  </si>
  <si>
    <t>Posibilidad de un daño economico y reputacional en las transferencias Indebidas o erróneas.</t>
  </si>
  <si>
    <t>Posibilidad de un daño economico y reputacional en el pago de pasivos exigibles-vigencias expiradas.</t>
  </si>
  <si>
    <t>Posibilidad de un daño economico y reputacional en la no costitucion de la reserva presupuestal.</t>
  </si>
  <si>
    <t>Selección de cuenta o destinatario incorrecto mediante error humano.</t>
  </si>
  <si>
    <t>Verificación de las transacciones realizadas, comprobantes de egresos Vs. Comprobantes de pago emitidos, por el portal transaccional bancario.</t>
  </si>
  <si>
    <t>Definir los lineamientos que se deben seguir para la programación, elaboración, aprobación, ejecución, seguimiento y control del presupuesto anual de rentas y gastos del Área Metropolitana de Bucaramanga de manera clara y oportuna; para que la información presupuestal obtenida permita la correcta toma de decisiones.</t>
  </si>
  <si>
    <t>Aplica para todas las dependencias de la entidad; inicia con la elaboración del proyecto de presupuesto e involucra las actividades correspondientes a seguir para la programación, elaboración, aprobación, ejecución, seguimiento y control del presupuesto, análisis financiero, presentación de informes de ejecución de presupuesto hasta la generación de informes del cierre de la vigencia fiscal y su archivo.</t>
  </si>
  <si>
    <t>Posibilidad de un daño economico y reputacional respecto a la perdida y deterioro de bienes de consumo de la entidad.</t>
  </si>
  <si>
    <t>No se tiene un proceso establecido estándar para salvaguardia y seguridad de los bienes de consumo de la entidad.</t>
  </si>
  <si>
    <t>Incumplimiento de los procedimientos ya establecidos para el reporte de los ingresos del recaudo.</t>
  </si>
  <si>
    <t>ok queda igual</t>
  </si>
  <si>
    <t>31/08/2024
31/12/2024</t>
  </si>
  <si>
    <t>TRIMESTRAL</t>
  </si>
  <si>
    <t>Se anexa soporte ver Evidenencias 3</t>
  </si>
  <si>
    <t>No aplica para este periodo  (esto aplica para noviembre y diciembre de 2024)</t>
  </si>
  <si>
    <t>se anexa soporte SEGUIMIENTO PRESUPUESTAL A PROYECTOS
EVIDENCIAS 1</t>
  </si>
  <si>
    <t xml:space="preserve">SE ADJUNTAN ACTAS MENSUALES CONCILIACION  INGRESOS Y GASTOS DE ENERO-FEBRERO Y MARZO DE  2024
 EVIDENCIAS 6 </t>
  </si>
  <si>
    <t>Se aplicaron 27 formatos GAF-FO-042 de solicitud de elementos y 5 formatos GAF-FO-107 entrega de elementos devolutivos y de control con los cuales se anexan en PDF junto con el inventario de elementos de consumo del Área Metropolitana de Bucaramanga
EVIDENCIAS 7</t>
  </si>
  <si>
    <t>Se anexan verificaciones realizadas en este periodo 
Evidenias 4</t>
  </si>
  <si>
    <t>Se elaboro acta de ajuste al PAC
Evidencias 5</t>
  </si>
  <si>
    <t>SEGUIMIENTO PRIMER CUATRIMESTRE 2024 
- OFICINA DE CONTROL INTERNO</t>
  </si>
  <si>
    <t xml:space="preserve">% CUMPLIMIENTO </t>
  </si>
  <si>
    <t>EVIDENCIA</t>
  </si>
  <si>
    <t xml:space="preserve">SEGUIMIENTO </t>
  </si>
  <si>
    <t xml:space="preserve">% AVANCE  </t>
  </si>
  <si>
    <t>Seguimiento a los proyectos de inversion en el formarto GAF-FO-142</t>
  </si>
  <si>
    <t>31/08/2024</t>
  </si>
  <si>
    <t>1/01/2024</t>
  </si>
  <si>
    <t>31/12/2024</t>
  </si>
  <si>
    <t>Formato SGC seguimiento presupuestal a proyectos</t>
  </si>
  <si>
    <t>NA</t>
  </si>
  <si>
    <t>Fecha de implementación del plan incoherente, debe ser posterior a las fechas de seguimiento.</t>
  </si>
  <si>
    <t>Programada para seguimiento en segundo y tercer cuatrimestre.
Fecha de implementación del plan incoherente, debe ser posterior a las fechas de seguimiento.</t>
  </si>
  <si>
    <t>Circulares SAF - 002, 004, 005 de 2024</t>
  </si>
  <si>
    <t>Se encontró un documento que da alcance a controlar las asignaciones de recursos.
Fecha de implementación del plan incoherente, debe ser posterior a las fechas de seguimiento.
El control no debe aplicarse parcialmente en la vigencia para una actividad que es frecuente y con una posibilidad de ocurrencia del riesgo alto, tal como lo establece el análisis del riesgo.</t>
  </si>
  <si>
    <t xml:space="preserve">Se encontraron circulares emitidas por SAF relacionadas con la existencia de vigencias expiradas y reservas presupuestales.
Fecha de implementación del plan incoherente, debe ser posterior a las fechas de seguimiento.
Se requiere actualizar la (s) fechas de seguimiento.
</t>
  </si>
  <si>
    <t>Se encontraron documentos soporte de transacciones realizadas por SAF, tales como cxp, egresos, embargos, nómina y reservas entre otros
Fecha de implementación del plan incoherente, debe ser posterior a las fechas de seguimiento.
Se requiere actualizar la (s) fechas de seguimiento.</t>
  </si>
  <si>
    <t>CXP, egresos, embargos, nómina y reservas SAF AMB 2024</t>
  </si>
  <si>
    <t>Evidencia reportada no da alcance al plan</t>
  </si>
  <si>
    <t>Actas de conciliación meses enero, febrero y marzo de 2024</t>
  </si>
  <si>
    <t>El control establecido no genera impacto frente al riesgo establecido.  Se trata de ineficiencia en la gestión de consecución de recursos, no así, sobre la elaboración y gestión del PAC.  El control requiere ajustarse a la la causa raiz señalada.
Fecha de implementación del plan incoherente, debe ser posterior a las fechas de seguimiento.
Se requiere actualizar la (s) fechas de seguimiento.</t>
  </si>
  <si>
    <t>Se encontraron actas de conciliación de los ingresos y gastos de la entidad de los meses enero, febrero y marzo de 2024. 
Fecha de implementación del plan incoherente, debe ser posterior a las fechas de seguimiento.
Se requiere actualizar la (s) fechas de seguimiento.</t>
  </si>
  <si>
    <t>Documento consolidado detallado de articulos de fecha de corte 29 de abril de 2024
Formatos de solicitud de elementos</t>
  </si>
  <si>
    <t>Se encontraron documentos que establecen control frente a la pérdida y deterioro de bienes de consumo de la entidad; sin embargo, en cuanto al alcance del deterioro, se requiere mayor control frente al inventario de tintas y toners.
Fecha de implementación del plan incoherente, debe ser posterior a las fechas de seguimiento.
Se requiere actualizar la (s) fechas de seguimiento.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</si>
</sst>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4"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2"/>
      <color theme="0"/>
      <name val="Arial Narrow"/>
      <family val="2"/>
    </font>
    <font>
      <b/>
      <sz val="11"/>
      <color theme="0"/>
      <name val="Arial Narrow"/>
      <family val="2"/>
    </font>
    <font>
      <b/>
      <sz val="14"/>
      <color theme="0"/>
      <name val="Arial Narrow"/>
      <family val="2"/>
    </font>
    <font>
      <sz val="11"/>
      <color theme="0"/>
      <name val="Arial Narrow"/>
      <family val="2"/>
    </font>
    <font>
      <b/>
      <sz val="16"/>
      <color theme="0"/>
      <name val="Arial Narrow"/>
      <family val="2"/>
    </font>
    <font>
      <b/>
      <sz val="16"/>
      <color theme="1"/>
      <name val="Arial Narrow"/>
      <family val="2"/>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79">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dashed">
        <color theme="9" tint="-0.24994659260841701"/>
      </right>
      <top/>
      <bottom/>
      <diagonal/>
    </border>
    <border>
      <left style="thin">
        <color indexed="64"/>
      </left>
      <right style="thin">
        <color indexed="64"/>
      </right>
      <top style="thin">
        <color indexed="64"/>
      </top>
      <bottom/>
      <diagonal/>
    </border>
    <border>
      <left style="thin">
        <color indexed="64"/>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thin">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79">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51" xfId="2" applyFont="1" applyFill="1" applyBorder="1"/>
    <xf numFmtId="0" fontId="49" fillId="3" borderId="52" xfId="2" applyFont="1" applyFill="1" applyBorder="1"/>
    <xf numFmtId="0" fontId="49" fillId="3" borderId="53"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4" xfId="0" applyFont="1" applyFill="1" applyBorder="1" applyAlignment="1">
      <alignment horizontal="center" vertical="center" wrapText="1" readingOrder="1"/>
    </xf>
    <xf numFmtId="0" fontId="38" fillId="3" borderId="34" xfId="0" applyFont="1" applyFill="1" applyBorder="1" applyAlignment="1">
      <alignment horizontal="justify" vertical="center" wrapText="1" readingOrder="1"/>
    </xf>
    <xf numFmtId="9" fontId="37" fillId="3" borderId="43" xfId="0" applyNumberFormat="1"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8" fillId="3" borderId="33" xfId="0" applyFont="1" applyFill="1" applyBorder="1" applyAlignment="1">
      <alignment horizontal="justify" vertical="center" wrapText="1" readingOrder="1"/>
    </xf>
    <xf numFmtId="9" fontId="37" fillId="3" borderId="38" xfId="0" applyNumberFormat="1" applyFont="1" applyFill="1" applyBorder="1" applyAlignment="1">
      <alignment horizontal="center" vertical="center" wrapText="1" readingOrder="1"/>
    </xf>
    <xf numFmtId="0" fontId="38" fillId="3" borderId="38"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38" fillId="3" borderId="40" xfId="0" applyFont="1" applyFill="1" applyBorder="1" applyAlignment="1">
      <alignment horizontal="justify" vertical="center" wrapText="1" readingOrder="1"/>
    </xf>
    <xf numFmtId="0" fontId="38" fillId="3" borderId="41" xfId="0" applyFont="1" applyFill="1" applyBorder="1" applyAlignment="1">
      <alignment horizontal="center" vertical="center" wrapText="1" readingOrder="1"/>
    </xf>
    <xf numFmtId="0" fontId="46" fillId="3" borderId="0" xfId="0" applyFont="1" applyFill="1"/>
    <xf numFmtId="0" fontId="37" fillId="15" borderId="45" xfId="0" applyFont="1" applyFill="1" applyBorder="1" applyAlignment="1">
      <alignment horizontal="center" vertical="center" wrapText="1" readingOrder="1"/>
    </xf>
    <xf numFmtId="0" fontId="37" fillId="15" borderId="46"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9" fillId="7" borderId="2" xfId="0" applyFont="1" applyFill="1" applyBorder="1" applyAlignment="1">
      <alignment horizontal="center" vertical="center" textRotation="9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1" fillId="0" borderId="2" xfId="0" applyFont="1" applyBorder="1" applyAlignment="1" applyProtection="1">
      <alignment horizontal="justify" vertical="center"/>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6" fillId="0" borderId="4"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9" fontId="1" fillId="0" borderId="4" xfId="0" applyNumberFormat="1" applyFont="1" applyBorder="1" applyAlignment="1" applyProtection="1">
      <alignment vertical="center" wrapText="1"/>
      <protection locked="0"/>
    </xf>
    <xf numFmtId="9" fontId="1" fillId="0" borderId="8" xfId="0" applyNumberFormat="1" applyFont="1" applyBorder="1" applyAlignment="1" applyProtection="1">
      <alignment vertical="center" wrapText="1"/>
      <protection locked="0"/>
    </xf>
    <xf numFmtId="9" fontId="1" fillId="0" borderId="5" xfId="0" applyNumberFormat="1" applyFont="1" applyBorder="1" applyAlignment="1" applyProtection="1">
      <alignment vertical="center" wrapText="1"/>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9" fontId="1" fillId="0" borderId="5"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top" wrapText="1"/>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9" xfId="0" applyNumberFormat="1" applyFont="1" applyBorder="1" applyAlignment="1" applyProtection="1">
      <alignment horizontal="center" vertical="top" wrapText="1"/>
      <protection hidden="1"/>
    </xf>
    <xf numFmtId="9" fontId="1" fillId="0" borderId="3" xfId="0" applyNumberFormat="1" applyFont="1" applyBorder="1" applyAlignment="1" applyProtection="1">
      <alignment horizontal="center" vertical="top" wrapText="1"/>
      <protection hidden="1"/>
    </xf>
    <xf numFmtId="9" fontId="1" fillId="0" borderId="75" xfId="0" applyNumberFormat="1" applyFont="1" applyBorder="1" applyAlignment="1" applyProtection="1">
      <alignment horizontal="center" vertical="top" wrapText="1"/>
      <protection hidden="1"/>
    </xf>
    <xf numFmtId="9" fontId="1" fillId="0" borderId="32" xfId="0" applyNumberFormat="1" applyFont="1" applyBorder="1" applyAlignment="1" applyProtection="1">
      <alignment horizontal="center" vertical="top" wrapText="1"/>
      <protection hidden="1"/>
    </xf>
    <xf numFmtId="0" fontId="4" fillId="0" borderId="33" xfId="0" applyFont="1" applyBorder="1" applyAlignment="1" applyProtection="1">
      <alignment horizontal="center" vertical="top"/>
      <protection hidden="1"/>
    </xf>
    <xf numFmtId="9" fontId="1" fillId="0" borderId="28" xfId="0" applyNumberFormat="1" applyFont="1" applyBorder="1" applyAlignment="1" applyProtection="1">
      <alignment horizontal="center" vertical="top" wrapText="1"/>
      <protection hidden="1"/>
    </xf>
    <xf numFmtId="0" fontId="6" fillId="0" borderId="2" xfId="0" applyFont="1" applyBorder="1" applyAlignment="1" applyProtection="1">
      <alignment horizontal="left" vertical="top" wrapText="1"/>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vertical="top"/>
      <protection locked="0"/>
    </xf>
    <xf numFmtId="0" fontId="1" fillId="13" borderId="2" xfId="0" applyFont="1" applyFill="1" applyBorder="1" applyAlignment="1" applyProtection="1">
      <alignment horizontal="left" vertical="top" wrapText="1"/>
      <protection locked="0"/>
    </xf>
    <xf numFmtId="0" fontId="1" fillId="13" borderId="2" xfId="0" applyFont="1" applyFill="1" applyBorder="1" applyAlignment="1" applyProtection="1">
      <alignment horizontal="center" vertical="center" wrapText="1"/>
      <protection locked="0"/>
    </xf>
    <xf numFmtId="0" fontId="1" fillId="13" borderId="2" xfId="0" applyFont="1" applyFill="1" applyBorder="1" applyAlignment="1" applyProtection="1">
      <alignment horizontal="center" vertical="top" wrapText="1"/>
      <protection locked="0"/>
    </xf>
    <xf numFmtId="0" fontId="1" fillId="13" borderId="2" xfId="0" applyFont="1" applyFill="1" applyBorder="1" applyAlignment="1" applyProtection="1">
      <alignment horizontal="left" vertical="top"/>
      <protection locked="0"/>
    </xf>
    <xf numFmtId="0" fontId="1" fillId="13" borderId="2"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center" wrapText="1"/>
      <protection locked="0"/>
    </xf>
    <xf numFmtId="14" fontId="1" fillId="0" borderId="2" xfId="0" applyNumberFormat="1" applyFont="1" applyFill="1" applyBorder="1" applyAlignment="1" applyProtection="1">
      <alignment horizontal="center" vertical="center"/>
      <protection locked="0"/>
    </xf>
    <xf numFmtId="0" fontId="1" fillId="3" borderId="0" xfId="0" applyFont="1" applyFill="1" applyBorder="1"/>
    <xf numFmtId="0" fontId="1" fillId="0" borderId="0" xfId="0" applyFont="1" applyBorder="1"/>
    <xf numFmtId="0" fontId="1" fillId="0" borderId="6" xfId="0" applyFont="1" applyBorder="1" applyAlignment="1" applyProtection="1">
      <alignment horizontal="center" vertical="center" wrapText="1"/>
      <protection locked="0"/>
    </xf>
    <xf numFmtId="0" fontId="1" fillId="0" borderId="3" xfId="0" applyFont="1" applyBorder="1" applyAlignment="1" applyProtection="1">
      <alignment horizontal="center" vertical="top"/>
      <protection locked="0"/>
    </xf>
    <xf numFmtId="0" fontId="1" fillId="0" borderId="6" xfId="0" applyFont="1" applyFill="1" applyBorder="1" applyAlignment="1" applyProtection="1">
      <alignment horizontal="center" vertical="center" wrapText="1"/>
      <protection locked="0"/>
    </xf>
    <xf numFmtId="0" fontId="1" fillId="0" borderId="33" xfId="0" applyFont="1" applyFill="1" applyBorder="1"/>
    <xf numFmtId="0" fontId="1" fillId="16" borderId="2" xfId="0" applyFont="1" applyFill="1" applyBorder="1" applyAlignment="1">
      <alignment horizontal="justify" vertical="center" wrapText="1"/>
    </xf>
    <xf numFmtId="0" fontId="1" fillId="16" borderId="2" xfId="0" applyFont="1" applyFill="1" applyBorder="1" applyAlignment="1">
      <alignment horizontal="center" vertical="center" wrapText="1"/>
    </xf>
    <xf numFmtId="9" fontId="1" fillId="16" borderId="2" xfId="1" applyFont="1" applyFill="1" applyBorder="1" applyAlignment="1">
      <alignment horizontal="center" vertical="center" wrapText="1"/>
    </xf>
    <xf numFmtId="0" fontId="50" fillId="14" borderId="48" xfId="2" applyFont="1" applyFill="1" applyBorder="1" applyAlignment="1">
      <alignment horizontal="center" vertical="center" wrapText="1"/>
    </xf>
    <xf numFmtId="0" fontId="50" fillId="14" borderId="49" xfId="2" applyFont="1" applyFill="1" applyBorder="1" applyAlignment="1">
      <alignment horizontal="center" vertical="center" wrapText="1"/>
    </xf>
    <xf numFmtId="0" fontId="50" fillId="14" borderId="50"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8" xfId="2" quotePrefix="1" applyFont="1" applyBorder="1" applyAlignment="1">
      <alignment horizontal="left" vertical="center" wrapText="1"/>
    </xf>
    <xf numFmtId="0" fontId="49" fillId="0" borderId="69" xfId="2" quotePrefix="1" applyFont="1" applyBorder="1" applyAlignment="1">
      <alignment horizontal="left" vertical="center" wrapText="1"/>
    </xf>
    <xf numFmtId="0" fontId="49" fillId="0" borderId="70" xfId="2" quotePrefix="1" applyFont="1" applyBorder="1" applyAlignment="1">
      <alignment horizontal="left" vertical="center" wrapText="1"/>
    </xf>
    <xf numFmtId="0" fontId="51" fillId="3" borderId="51" xfId="2" quotePrefix="1" applyFont="1" applyFill="1" applyBorder="1" applyAlignment="1">
      <alignment horizontal="left" vertical="top" wrapText="1"/>
    </xf>
    <xf numFmtId="0" fontId="52" fillId="3" borderId="52" xfId="2" quotePrefix="1" applyFont="1" applyFill="1" applyBorder="1" applyAlignment="1">
      <alignment horizontal="left" vertical="top" wrapText="1"/>
    </xf>
    <xf numFmtId="0" fontId="52" fillId="3" borderId="53"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4" xfId="3" applyFont="1" applyFill="1" applyBorder="1" applyAlignment="1">
      <alignment horizontal="center" vertical="center" wrapText="1"/>
    </xf>
    <xf numFmtId="0" fontId="54" fillId="14" borderId="55" xfId="3" applyFont="1" applyFill="1" applyBorder="1" applyAlignment="1">
      <alignment horizontal="center" vertical="center" wrapText="1"/>
    </xf>
    <xf numFmtId="0" fontId="54" fillId="14" borderId="56" xfId="2" applyFont="1" applyFill="1" applyBorder="1" applyAlignment="1">
      <alignment horizontal="center" vertical="center"/>
    </xf>
    <xf numFmtId="0" fontId="54"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4" fillId="3" borderId="58" xfId="3" applyFont="1" applyFill="1" applyBorder="1" applyAlignment="1">
      <alignment horizontal="left" vertical="top" wrapText="1" readingOrder="1"/>
    </xf>
    <xf numFmtId="0" fontId="54" fillId="3" borderId="59" xfId="3" applyFont="1" applyFill="1" applyBorder="1" applyAlignment="1">
      <alignment horizontal="left" vertical="top" wrapText="1" readingOrder="1"/>
    </xf>
    <xf numFmtId="0" fontId="55" fillId="3" borderId="60" xfId="2" applyFont="1" applyFill="1" applyBorder="1" applyAlignment="1">
      <alignment horizontal="justify" vertical="center" wrapText="1"/>
    </xf>
    <xf numFmtId="0" fontId="55" fillId="3" borderId="61" xfId="2" applyFont="1" applyFill="1" applyBorder="1" applyAlignment="1">
      <alignment horizontal="justify" vertical="center" wrapText="1"/>
    </xf>
    <xf numFmtId="0" fontId="54" fillId="3" borderId="62" xfId="0" applyFont="1" applyFill="1" applyBorder="1" applyAlignment="1">
      <alignment horizontal="left" vertical="center" wrapText="1"/>
    </xf>
    <xf numFmtId="0" fontId="54" fillId="3" borderId="63" xfId="0" applyFont="1" applyFill="1" applyBorder="1" applyAlignment="1">
      <alignment horizontal="left" vertical="center" wrapText="1"/>
    </xf>
    <xf numFmtId="0" fontId="55" fillId="3" borderId="64" xfId="2" applyFont="1" applyFill="1" applyBorder="1" applyAlignment="1">
      <alignment horizontal="justify" vertical="center" wrapText="1"/>
    </xf>
    <xf numFmtId="0" fontId="55" fillId="3" borderId="65"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71" xfId="0" applyFont="1" applyFill="1" applyBorder="1" applyAlignment="1">
      <alignment horizontal="left" vertical="center" wrapText="1"/>
    </xf>
    <xf numFmtId="0" fontId="54" fillId="3" borderId="72" xfId="0" applyFont="1" applyFill="1" applyBorder="1" applyAlignment="1">
      <alignment horizontal="left" vertical="center" wrapText="1"/>
    </xf>
    <xf numFmtId="0" fontId="54" fillId="3" borderId="73" xfId="0" applyFont="1" applyFill="1" applyBorder="1" applyAlignment="1">
      <alignment horizontal="left" vertical="center" wrapText="1"/>
    </xf>
    <xf numFmtId="0" fontId="54" fillId="3" borderId="74" xfId="0" applyFont="1" applyFill="1" applyBorder="1" applyAlignment="1">
      <alignment horizontal="left" vertical="center" wrapText="1"/>
    </xf>
    <xf numFmtId="0" fontId="55" fillId="3" borderId="66" xfId="0" applyFont="1" applyFill="1" applyBorder="1" applyAlignment="1">
      <alignment horizontal="justify" vertical="center" wrapText="1"/>
    </xf>
    <xf numFmtId="0" fontId="55" fillId="3" borderId="67" xfId="0" applyFont="1" applyFill="1" applyBorder="1" applyAlignment="1">
      <alignment horizontal="justify" vertical="center" wrapText="1"/>
    </xf>
    <xf numFmtId="0" fontId="59" fillId="7" borderId="4" xfId="0" applyFont="1" applyFill="1" applyBorder="1" applyAlignment="1">
      <alignment horizontal="center" vertical="center" wrapText="1"/>
    </xf>
    <xf numFmtId="0" fontId="59" fillId="7" borderId="5" xfId="0" applyFont="1" applyFill="1" applyBorder="1" applyAlignment="1">
      <alignment horizontal="center" vertical="center" wrapText="1"/>
    </xf>
    <xf numFmtId="0" fontId="59" fillId="7" borderId="2" xfId="0" applyFont="1" applyFill="1" applyBorder="1" applyAlignment="1">
      <alignment horizontal="center" vertical="center" wrapText="1"/>
    </xf>
    <xf numFmtId="0" fontId="59" fillId="7" borderId="8" xfId="0" applyFont="1" applyFill="1" applyBorder="1" applyAlignment="1">
      <alignment horizontal="center" vertical="center" wrapText="1"/>
    </xf>
    <xf numFmtId="0" fontId="59" fillId="7" borderId="9" xfId="0" applyFont="1" applyFill="1" applyBorder="1" applyAlignment="1">
      <alignment horizontal="center" vertical="center"/>
    </xf>
    <xf numFmtId="0" fontId="59" fillId="7" borderId="3" xfId="0" applyFont="1" applyFill="1" applyBorder="1" applyAlignment="1">
      <alignment horizontal="center" vertical="center"/>
    </xf>
    <xf numFmtId="0" fontId="8" fillId="3" borderId="3" xfId="0" applyFont="1" applyFill="1" applyBorder="1" applyAlignment="1" applyProtection="1">
      <alignment horizontal="left" vertical="center" wrapText="1"/>
      <protection locked="0"/>
    </xf>
    <xf numFmtId="0" fontId="8" fillId="3" borderId="31" xfId="0" applyFont="1" applyFill="1" applyBorder="1" applyAlignment="1" applyProtection="1">
      <alignment horizontal="left" vertical="center" wrapText="1"/>
      <protection locked="0"/>
    </xf>
    <xf numFmtId="0" fontId="59" fillId="7" borderId="2" xfId="0" applyFont="1" applyFill="1" applyBorder="1" applyAlignment="1">
      <alignment horizontal="center" vertical="center" textRotation="90" wrapText="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16" borderId="6" xfId="0" applyFont="1" applyFill="1" applyBorder="1" applyAlignment="1">
      <alignment horizontal="center" vertical="center" wrapText="1"/>
    </xf>
    <xf numFmtId="0" fontId="4" fillId="16" borderId="10"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59" fillId="7" borderId="9" xfId="0" applyFont="1" applyFill="1" applyBorder="1" applyAlignment="1">
      <alignment horizontal="center" vertical="center" wrapText="1"/>
    </xf>
    <xf numFmtId="0" fontId="59" fillId="7" borderId="28" xfId="0" applyFont="1" applyFill="1" applyBorder="1" applyAlignment="1">
      <alignment horizontal="center" vertical="center" wrapText="1"/>
    </xf>
    <xf numFmtId="0" fontId="59" fillId="7" borderId="3" xfId="0" applyFont="1" applyFill="1" applyBorder="1" applyAlignment="1">
      <alignment horizontal="center" vertical="center" wrapText="1"/>
    </xf>
    <xf numFmtId="0" fontId="59" fillId="7" borderId="78" xfId="0" applyFont="1" applyFill="1" applyBorder="1" applyAlignment="1">
      <alignment horizontal="center" vertical="center" wrapText="1"/>
    </xf>
    <xf numFmtId="0" fontId="59" fillId="7" borderId="4" xfId="0" applyFont="1" applyFill="1" applyBorder="1" applyAlignment="1">
      <alignment horizontal="center" vertical="center" textRotation="90" wrapText="1"/>
    </xf>
    <xf numFmtId="0" fontId="59" fillId="7" borderId="5" xfId="0" applyFont="1" applyFill="1" applyBorder="1" applyAlignment="1">
      <alignment horizontal="center" vertical="center" textRotation="90"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60" fillId="7" borderId="4" xfId="0" applyFont="1" applyFill="1" applyBorder="1" applyAlignment="1">
      <alignment horizontal="center" vertical="center" textRotation="90"/>
    </xf>
    <xf numFmtId="0" fontId="60" fillId="7" borderId="5" xfId="0" applyFont="1" applyFill="1" applyBorder="1" applyAlignment="1">
      <alignment horizontal="center" vertical="center" textRotation="90"/>
    </xf>
    <xf numFmtId="0" fontId="59" fillId="7" borderId="2" xfId="0" applyFont="1" applyFill="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61" fillId="0" borderId="8" xfId="0" applyFont="1" applyBorder="1" applyAlignment="1" applyProtection="1">
      <alignment horizontal="center" vertical="center" wrapText="1"/>
      <protection locked="0"/>
    </xf>
    <xf numFmtId="0" fontId="61" fillId="0" borderId="5" xfId="0" applyFont="1" applyBorder="1" applyAlignment="1" applyProtection="1">
      <alignment horizontal="center" vertical="center" wrapText="1"/>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7" fillId="0" borderId="6" xfId="0" applyFont="1" applyBorder="1" applyAlignment="1">
      <alignment horizontal="left" vertical="center" wrapText="1"/>
    </xf>
    <xf numFmtId="0" fontId="1" fillId="0" borderId="10" xfId="0" applyFont="1" applyBorder="1" applyAlignment="1">
      <alignment horizontal="left" vertical="center"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6" fillId="0" borderId="28"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31" xfId="0" applyFont="1" applyBorder="1" applyAlignment="1">
      <alignment horizontal="center" vertical="center" wrapText="1"/>
    </xf>
    <xf numFmtId="0" fontId="58" fillId="7" borderId="29" xfId="0" applyFont="1" applyFill="1" applyBorder="1" applyAlignment="1">
      <alignment horizontal="center" vertical="center" wrapText="1"/>
    </xf>
    <xf numFmtId="0" fontId="58" fillId="7" borderId="29" xfId="0" applyFont="1" applyFill="1" applyBorder="1" applyAlignment="1">
      <alignment horizontal="center" vertical="center"/>
    </xf>
    <xf numFmtId="0" fontId="58" fillId="7" borderId="30" xfId="0" applyFont="1" applyFill="1" applyBorder="1" applyAlignment="1">
      <alignment horizontal="center" vertical="center"/>
    </xf>
    <xf numFmtId="0" fontId="58" fillId="7" borderId="31" xfId="0" applyFont="1" applyFill="1" applyBorder="1" applyAlignment="1">
      <alignment horizontal="center" vertical="center"/>
    </xf>
    <xf numFmtId="0" fontId="58" fillId="7" borderId="32" xfId="0" applyFont="1" applyFill="1" applyBorder="1" applyAlignment="1">
      <alignment horizontal="center" vertical="center"/>
    </xf>
    <xf numFmtId="0" fontId="63" fillId="3" borderId="6" xfId="0" applyFont="1" applyFill="1" applyBorder="1" applyAlignment="1" applyProtection="1">
      <alignment horizontal="left" vertical="center"/>
      <protection locked="0"/>
    </xf>
    <xf numFmtId="0" fontId="63" fillId="3" borderId="10" xfId="0" applyFont="1" applyFill="1" applyBorder="1" applyAlignment="1" applyProtection="1">
      <alignment horizontal="left" vertical="center"/>
      <protection locked="0"/>
    </xf>
    <xf numFmtId="0" fontId="63"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59" fillId="7" borderId="6" xfId="0" applyFont="1" applyFill="1" applyBorder="1" applyAlignment="1">
      <alignment horizontal="center" vertical="center"/>
    </xf>
    <xf numFmtId="0" fontId="59" fillId="7" borderId="10" xfId="0" applyFont="1" applyFill="1" applyBorder="1" applyAlignment="1">
      <alignment horizontal="center" vertical="center"/>
    </xf>
    <xf numFmtId="0" fontId="59" fillId="7" borderId="7" xfId="0" applyFont="1" applyFill="1" applyBorder="1" applyAlignment="1">
      <alignment horizontal="center" vertical="center"/>
    </xf>
    <xf numFmtId="0" fontId="62" fillId="7" borderId="6" xfId="0" applyFont="1" applyFill="1" applyBorder="1" applyAlignment="1">
      <alignment horizontal="left" vertical="center"/>
    </xf>
    <xf numFmtId="0" fontId="62" fillId="7"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0" borderId="76" xfId="0" applyFont="1" applyBorder="1" applyAlignment="1" applyProtection="1">
      <alignment horizontal="center" vertical="top"/>
      <protection hidden="1"/>
    </xf>
    <xf numFmtId="9" fontId="1" fillId="0" borderId="77" xfId="0" applyNumberFormat="1" applyFont="1" applyBorder="1" applyAlignment="1" applyProtection="1">
      <alignment horizontal="center" vertical="top" wrapText="1"/>
      <protection hidden="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5" xfId="0" applyFont="1" applyFill="1" applyBorder="1" applyAlignment="1">
      <alignment horizontal="center" vertical="center" wrapText="1" readingOrder="1"/>
    </xf>
    <xf numFmtId="0" fontId="40" fillId="15" borderId="36" xfId="0" applyFont="1" applyFill="1" applyBorder="1" applyAlignment="1">
      <alignment horizontal="center" vertical="center" wrapText="1" readingOrder="1"/>
    </xf>
    <xf numFmtId="0" fontId="40" fillId="15" borderId="47"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4" xfId="0" applyFont="1" applyFill="1" applyBorder="1" applyAlignment="1">
      <alignment horizontal="center" vertical="center" wrapText="1" readingOrder="1"/>
    </xf>
    <xf numFmtId="0" fontId="37" fillId="15" borderId="45" xfId="0" applyFont="1" applyFill="1" applyBorder="1" applyAlignment="1">
      <alignment horizontal="center" vertical="center" wrapText="1" readingOrder="1"/>
    </xf>
    <xf numFmtId="0" fontId="37" fillId="3" borderId="42"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9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21" zoomScale="110" zoomScaleNormal="110" workbookViewId="0">
      <selection activeCell="E19" sqref="E19:F19"/>
    </sheetView>
  </sheetViews>
  <sheetFormatPr baseColWidth="10" defaultColWidth="11.42578125" defaultRowHeight="15" x14ac:dyDescent="0.25"/>
  <cols>
    <col min="1" max="1" width="2.85546875" style="82" customWidth="1"/>
    <col min="2" max="3" width="24.7109375" style="82" customWidth="1"/>
    <col min="4" max="4" width="16" style="82" customWidth="1"/>
    <col min="5" max="5" width="24.7109375" style="82" customWidth="1"/>
    <col min="6" max="6" width="27.7109375" style="82" customWidth="1"/>
    <col min="7" max="8" width="24.7109375" style="82" customWidth="1"/>
    <col min="9" max="16384" width="11.42578125" style="82"/>
  </cols>
  <sheetData>
    <row r="1" spans="2:8" ht="15.75" thickBot="1" x14ac:dyDescent="0.3"/>
    <row r="2" spans="2:8" ht="18" x14ac:dyDescent="0.25">
      <c r="B2" s="203" t="s">
        <v>164</v>
      </c>
      <c r="C2" s="204"/>
      <c r="D2" s="204"/>
      <c r="E2" s="204"/>
      <c r="F2" s="204"/>
      <c r="G2" s="204"/>
      <c r="H2" s="205"/>
    </row>
    <row r="3" spans="2:8" x14ac:dyDescent="0.25">
      <c r="B3" s="83"/>
      <c r="C3" s="84"/>
      <c r="D3" s="84"/>
      <c r="E3" s="84"/>
      <c r="F3" s="84"/>
      <c r="G3" s="84"/>
      <c r="H3" s="85"/>
    </row>
    <row r="4" spans="2:8" ht="63" customHeight="1" x14ac:dyDescent="0.25">
      <c r="B4" s="206" t="s">
        <v>207</v>
      </c>
      <c r="C4" s="207"/>
      <c r="D4" s="207"/>
      <c r="E4" s="207"/>
      <c r="F4" s="207"/>
      <c r="G4" s="207"/>
      <c r="H4" s="208"/>
    </row>
    <row r="5" spans="2:8" ht="63" customHeight="1" x14ac:dyDescent="0.25">
      <c r="B5" s="209"/>
      <c r="C5" s="210"/>
      <c r="D5" s="210"/>
      <c r="E5" s="210"/>
      <c r="F5" s="210"/>
      <c r="G5" s="210"/>
      <c r="H5" s="211"/>
    </row>
    <row r="6" spans="2:8" ht="16.5" x14ac:dyDescent="0.25">
      <c r="B6" s="212" t="s">
        <v>162</v>
      </c>
      <c r="C6" s="213"/>
      <c r="D6" s="213"/>
      <c r="E6" s="213"/>
      <c r="F6" s="213"/>
      <c r="G6" s="213"/>
      <c r="H6" s="214"/>
    </row>
    <row r="7" spans="2:8" ht="95.25" customHeight="1" x14ac:dyDescent="0.25">
      <c r="B7" s="222" t="s">
        <v>167</v>
      </c>
      <c r="C7" s="223"/>
      <c r="D7" s="223"/>
      <c r="E7" s="223"/>
      <c r="F7" s="223"/>
      <c r="G7" s="223"/>
      <c r="H7" s="224"/>
    </row>
    <row r="8" spans="2:8" ht="16.5" x14ac:dyDescent="0.25">
      <c r="B8" s="119"/>
      <c r="C8" s="120"/>
      <c r="D8" s="120"/>
      <c r="E8" s="120"/>
      <c r="F8" s="120"/>
      <c r="G8" s="120"/>
      <c r="H8" s="121"/>
    </row>
    <row r="9" spans="2:8" ht="16.5" customHeight="1" x14ac:dyDescent="0.25">
      <c r="B9" s="215" t="s">
        <v>200</v>
      </c>
      <c r="C9" s="216"/>
      <c r="D9" s="216"/>
      <c r="E9" s="216"/>
      <c r="F9" s="216"/>
      <c r="G9" s="216"/>
      <c r="H9" s="217"/>
    </row>
    <row r="10" spans="2:8" ht="44.25" customHeight="1" x14ac:dyDescent="0.25">
      <c r="B10" s="215"/>
      <c r="C10" s="216"/>
      <c r="D10" s="216"/>
      <c r="E10" s="216"/>
      <c r="F10" s="216"/>
      <c r="G10" s="216"/>
      <c r="H10" s="217"/>
    </row>
    <row r="11" spans="2:8" ht="15.75" thickBot="1" x14ac:dyDescent="0.3">
      <c r="B11" s="108"/>
      <c r="C11" s="111"/>
      <c r="D11" s="116"/>
      <c r="E11" s="117"/>
      <c r="F11" s="117"/>
      <c r="G11" s="118"/>
      <c r="H11" s="112"/>
    </row>
    <row r="12" spans="2:8" ht="15.75" thickTop="1" x14ac:dyDescent="0.25">
      <c r="B12" s="108"/>
      <c r="C12" s="218" t="s">
        <v>163</v>
      </c>
      <c r="D12" s="219"/>
      <c r="E12" s="220" t="s">
        <v>201</v>
      </c>
      <c r="F12" s="221"/>
      <c r="G12" s="111"/>
      <c r="H12" s="112"/>
    </row>
    <row r="13" spans="2:8" ht="35.25" customHeight="1" x14ac:dyDescent="0.25">
      <c r="B13" s="108"/>
      <c r="C13" s="225" t="s">
        <v>194</v>
      </c>
      <c r="D13" s="226"/>
      <c r="E13" s="227" t="s">
        <v>199</v>
      </c>
      <c r="F13" s="228"/>
      <c r="G13" s="111"/>
      <c r="H13" s="112"/>
    </row>
    <row r="14" spans="2:8" ht="17.25" customHeight="1" x14ac:dyDescent="0.25">
      <c r="B14" s="108"/>
      <c r="C14" s="225" t="s">
        <v>195</v>
      </c>
      <c r="D14" s="226"/>
      <c r="E14" s="227" t="s">
        <v>197</v>
      </c>
      <c r="F14" s="228"/>
      <c r="G14" s="111"/>
      <c r="H14" s="112"/>
    </row>
    <row r="15" spans="2:8" ht="19.5" customHeight="1" x14ac:dyDescent="0.25">
      <c r="B15" s="108"/>
      <c r="C15" s="225" t="s">
        <v>196</v>
      </c>
      <c r="D15" s="226"/>
      <c r="E15" s="227" t="s">
        <v>198</v>
      </c>
      <c r="F15" s="228"/>
      <c r="G15" s="111"/>
      <c r="H15" s="112"/>
    </row>
    <row r="16" spans="2:8" ht="69.75" customHeight="1" x14ac:dyDescent="0.25">
      <c r="B16" s="108"/>
      <c r="C16" s="225" t="s">
        <v>165</v>
      </c>
      <c r="D16" s="226"/>
      <c r="E16" s="227" t="s">
        <v>166</v>
      </c>
      <c r="F16" s="228"/>
      <c r="G16" s="111"/>
      <c r="H16" s="112"/>
    </row>
    <row r="17" spans="2:8" ht="34.5" customHeight="1" x14ac:dyDescent="0.25">
      <c r="B17" s="108"/>
      <c r="C17" s="229" t="s">
        <v>2</v>
      </c>
      <c r="D17" s="230"/>
      <c r="E17" s="231" t="s">
        <v>208</v>
      </c>
      <c r="F17" s="232"/>
      <c r="G17" s="111"/>
      <c r="H17" s="112"/>
    </row>
    <row r="18" spans="2:8" ht="27.75" customHeight="1" x14ac:dyDescent="0.25">
      <c r="B18" s="108"/>
      <c r="C18" s="229" t="s">
        <v>3</v>
      </c>
      <c r="D18" s="230"/>
      <c r="E18" s="231" t="s">
        <v>209</v>
      </c>
      <c r="F18" s="232"/>
      <c r="G18" s="111"/>
      <c r="H18" s="112"/>
    </row>
    <row r="19" spans="2:8" ht="28.5" customHeight="1" x14ac:dyDescent="0.25">
      <c r="B19" s="108"/>
      <c r="C19" s="229" t="s">
        <v>42</v>
      </c>
      <c r="D19" s="230"/>
      <c r="E19" s="231" t="s">
        <v>210</v>
      </c>
      <c r="F19" s="232"/>
      <c r="G19" s="111"/>
      <c r="H19" s="112"/>
    </row>
    <row r="20" spans="2:8" ht="72.75" customHeight="1" x14ac:dyDescent="0.25">
      <c r="B20" s="108"/>
      <c r="C20" s="229" t="s">
        <v>1</v>
      </c>
      <c r="D20" s="230"/>
      <c r="E20" s="231" t="s">
        <v>211</v>
      </c>
      <c r="F20" s="232"/>
      <c r="G20" s="111"/>
      <c r="H20" s="112"/>
    </row>
    <row r="21" spans="2:8" ht="64.5" customHeight="1" x14ac:dyDescent="0.25">
      <c r="B21" s="108"/>
      <c r="C21" s="229" t="s">
        <v>50</v>
      </c>
      <c r="D21" s="230"/>
      <c r="E21" s="231" t="s">
        <v>169</v>
      </c>
      <c r="F21" s="232"/>
      <c r="G21" s="111"/>
      <c r="H21" s="112"/>
    </row>
    <row r="22" spans="2:8" ht="71.25" customHeight="1" x14ac:dyDescent="0.25">
      <c r="B22" s="108"/>
      <c r="C22" s="229" t="s">
        <v>168</v>
      </c>
      <c r="D22" s="230"/>
      <c r="E22" s="231" t="s">
        <v>170</v>
      </c>
      <c r="F22" s="232"/>
      <c r="G22" s="111"/>
      <c r="H22" s="112"/>
    </row>
    <row r="23" spans="2:8" ht="55.5" customHeight="1" x14ac:dyDescent="0.25">
      <c r="B23" s="108"/>
      <c r="C23" s="236" t="s">
        <v>171</v>
      </c>
      <c r="D23" s="237"/>
      <c r="E23" s="231" t="s">
        <v>172</v>
      </c>
      <c r="F23" s="232"/>
      <c r="G23" s="111"/>
      <c r="H23" s="112"/>
    </row>
    <row r="24" spans="2:8" ht="42" customHeight="1" x14ac:dyDescent="0.25">
      <c r="B24" s="108"/>
      <c r="C24" s="236" t="s">
        <v>48</v>
      </c>
      <c r="D24" s="237"/>
      <c r="E24" s="231" t="s">
        <v>173</v>
      </c>
      <c r="F24" s="232"/>
      <c r="G24" s="111"/>
      <c r="H24" s="112"/>
    </row>
    <row r="25" spans="2:8" ht="59.25" customHeight="1" x14ac:dyDescent="0.25">
      <c r="B25" s="108"/>
      <c r="C25" s="236" t="s">
        <v>161</v>
      </c>
      <c r="D25" s="237"/>
      <c r="E25" s="231" t="s">
        <v>174</v>
      </c>
      <c r="F25" s="232"/>
      <c r="G25" s="111"/>
      <c r="H25" s="112"/>
    </row>
    <row r="26" spans="2:8" ht="23.25" customHeight="1" x14ac:dyDescent="0.25">
      <c r="B26" s="108"/>
      <c r="C26" s="236" t="s">
        <v>12</v>
      </c>
      <c r="D26" s="237"/>
      <c r="E26" s="231" t="s">
        <v>175</v>
      </c>
      <c r="F26" s="232"/>
      <c r="G26" s="111"/>
      <c r="H26" s="112"/>
    </row>
    <row r="27" spans="2:8" ht="30.75" customHeight="1" x14ac:dyDescent="0.25">
      <c r="B27" s="108"/>
      <c r="C27" s="236" t="s">
        <v>179</v>
      </c>
      <c r="D27" s="237"/>
      <c r="E27" s="231" t="s">
        <v>176</v>
      </c>
      <c r="F27" s="232"/>
      <c r="G27" s="111"/>
      <c r="H27" s="112"/>
    </row>
    <row r="28" spans="2:8" ht="35.25" customHeight="1" x14ac:dyDescent="0.25">
      <c r="B28" s="108"/>
      <c r="C28" s="236" t="s">
        <v>180</v>
      </c>
      <c r="D28" s="237"/>
      <c r="E28" s="231" t="s">
        <v>177</v>
      </c>
      <c r="F28" s="232"/>
      <c r="G28" s="111"/>
      <c r="H28" s="112"/>
    </row>
    <row r="29" spans="2:8" ht="33" customHeight="1" x14ac:dyDescent="0.25">
      <c r="B29" s="108"/>
      <c r="C29" s="236" t="s">
        <v>180</v>
      </c>
      <c r="D29" s="237"/>
      <c r="E29" s="231" t="s">
        <v>177</v>
      </c>
      <c r="F29" s="232"/>
      <c r="G29" s="111"/>
      <c r="H29" s="112"/>
    </row>
    <row r="30" spans="2:8" ht="30" customHeight="1" x14ac:dyDescent="0.25">
      <c r="B30" s="108"/>
      <c r="C30" s="236" t="s">
        <v>181</v>
      </c>
      <c r="D30" s="237"/>
      <c r="E30" s="231" t="s">
        <v>178</v>
      </c>
      <c r="F30" s="232"/>
      <c r="G30" s="111"/>
      <c r="H30" s="112"/>
    </row>
    <row r="31" spans="2:8" ht="35.25" customHeight="1" x14ac:dyDescent="0.25">
      <c r="B31" s="108"/>
      <c r="C31" s="236" t="s">
        <v>182</v>
      </c>
      <c r="D31" s="237"/>
      <c r="E31" s="231" t="s">
        <v>183</v>
      </c>
      <c r="F31" s="232"/>
      <c r="G31" s="111"/>
      <c r="H31" s="112"/>
    </row>
    <row r="32" spans="2:8" ht="31.5" customHeight="1" x14ac:dyDescent="0.25">
      <c r="B32" s="108"/>
      <c r="C32" s="236" t="s">
        <v>184</v>
      </c>
      <c r="D32" s="237"/>
      <c r="E32" s="231" t="s">
        <v>185</v>
      </c>
      <c r="F32" s="232"/>
      <c r="G32" s="111"/>
      <c r="H32" s="112"/>
    </row>
    <row r="33" spans="2:8" ht="35.25" customHeight="1" x14ac:dyDescent="0.25">
      <c r="B33" s="108"/>
      <c r="C33" s="236" t="s">
        <v>186</v>
      </c>
      <c r="D33" s="237"/>
      <c r="E33" s="231" t="s">
        <v>187</v>
      </c>
      <c r="F33" s="232"/>
      <c r="G33" s="111"/>
      <c r="H33" s="112"/>
    </row>
    <row r="34" spans="2:8" ht="59.25" customHeight="1" x14ac:dyDescent="0.25">
      <c r="B34" s="108"/>
      <c r="C34" s="236" t="s">
        <v>188</v>
      </c>
      <c r="D34" s="237"/>
      <c r="E34" s="231" t="s">
        <v>189</v>
      </c>
      <c r="F34" s="232"/>
      <c r="G34" s="111"/>
      <c r="H34" s="112"/>
    </row>
    <row r="35" spans="2:8" ht="29.25" customHeight="1" x14ac:dyDescent="0.25">
      <c r="B35" s="108"/>
      <c r="C35" s="236" t="s">
        <v>29</v>
      </c>
      <c r="D35" s="237"/>
      <c r="E35" s="231" t="s">
        <v>190</v>
      </c>
      <c r="F35" s="232"/>
      <c r="G35" s="111"/>
      <c r="H35" s="112"/>
    </row>
    <row r="36" spans="2:8" ht="82.5" customHeight="1" x14ac:dyDescent="0.25">
      <c r="B36" s="108"/>
      <c r="C36" s="236" t="s">
        <v>192</v>
      </c>
      <c r="D36" s="237"/>
      <c r="E36" s="231" t="s">
        <v>191</v>
      </c>
      <c r="F36" s="232"/>
      <c r="G36" s="111"/>
      <c r="H36" s="112"/>
    </row>
    <row r="37" spans="2:8" ht="46.5" customHeight="1" x14ac:dyDescent="0.25">
      <c r="B37" s="108"/>
      <c r="C37" s="236" t="s">
        <v>39</v>
      </c>
      <c r="D37" s="237"/>
      <c r="E37" s="231" t="s">
        <v>193</v>
      </c>
      <c r="F37" s="232"/>
      <c r="G37" s="111"/>
      <c r="H37" s="112"/>
    </row>
    <row r="38" spans="2:8" ht="6.75" customHeight="1" thickBot="1" x14ac:dyDescent="0.3">
      <c r="B38" s="108"/>
      <c r="C38" s="238"/>
      <c r="D38" s="239"/>
      <c r="E38" s="240"/>
      <c r="F38" s="241"/>
      <c r="G38" s="111"/>
      <c r="H38" s="112"/>
    </row>
    <row r="39" spans="2:8" ht="15.75" thickTop="1" x14ac:dyDescent="0.25">
      <c r="B39" s="108"/>
      <c r="C39" s="109"/>
      <c r="D39" s="109"/>
      <c r="E39" s="110"/>
      <c r="F39" s="110"/>
      <c r="G39" s="111"/>
      <c r="H39" s="112"/>
    </row>
    <row r="40" spans="2:8" ht="21" customHeight="1" x14ac:dyDescent="0.25">
      <c r="B40" s="233" t="s">
        <v>202</v>
      </c>
      <c r="C40" s="234"/>
      <c r="D40" s="234"/>
      <c r="E40" s="234"/>
      <c r="F40" s="234"/>
      <c r="G40" s="234"/>
      <c r="H40" s="235"/>
    </row>
    <row r="41" spans="2:8" ht="20.25" customHeight="1" x14ac:dyDescent="0.25">
      <c r="B41" s="233" t="s">
        <v>203</v>
      </c>
      <c r="C41" s="234"/>
      <c r="D41" s="234"/>
      <c r="E41" s="234"/>
      <c r="F41" s="234"/>
      <c r="G41" s="234"/>
      <c r="H41" s="235"/>
    </row>
    <row r="42" spans="2:8" ht="20.25" customHeight="1" x14ac:dyDescent="0.25">
      <c r="B42" s="233" t="s">
        <v>204</v>
      </c>
      <c r="C42" s="234"/>
      <c r="D42" s="234"/>
      <c r="E42" s="234"/>
      <c r="F42" s="234"/>
      <c r="G42" s="234"/>
      <c r="H42" s="235"/>
    </row>
    <row r="43" spans="2:8" ht="20.25" customHeight="1" x14ac:dyDescent="0.25">
      <c r="B43" s="233" t="s">
        <v>205</v>
      </c>
      <c r="C43" s="234"/>
      <c r="D43" s="234"/>
      <c r="E43" s="234"/>
      <c r="F43" s="234"/>
      <c r="G43" s="234"/>
      <c r="H43" s="235"/>
    </row>
    <row r="44" spans="2:8" x14ac:dyDescent="0.25">
      <c r="B44" s="233" t="s">
        <v>206</v>
      </c>
      <c r="C44" s="234"/>
      <c r="D44" s="234"/>
      <c r="E44" s="234"/>
      <c r="F44" s="234"/>
      <c r="G44" s="234"/>
      <c r="H44" s="235"/>
    </row>
    <row r="45" spans="2:8" ht="15.75" thickBot="1" x14ac:dyDescent="0.3">
      <c r="B45" s="113"/>
      <c r="C45" s="114"/>
      <c r="D45" s="114"/>
      <c r="E45" s="114"/>
      <c r="F45" s="114"/>
      <c r="G45" s="114"/>
      <c r="H45" s="115"/>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68"/>
  <sheetViews>
    <sheetView tabSelected="1" topLeftCell="A4" zoomScaleNormal="100" workbookViewId="0">
      <pane xSplit="5" ySplit="6" topLeftCell="AE28" activePane="bottomRight" state="frozen"/>
      <selection activeCell="A4" sqref="A4"/>
      <selection pane="topRight" activeCell="F4" sqref="F4"/>
      <selection pane="bottomLeft" activeCell="A10" sqref="A10"/>
      <selection pane="bottomRight" activeCell="AI71" sqref="AI71"/>
    </sheetView>
  </sheetViews>
  <sheetFormatPr baseColWidth="10" defaultColWidth="11.42578125" defaultRowHeight="16.5" x14ac:dyDescent="0.3"/>
  <cols>
    <col min="1" max="1" width="4" style="2" bestFit="1" customWidth="1"/>
    <col min="2" max="2" width="14.140625" style="2" customWidth="1"/>
    <col min="3" max="4" width="15.7109375" style="2" customWidth="1"/>
    <col min="5" max="5" width="18.140625" style="1" customWidth="1"/>
    <col min="6" max="6" width="17.140625" style="5" customWidth="1"/>
    <col min="7" max="7" width="12.7109375" style="1" customWidth="1"/>
    <col min="8" max="8" width="16.5703125" style="1" customWidth="1"/>
    <col min="9" max="9" width="6.28515625" style="1" customWidth="1"/>
    <col min="10" max="10" width="27.28515625" style="1" customWidth="1"/>
    <col min="11" max="11" width="30.42578125" style="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11.85546875" style="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5703125" style="1" customWidth="1"/>
    <col min="32" max="32" width="18.85546875" style="1" hidden="1" customWidth="1"/>
    <col min="33" max="33" width="24.5703125" style="1" customWidth="1"/>
    <col min="34" max="34" width="16" style="1" customWidth="1"/>
    <col min="35" max="35" width="13.7109375" style="1" customWidth="1"/>
    <col min="36" max="36" width="21.140625" style="1" customWidth="1"/>
    <col min="37" max="37" width="13" style="1" customWidth="1"/>
    <col min="38" max="38" width="16.28515625" style="1" customWidth="1"/>
    <col min="39" max="39" width="22.7109375" style="1" customWidth="1"/>
    <col min="40" max="40" width="46.85546875" style="1" customWidth="1"/>
    <col min="41" max="16384" width="11.42578125" style="1"/>
  </cols>
  <sheetData>
    <row r="1" spans="1:69" ht="16.5" customHeight="1" x14ac:dyDescent="0.3">
      <c r="A1" s="307"/>
      <c r="B1" s="308"/>
      <c r="C1" s="308"/>
      <c r="D1" s="308"/>
      <c r="E1" s="311" t="s">
        <v>214</v>
      </c>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3"/>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7.9" customHeight="1" x14ac:dyDescent="0.3">
      <c r="A2" s="309"/>
      <c r="B2" s="310"/>
      <c r="C2" s="310"/>
      <c r="D2" s="310"/>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5"/>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4.95" customHeight="1" x14ac:dyDescent="0.3">
      <c r="A4" s="323" t="s">
        <v>43</v>
      </c>
      <c r="B4" s="324"/>
      <c r="C4" s="316" t="s">
        <v>216</v>
      </c>
      <c r="D4" s="317"/>
      <c r="E4" s="317"/>
      <c r="F4" s="317"/>
      <c r="G4" s="317"/>
      <c r="H4" s="317"/>
      <c r="I4" s="317"/>
      <c r="J4" s="317"/>
      <c r="K4" s="317"/>
      <c r="L4" s="317"/>
      <c r="M4" s="317"/>
      <c r="N4" s="318"/>
      <c r="O4" s="319"/>
      <c r="P4" s="319"/>
      <c r="Q4" s="319"/>
      <c r="R4" s="7"/>
      <c r="S4" s="7"/>
      <c r="T4" s="7"/>
      <c r="U4" s="7"/>
      <c r="V4" s="7"/>
      <c r="W4" s="7"/>
      <c r="X4" s="7"/>
      <c r="Y4" s="7"/>
      <c r="Z4" s="7"/>
      <c r="AA4" s="7"/>
      <c r="AB4" s="7"/>
      <c r="AC4" s="7"/>
      <c r="AD4" s="7"/>
      <c r="AE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36" customHeight="1" x14ac:dyDescent="0.3">
      <c r="A5" s="323" t="s">
        <v>130</v>
      </c>
      <c r="B5" s="324"/>
      <c r="C5" s="325" t="s">
        <v>261</v>
      </c>
      <c r="D5" s="326"/>
      <c r="E5" s="326"/>
      <c r="F5" s="326"/>
      <c r="G5" s="326"/>
      <c r="H5" s="326"/>
      <c r="I5" s="326"/>
      <c r="J5" s="326"/>
      <c r="K5" s="326"/>
      <c r="L5" s="326"/>
      <c r="M5" s="326"/>
      <c r="N5" s="327"/>
      <c r="O5" s="7"/>
      <c r="P5" s="7"/>
      <c r="Q5" s="7"/>
      <c r="R5" s="7"/>
      <c r="S5" s="7"/>
      <c r="T5" s="7"/>
      <c r="U5" s="7"/>
      <c r="V5" s="7"/>
      <c r="W5" s="7"/>
      <c r="X5" s="7"/>
      <c r="Y5" s="7"/>
      <c r="Z5" s="7"/>
      <c r="AA5" s="7"/>
      <c r="AB5" s="7"/>
      <c r="AC5" s="7"/>
      <c r="AD5" s="7"/>
      <c r="AE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32.25" customHeight="1" x14ac:dyDescent="0.3">
      <c r="A6" s="323" t="s">
        <v>44</v>
      </c>
      <c r="B6" s="324"/>
      <c r="C6" s="248" t="s">
        <v>262</v>
      </c>
      <c r="D6" s="249"/>
      <c r="E6" s="249"/>
      <c r="F6" s="249"/>
      <c r="G6" s="249"/>
      <c r="H6" s="249"/>
      <c r="I6" s="249"/>
      <c r="J6" s="249"/>
      <c r="K6" s="249"/>
      <c r="L6" s="249"/>
      <c r="M6" s="249"/>
      <c r="N6" s="249"/>
      <c r="O6" s="249"/>
      <c r="P6" s="249"/>
      <c r="Q6" s="7"/>
      <c r="R6" s="7"/>
      <c r="S6" s="7"/>
      <c r="T6" s="7"/>
      <c r="U6" s="7"/>
      <c r="V6" s="7"/>
      <c r="W6" s="7"/>
      <c r="X6" s="7"/>
      <c r="Y6" s="7"/>
      <c r="Z6" s="7"/>
      <c r="AA6" s="7"/>
      <c r="AB6" s="7"/>
      <c r="AC6" s="7"/>
      <c r="AD6" s="7"/>
      <c r="AE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ht="45" customHeight="1" x14ac:dyDescent="0.3">
      <c r="A7" s="320" t="s">
        <v>138</v>
      </c>
      <c r="B7" s="321"/>
      <c r="C7" s="321"/>
      <c r="D7" s="321"/>
      <c r="E7" s="321"/>
      <c r="F7" s="321"/>
      <c r="G7" s="322"/>
      <c r="H7" s="320" t="s">
        <v>139</v>
      </c>
      <c r="I7" s="321"/>
      <c r="J7" s="321"/>
      <c r="K7" s="321"/>
      <c r="L7" s="321"/>
      <c r="M7" s="321"/>
      <c r="N7" s="322"/>
      <c r="O7" s="320" t="s">
        <v>140</v>
      </c>
      <c r="P7" s="321"/>
      <c r="Q7" s="321"/>
      <c r="R7" s="321"/>
      <c r="S7" s="321"/>
      <c r="T7" s="321"/>
      <c r="U7" s="321"/>
      <c r="V7" s="321"/>
      <c r="W7" s="322"/>
      <c r="X7" s="320" t="s">
        <v>141</v>
      </c>
      <c r="Y7" s="321"/>
      <c r="Z7" s="321"/>
      <c r="AA7" s="321"/>
      <c r="AB7" s="321"/>
      <c r="AC7" s="321"/>
      <c r="AD7" s="322"/>
      <c r="AE7" s="320" t="s">
        <v>34</v>
      </c>
      <c r="AF7" s="321"/>
      <c r="AG7" s="321"/>
      <c r="AH7" s="321"/>
      <c r="AI7" s="321"/>
      <c r="AJ7" s="321"/>
      <c r="AK7" s="322"/>
      <c r="AL7" s="254" t="s">
        <v>276</v>
      </c>
      <c r="AM7" s="255"/>
      <c r="AN7" s="256"/>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279" t="s">
        <v>0</v>
      </c>
      <c r="B8" s="281" t="s">
        <v>2</v>
      </c>
      <c r="C8" s="243" t="s">
        <v>3</v>
      </c>
      <c r="D8" s="243" t="s">
        <v>42</v>
      </c>
      <c r="E8" s="243" t="s">
        <v>1</v>
      </c>
      <c r="F8" s="242" t="s">
        <v>50</v>
      </c>
      <c r="G8" s="243" t="s">
        <v>134</v>
      </c>
      <c r="H8" s="245" t="s">
        <v>33</v>
      </c>
      <c r="I8" s="246" t="s">
        <v>5</v>
      </c>
      <c r="J8" s="242" t="s">
        <v>87</v>
      </c>
      <c r="K8" s="242" t="s">
        <v>92</v>
      </c>
      <c r="L8" s="264" t="s">
        <v>45</v>
      </c>
      <c r="M8" s="246" t="s">
        <v>5</v>
      </c>
      <c r="N8" s="243" t="s">
        <v>48</v>
      </c>
      <c r="O8" s="268" t="s">
        <v>11</v>
      </c>
      <c r="P8" s="244" t="s">
        <v>161</v>
      </c>
      <c r="Q8" s="242" t="s">
        <v>12</v>
      </c>
      <c r="R8" s="244" t="s">
        <v>8</v>
      </c>
      <c r="S8" s="244"/>
      <c r="T8" s="244"/>
      <c r="U8" s="244"/>
      <c r="V8" s="244"/>
      <c r="W8" s="244"/>
      <c r="X8" s="250" t="s">
        <v>137</v>
      </c>
      <c r="Y8" s="250" t="s">
        <v>46</v>
      </c>
      <c r="Z8" s="250" t="s">
        <v>5</v>
      </c>
      <c r="AA8" s="250" t="s">
        <v>47</v>
      </c>
      <c r="AB8" s="250" t="s">
        <v>5</v>
      </c>
      <c r="AC8" s="250" t="s">
        <v>49</v>
      </c>
      <c r="AD8" s="268" t="s">
        <v>29</v>
      </c>
      <c r="AE8" s="244" t="s">
        <v>34</v>
      </c>
      <c r="AF8" s="244" t="s">
        <v>213</v>
      </c>
      <c r="AG8" s="244" t="s">
        <v>35</v>
      </c>
      <c r="AH8" s="244" t="s">
        <v>36</v>
      </c>
      <c r="AI8" s="244" t="s">
        <v>38</v>
      </c>
      <c r="AJ8" s="242" t="s">
        <v>37</v>
      </c>
      <c r="AK8" s="265" t="s">
        <v>39</v>
      </c>
      <c r="AL8" s="254" t="s">
        <v>277</v>
      </c>
      <c r="AM8" s="254" t="s">
        <v>278</v>
      </c>
      <c r="AN8" s="257" t="s">
        <v>279</v>
      </c>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47.25" customHeight="1" x14ac:dyDescent="0.25">
      <c r="A9" s="280"/>
      <c r="B9" s="281"/>
      <c r="C9" s="244"/>
      <c r="D9" s="244"/>
      <c r="E9" s="244"/>
      <c r="F9" s="243"/>
      <c r="G9" s="244"/>
      <c r="H9" s="243"/>
      <c r="I9" s="247"/>
      <c r="J9" s="243"/>
      <c r="K9" s="243"/>
      <c r="L9" s="247"/>
      <c r="M9" s="247"/>
      <c r="N9" s="244"/>
      <c r="O9" s="269"/>
      <c r="P9" s="244"/>
      <c r="Q9" s="243"/>
      <c r="R9" s="137" t="s">
        <v>13</v>
      </c>
      <c r="S9" s="137" t="s">
        <v>17</v>
      </c>
      <c r="T9" s="137" t="s">
        <v>28</v>
      </c>
      <c r="U9" s="137" t="s">
        <v>18</v>
      </c>
      <c r="V9" s="137" t="s">
        <v>21</v>
      </c>
      <c r="W9" s="137" t="s">
        <v>24</v>
      </c>
      <c r="X9" s="250"/>
      <c r="Y9" s="250"/>
      <c r="Z9" s="250"/>
      <c r="AA9" s="250"/>
      <c r="AB9" s="250"/>
      <c r="AC9" s="250"/>
      <c r="AD9" s="269"/>
      <c r="AE9" s="244"/>
      <c r="AF9" s="244"/>
      <c r="AG9" s="244"/>
      <c r="AH9" s="244"/>
      <c r="AI9" s="244"/>
      <c r="AJ9" s="267"/>
      <c r="AK9" s="266"/>
      <c r="AL9" s="254" t="s">
        <v>280</v>
      </c>
      <c r="AM9" s="254" t="s">
        <v>278</v>
      </c>
      <c r="AN9" s="257"/>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3" customFormat="1" ht="172.5" customHeight="1" x14ac:dyDescent="0.25">
      <c r="A10" s="282">
        <v>1</v>
      </c>
      <c r="B10" s="270" t="s">
        <v>133</v>
      </c>
      <c r="C10" s="270" t="s">
        <v>240</v>
      </c>
      <c r="D10" s="270" t="s">
        <v>235</v>
      </c>
      <c r="E10" s="285" t="s">
        <v>253</v>
      </c>
      <c r="F10" s="270" t="s">
        <v>123</v>
      </c>
      <c r="G10" s="273">
        <v>1000</v>
      </c>
      <c r="H10" s="258" t="str">
        <f>IF(G10&lt;=0,"",IF(G10&lt;=2,"Muy Baja",IF(G10&lt;=24,"Baja",IF(G10&lt;=500,"Media",IF(G10&lt;=5000,"Alta","Muy Alta")))))</f>
        <v>Alta</v>
      </c>
      <c r="I10" s="261">
        <f>IF(H10="","",IF(H10="Muy Baja",0.2,IF(H10="Baja",0.4,IF(H10="Media",0.6,IF(H10="Alta",0.8,IF(H10="Muy Alta",1,))))))</f>
        <v>0.8</v>
      </c>
      <c r="J10" s="276" t="s">
        <v>154</v>
      </c>
      <c r="K10" s="261"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58" t="str">
        <f ca="1">IF(OR(K10='Tabla Impacto'!$C$11,K10='Tabla Impacto'!$D$11),"Leve",IF(OR(K10='Tabla Impacto'!$C$12,K10='Tabla Impacto'!$D$12),"Menor",IF(OR(K10='Tabla Impacto'!$C$13,K10='Tabla Impacto'!$D$13),"Moderado",IF(OR(K10='Tabla Impacto'!$C$14,K10='Tabla Impacto'!$D$14),"Mayor",IF(OR(K10='Tabla Impacto'!$C$15,K10='Tabla Impacto'!$D$15),"Catastrófico","")))))</f>
        <v>Mayor</v>
      </c>
      <c r="M10" s="261">
        <f ca="1">IF(L10="","",IF(L10="Leve",0.2,IF(L10="Menor",0.4,IF(L10="Moderado",0.6,IF(L10="Mayor",0.8,IF(L10="Catastrófico",1,))))))</f>
        <v>0.8</v>
      </c>
      <c r="N10" s="25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163" t="s">
        <v>236</v>
      </c>
      <c r="Q10" s="139" t="str">
        <f>IF(OR(R10="Preventivo",R10="Detectivo"),"Probabilidad",IF(R10="Correctivo","Impacto",""))</f>
        <v>Probabilidad</v>
      </c>
      <c r="R10" s="140" t="s">
        <v>14</v>
      </c>
      <c r="S10" s="140" t="s">
        <v>9</v>
      </c>
      <c r="T10" s="141" t="str">
        <f>IF(AND(R10="Preventivo",S10="Automático"),"50%",IF(AND(R10="Preventivo",S10="Manual"),"40%",IF(AND(R10="Detectivo",S10="Automático"),"40%",IF(AND(R10="Detectivo",S10="Manual"),"30%",IF(AND(R10="Correctivo",S10="Automático"),"35%",IF(AND(R10="Correctivo",S10="Manual"),"25%",""))))))</f>
        <v>40%</v>
      </c>
      <c r="U10" s="140" t="s">
        <v>19</v>
      </c>
      <c r="V10" s="140" t="s">
        <v>22</v>
      </c>
      <c r="W10" s="140" t="s">
        <v>119</v>
      </c>
      <c r="X10" s="142">
        <f>IFERROR(IF(Q10="Probabilidad",(I10-(+I10*T10)),IF(Q10="Impacto",I10,"")),"")</f>
        <v>0.48</v>
      </c>
      <c r="Y10" s="143" t="str">
        <f>IFERROR(IF(X10="","",IF(X10&lt;=0.2,"Muy Baja",IF(X10&lt;=0.4,"Baja",IF(X10&lt;=0.6,"Media",IF(X10&lt;=0.8,"Alta","Muy Alta"))))),"")</f>
        <v>Media</v>
      </c>
      <c r="Z10" s="144">
        <f>+X10</f>
        <v>0.48</v>
      </c>
      <c r="AA10" s="143" t="str">
        <f ca="1">IFERROR(IF(AB10="","",IF(AB10&lt;=0.2,"Leve",IF(AB10&lt;=0.4,"Menor",IF(AB10&lt;=0.6,"Moderado",IF(AB10&lt;=0.8,"Mayor","Catastrófico"))))),"")</f>
        <v>Mayor</v>
      </c>
      <c r="AB10" s="144">
        <f ca="1">IFERROR(IF(Q10="Impacto",(M10-(+M10*T10)),IF(Q10="Probabilidad",M10,"")),"")</f>
        <v>0.8</v>
      </c>
      <c r="AC10" s="145"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6" t="s">
        <v>136</v>
      </c>
      <c r="AE10" s="147" t="s">
        <v>281</v>
      </c>
      <c r="AF10" s="147" t="s">
        <v>268</v>
      </c>
      <c r="AG10" s="192" t="s">
        <v>237</v>
      </c>
      <c r="AH10" s="153" t="s">
        <v>283</v>
      </c>
      <c r="AI10" s="153" t="s">
        <v>282</v>
      </c>
      <c r="AJ10" s="153" t="s">
        <v>271</v>
      </c>
      <c r="AK10" s="196" t="s">
        <v>41</v>
      </c>
      <c r="AL10" s="202">
        <v>1</v>
      </c>
      <c r="AM10" s="200" t="s">
        <v>285</v>
      </c>
      <c r="AN10" s="200" t="s">
        <v>290</v>
      </c>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218.45" hidden="1" customHeight="1" x14ac:dyDescent="0.3">
      <c r="A11" s="283"/>
      <c r="B11" s="271"/>
      <c r="C11" s="271"/>
      <c r="D11" s="271"/>
      <c r="E11" s="286"/>
      <c r="F11" s="271"/>
      <c r="G11" s="274"/>
      <c r="H11" s="259"/>
      <c r="I11" s="262"/>
      <c r="J11" s="277"/>
      <c r="K11" s="262">
        <f ca="1">IF(NOT(ISERROR(MATCH(J11,_xlfn.ANCHORARRAY(E22),0))),I24&amp;"Por favor no seleccionar los criterios de impacto",J11)</f>
        <v>0</v>
      </c>
      <c r="L11" s="259"/>
      <c r="M11" s="262"/>
      <c r="N11" s="252"/>
      <c r="O11" s="6">
        <v>2</v>
      </c>
      <c r="P11" s="164"/>
      <c r="Q11" s="139"/>
      <c r="R11" s="140"/>
      <c r="S11" s="140"/>
      <c r="T11" s="141"/>
      <c r="U11" s="140"/>
      <c r="V11" s="140"/>
      <c r="W11" s="140"/>
      <c r="X11" s="142"/>
      <c r="Y11" s="143"/>
      <c r="Z11" s="144"/>
      <c r="AA11" s="143"/>
      <c r="AB11" s="144"/>
      <c r="AC11" s="145"/>
      <c r="AD11" s="131"/>
      <c r="AE11" s="147"/>
      <c r="AF11" s="147"/>
      <c r="AG11" s="188" t="s">
        <v>217</v>
      </c>
      <c r="AH11" s="148"/>
      <c r="AI11" s="148"/>
      <c r="AJ11" s="199"/>
      <c r="AK11" s="186"/>
      <c r="AL11" s="202"/>
      <c r="AM11" s="200"/>
      <c r="AN11" s="200"/>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ht="151.5" hidden="1" customHeight="1" x14ac:dyDescent="0.3">
      <c r="A12" s="283"/>
      <c r="B12" s="271"/>
      <c r="C12" s="271"/>
      <c r="D12" s="271"/>
      <c r="E12" s="286"/>
      <c r="F12" s="271"/>
      <c r="G12" s="274"/>
      <c r="H12" s="259"/>
      <c r="I12" s="262"/>
      <c r="J12" s="277"/>
      <c r="K12" s="262">
        <f ca="1">IF(NOT(ISERROR(MATCH(J12,_xlfn.ANCHORARRAY(E23),0))),I25&amp;"Por favor no seleccionar los criterios de impacto",J12)</f>
        <v>0</v>
      </c>
      <c r="L12" s="259"/>
      <c r="M12" s="262"/>
      <c r="N12" s="252"/>
      <c r="O12" s="122">
        <v>3</v>
      </c>
      <c r="P12" s="135"/>
      <c r="Q12" s="124" t="str">
        <f>IF(OR(R12="Preventivo",R12="Detectivo"),"Probabilidad",IF(R12="Correctivo","Impacto",""))</f>
        <v/>
      </c>
      <c r="R12" s="125"/>
      <c r="S12" s="125"/>
      <c r="T12" s="126" t="str">
        <f t="shared" ref="T12:T15" si="0">IF(AND(R12="Preventivo",S12="Automático"),"50%",IF(AND(R12="Preventivo",S12="Manual"),"40%",IF(AND(R12="Detectivo",S12="Automático"),"40%",IF(AND(R12="Detectivo",S12="Manual"),"30%",IF(AND(R12="Correctivo",S12="Automático"),"35%",IF(AND(R12="Correctivo",S12="Manual"),"25%",""))))))</f>
        <v/>
      </c>
      <c r="U12" s="125"/>
      <c r="V12" s="125"/>
      <c r="W12" s="125"/>
      <c r="X12" s="127" t="str">
        <f>IFERROR(IF(AND(Q11="Probabilidad",Q12="Probabilidad"),(Z11-(+Z11*T12)),IF(AND(Q11="Impacto",Q12="Probabilidad"),(Z10-(+Z10*T12)),IF(Q12="Impacto",Z11,""))),"")</f>
        <v/>
      </c>
      <c r="Y12" s="128" t="str">
        <f t="shared" ref="Y12:Y65" si="1">IFERROR(IF(X12="","",IF(X12&lt;=0.2,"Muy Baja",IF(X12&lt;=0.4,"Baja",IF(X12&lt;=0.6,"Media",IF(X12&lt;=0.8,"Alta","Muy Alta"))))),"")</f>
        <v/>
      </c>
      <c r="Z12" s="129" t="str">
        <f t="shared" ref="Z12:Z15" si="2">+X12</f>
        <v/>
      </c>
      <c r="AA12" s="128" t="str">
        <f t="shared" ref="AA12:AA65" si="3">IFERROR(IF(AB12="","",IF(AB12&lt;=0.2,"Leve",IF(AB12&lt;=0.4,"Menor",IF(AB12&lt;=0.6,"Moderado",IF(AB12&lt;=0.8,"Mayor","Catastrófico"))))),"")</f>
        <v/>
      </c>
      <c r="AB12" s="129" t="str">
        <f>IFERROR(IF(AND(Q11="Impacto",Q12="Impacto"),(AB11-(+AB11*T12)),IF(AND(Q11="Probabilidad",Q12="Impacto"),(AB10-(+AB10*T12)),IF(Q12="Probabilidad",AB11,""))),"")</f>
        <v/>
      </c>
      <c r="AC12" s="130" t="str">
        <f t="shared" ref="AC12:AC15" si="4">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131"/>
      <c r="AE12" s="147"/>
      <c r="AF12" s="147" t="s">
        <v>215</v>
      </c>
      <c r="AG12" s="188" t="s">
        <v>217</v>
      </c>
      <c r="AH12" s="134"/>
      <c r="AI12" s="134"/>
      <c r="AJ12" s="199"/>
      <c r="AK12" s="186"/>
      <c r="AL12" s="202"/>
      <c r="AM12" s="200"/>
      <c r="AN12" s="200"/>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ht="151.5" hidden="1" customHeight="1" x14ac:dyDescent="0.3">
      <c r="A13" s="283"/>
      <c r="B13" s="271"/>
      <c r="C13" s="271"/>
      <c r="D13" s="271"/>
      <c r="E13" s="286"/>
      <c r="F13" s="271"/>
      <c r="G13" s="274"/>
      <c r="H13" s="259"/>
      <c r="I13" s="262"/>
      <c r="J13" s="277"/>
      <c r="K13" s="262">
        <f ca="1">IF(NOT(ISERROR(MATCH(J13,_xlfn.ANCHORARRAY(E24),0))),I26&amp;"Por favor no seleccionar los criterios de impacto",J13)</f>
        <v>0</v>
      </c>
      <c r="L13" s="259"/>
      <c r="M13" s="262"/>
      <c r="N13" s="252"/>
      <c r="O13" s="122">
        <v>4</v>
      </c>
      <c r="P13" s="123"/>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147"/>
      <c r="AF13" s="147" t="s">
        <v>215</v>
      </c>
      <c r="AG13" s="188" t="s">
        <v>217</v>
      </c>
      <c r="AH13" s="134"/>
      <c r="AI13" s="134"/>
      <c r="AJ13" s="199"/>
      <c r="AK13" s="186"/>
      <c r="AL13" s="202"/>
      <c r="AM13" s="200"/>
      <c r="AN13" s="200"/>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t="151.5" hidden="1" customHeight="1" x14ac:dyDescent="0.3">
      <c r="A14" s="283"/>
      <c r="B14" s="271"/>
      <c r="C14" s="271"/>
      <c r="D14" s="271"/>
      <c r="E14" s="286"/>
      <c r="F14" s="271"/>
      <c r="G14" s="274"/>
      <c r="H14" s="259"/>
      <c r="I14" s="262"/>
      <c r="J14" s="277"/>
      <c r="K14" s="262">
        <f ca="1">IF(NOT(ISERROR(MATCH(J14,_xlfn.ANCHORARRAY(E25),0))),I27&amp;"Por favor no seleccionar los criterios de impacto",J14)</f>
        <v>0</v>
      </c>
      <c r="L14" s="259"/>
      <c r="M14" s="262"/>
      <c r="N14" s="252"/>
      <c r="O14" s="122">
        <v>5</v>
      </c>
      <c r="P14" s="123"/>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147"/>
      <c r="AF14" s="147" t="s">
        <v>215</v>
      </c>
      <c r="AG14" s="188" t="s">
        <v>217</v>
      </c>
      <c r="AH14" s="134"/>
      <c r="AI14" s="134"/>
      <c r="AJ14" s="199"/>
      <c r="AK14" s="186"/>
      <c r="AL14" s="202"/>
      <c r="AM14" s="200"/>
      <c r="AN14" s="200"/>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14.45" hidden="1" customHeight="1" x14ac:dyDescent="0.3">
      <c r="A15" s="284"/>
      <c r="B15" s="272"/>
      <c r="C15" s="272"/>
      <c r="D15" s="272"/>
      <c r="E15" s="287"/>
      <c r="F15" s="272"/>
      <c r="G15" s="275"/>
      <c r="H15" s="260"/>
      <c r="I15" s="263"/>
      <c r="J15" s="278"/>
      <c r="K15" s="263">
        <f ca="1">IF(NOT(ISERROR(MATCH(J15,_xlfn.ANCHORARRAY(E26),0))),I28&amp;"Por favor no seleccionar los criterios de impacto",J15)</f>
        <v>0</v>
      </c>
      <c r="L15" s="260"/>
      <c r="M15" s="263"/>
      <c r="N15" s="253"/>
      <c r="O15" s="122">
        <v>6</v>
      </c>
      <c r="P15" s="123"/>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147"/>
      <c r="AF15" s="147" t="s">
        <v>215</v>
      </c>
      <c r="AG15" s="188" t="s">
        <v>217</v>
      </c>
      <c r="AH15" s="134"/>
      <c r="AI15" s="134"/>
      <c r="AJ15" s="199"/>
      <c r="AK15" s="186"/>
      <c r="AL15" s="202"/>
      <c r="AM15" s="200"/>
      <c r="AN15" s="200"/>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ht="162.75" customHeight="1" x14ac:dyDescent="0.3">
      <c r="A16" s="282">
        <v>2</v>
      </c>
      <c r="B16" s="270" t="s">
        <v>133</v>
      </c>
      <c r="C16" s="270" t="s">
        <v>241</v>
      </c>
      <c r="D16" s="270" t="s">
        <v>239</v>
      </c>
      <c r="E16" s="285" t="s">
        <v>258</v>
      </c>
      <c r="F16" s="270" t="s">
        <v>123</v>
      </c>
      <c r="G16" s="273">
        <v>12</v>
      </c>
      <c r="H16" s="258" t="str">
        <f>IF(G16&lt;=0,"",IF(G16&lt;=2,"Muy Baja",IF(G16&lt;=24,"Baja",IF(G16&lt;=500,"Media",IF(G16&lt;=5000,"Alta","Muy Alta")))))</f>
        <v>Baja</v>
      </c>
      <c r="I16" s="261">
        <f>IF(H16="","",IF(H16="Muy Baja",0.2,IF(H16="Baja",0.4,IF(H16="Media",0.6,IF(H16="Alta",0.8,IF(H16="Muy Alta",1,))))))</f>
        <v>0.4</v>
      </c>
      <c r="J16" s="276" t="s">
        <v>154</v>
      </c>
      <c r="K16" s="261" t="str">
        <f ca="1">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258" t="str">
        <f ca="1">IF(OR(K16='Tabla Impacto'!$C$11,K16='Tabla Impacto'!$D$11),"Leve",IF(OR(K16='Tabla Impacto'!$C$12,K16='Tabla Impacto'!$D$12),"Menor",IF(OR(K16='Tabla Impacto'!$C$13,K16='Tabla Impacto'!$D$13),"Moderado",IF(OR(K16='Tabla Impacto'!$C$14,K16='Tabla Impacto'!$D$14),"Mayor",IF(OR(K16='Tabla Impacto'!$C$15,K16='Tabla Impacto'!$D$15),"Catastrófico","")))))</f>
        <v>Mayor</v>
      </c>
      <c r="M16" s="261">
        <f ca="1">IF(L16="","",IF(L16="Leve",0.2,IF(L16="Menor",0.4,IF(L16="Moderado",0.6,IF(L16="Mayor",0.8,IF(L16="Catastrófico",1,))))))</f>
        <v>0.8</v>
      </c>
      <c r="N16" s="25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165" t="s">
        <v>238</v>
      </c>
      <c r="Q16" s="139" t="str">
        <f>IF(OR(R16="Preventivo",R16="Detectivo"),"Probabilidad",IF(R16="Correctivo","Impacto",""))</f>
        <v>Probabilidad</v>
      </c>
      <c r="R16" s="140" t="s">
        <v>14</v>
      </c>
      <c r="S16" s="140" t="s">
        <v>9</v>
      </c>
      <c r="T16" s="141" t="str">
        <f>IF(AND(R16="Preventivo",S16="Automático"),"50%",IF(AND(R16="Preventivo",S16="Manual"),"40%",IF(AND(R16="Detectivo",S16="Automático"),"40%",IF(AND(R16="Detectivo",S16="Manual"),"30%",IF(AND(R16="Correctivo",S16="Automático"),"35%",IF(AND(R16="Correctivo",S16="Manual"),"25%",""))))))</f>
        <v>40%</v>
      </c>
      <c r="U16" s="140" t="s">
        <v>19</v>
      </c>
      <c r="V16" s="140" t="s">
        <v>22</v>
      </c>
      <c r="W16" s="140" t="s">
        <v>119</v>
      </c>
      <c r="X16" s="142">
        <f>IFERROR(IF(Q16="Probabilidad",(I16-(+I16*T16)),IF(Q16="Impacto",I16,"")),"")</f>
        <v>0.24</v>
      </c>
      <c r="Y16" s="143" t="str">
        <f>IFERROR(IF(X16="","",IF(X16&lt;=0.2,"Muy Baja",IF(X16&lt;=0.4,"Baja",IF(X16&lt;=0.6,"Media",IF(X16&lt;=0.8,"Alta","Muy Alta"))))),"")</f>
        <v>Baja</v>
      </c>
      <c r="Z16" s="144">
        <f>+X16</f>
        <v>0.24</v>
      </c>
      <c r="AA16" s="143" t="str">
        <f ca="1">IFERROR(IF(AB16="","",IF(AB16&lt;=0.2,"Leve",IF(AB16&lt;=0.4,"Menor",IF(AB16&lt;=0.6,"Moderado",IF(AB16&lt;=0.8,"Mayor","Catastrófico"))))),"")</f>
        <v>Mayor</v>
      </c>
      <c r="AB16" s="144">
        <f ca="1">IFERROR(IF(Q16="Impacto",(M16-(+M16*T16)),IF(Q16="Probabilidad",M16,"")),"")</f>
        <v>0.8</v>
      </c>
      <c r="AC16" s="145"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46" t="s">
        <v>135</v>
      </c>
      <c r="AE16" s="147" t="s">
        <v>251</v>
      </c>
      <c r="AF16" s="147" t="s">
        <v>215</v>
      </c>
      <c r="AG16" s="192" t="s">
        <v>218</v>
      </c>
      <c r="AH16" s="148">
        <v>45292</v>
      </c>
      <c r="AI16" s="153" t="s">
        <v>267</v>
      </c>
      <c r="AJ16" s="198" t="s">
        <v>270</v>
      </c>
      <c r="AK16" s="196" t="s">
        <v>41</v>
      </c>
      <c r="AL16" s="202" t="s">
        <v>286</v>
      </c>
      <c r="AM16" s="201" t="s">
        <v>286</v>
      </c>
      <c r="AN16" s="200" t="s">
        <v>288</v>
      </c>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69" ht="163.15" hidden="1" customHeight="1" x14ac:dyDescent="0.3">
      <c r="A17" s="283"/>
      <c r="B17" s="271"/>
      <c r="C17" s="271"/>
      <c r="D17" s="271"/>
      <c r="E17" s="286"/>
      <c r="F17" s="271"/>
      <c r="G17" s="274"/>
      <c r="H17" s="259"/>
      <c r="I17" s="262"/>
      <c r="J17" s="277"/>
      <c r="K17" s="262">
        <f ca="1">IF(NOT(ISERROR(MATCH(J17,_xlfn.ANCHORARRAY(E28),0))),I30&amp;"Por favor no seleccionar los criterios de impacto",J17)</f>
        <v>0</v>
      </c>
      <c r="L17" s="259"/>
      <c r="M17" s="262"/>
      <c r="N17" s="252"/>
      <c r="O17" s="6">
        <v>2</v>
      </c>
      <c r="P17" s="166"/>
      <c r="Q17" s="139"/>
      <c r="R17" s="140"/>
      <c r="S17" s="140"/>
      <c r="T17" s="141"/>
      <c r="U17" s="140"/>
      <c r="V17" s="140"/>
      <c r="W17" s="140"/>
      <c r="X17" s="142"/>
      <c r="Y17" s="143"/>
      <c r="Z17" s="144"/>
      <c r="AA17" s="143"/>
      <c r="AB17" s="144"/>
      <c r="AC17" s="145"/>
      <c r="AD17" s="146"/>
      <c r="AE17" s="147"/>
      <c r="AF17" s="147"/>
      <c r="AG17" s="188"/>
      <c r="AH17" s="148"/>
      <c r="AI17" s="148"/>
      <c r="AJ17" s="198" t="s">
        <v>266</v>
      </c>
      <c r="AK17" s="196"/>
      <c r="AL17" s="202"/>
      <c r="AM17" s="200"/>
      <c r="AN17" s="200"/>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1:69" ht="151.5" hidden="1" customHeight="1" x14ac:dyDescent="0.3">
      <c r="A18" s="283"/>
      <c r="B18" s="271"/>
      <c r="C18" s="271"/>
      <c r="D18" s="271"/>
      <c r="E18" s="286"/>
      <c r="F18" s="271"/>
      <c r="G18" s="274"/>
      <c r="H18" s="259"/>
      <c r="I18" s="262"/>
      <c r="J18" s="277"/>
      <c r="K18" s="262">
        <f ca="1">IF(NOT(ISERROR(MATCH(J18,_xlfn.ANCHORARRAY(E29),0))),I31&amp;"Por favor no seleccionar los criterios de impacto",J18)</f>
        <v>0</v>
      </c>
      <c r="L18" s="259"/>
      <c r="M18" s="262"/>
      <c r="N18" s="252"/>
      <c r="O18" s="6">
        <v>3</v>
      </c>
      <c r="P18" s="166"/>
      <c r="Q18" s="139"/>
      <c r="R18" s="140"/>
      <c r="S18" s="140"/>
      <c r="T18" s="141"/>
      <c r="U18" s="140"/>
      <c r="V18" s="140"/>
      <c r="W18" s="140"/>
      <c r="X18" s="142"/>
      <c r="Y18" s="143"/>
      <c r="Z18" s="144"/>
      <c r="AA18" s="143"/>
      <c r="AB18" s="144"/>
      <c r="AC18" s="145"/>
      <c r="AD18" s="146"/>
      <c r="AE18" s="147"/>
      <c r="AF18" s="147"/>
      <c r="AG18" s="188"/>
      <c r="AH18" s="148"/>
      <c r="AI18" s="148"/>
      <c r="AJ18" s="198" t="s">
        <v>266</v>
      </c>
      <c r="AK18" s="196"/>
      <c r="AL18" s="202"/>
      <c r="AM18" s="200"/>
      <c r="AN18" s="200" t="s">
        <v>287</v>
      </c>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1:69" ht="151.5" hidden="1" customHeight="1" x14ac:dyDescent="0.3">
      <c r="A19" s="283"/>
      <c r="B19" s="271"/>
      <c r="C19" s="271"/>
      <c r="D19" s="271"/>
      <c r="E19" s="286"/>
      <c r="F19" s="271"/>
      <c r="G19" s="274"/>
      <c r="H19" s="259"/>
      <c r="I19" s="262"/>
      <c r="J19" s="277"/>
      <c r="K19" s="262">
        <f ca="1">IF(NOT(ISERROR(MATCH(J19,_xlfn.ANCHORARRAY(E30),0))),I32&amp;"Por favor no seleccionar los criterios de impacto",J19)</f>
        <v>0</v>
      </c>
      <c r="L19" s="259"/>
      <c r="M19" s="262"/>
      <c r="N19" s="252"/>
      <c r="O19" s="6">
        <v>4</v>
      </c>
      <c r="P19" s="166"/>
      <c r="Q19" s="139" t="str">
        <f t="shared" ref="Q19:Q21" si="8">IF(OR(R19="Preventivo",R19="Detectivo"),"Probabilidad",IF(R19="Correctivo","Impacto",""))</f>
        <v/>
      </c>
      <c r="R19" s="125"/>
      <c r="S19" s="125"/>
      <c r="T19" s="126" t="str">
        <f t="shared" ref="T19:T21" si="9">IF(AND(R19="Preventivo",S19="Automático"),"50%",IF(AND(R19="Preventivo",S19="Manual"),"40%",IF(AND(R19="Detectivo",S19="Automático"),"40%",IF(AND(R19="Detectivo",S19="Manual"),"30%",IF(AND(R19="Correctivo",S19="Automático"),"35%",IF(AND(R19="Correctivo",S19="Manual"),"25%",""))))))</f>
        <v/>
      </c>
      <c r="U19" s="125"/>
      <c r="V19" s="125"/>
      <c r="W19" s="125"/>
      <c r="X19" s="127" t="str">
        <f t="shared" ref="X19:X21" si="10">IFERROR(IF(AND(Q18="Probabilidad",Q19="Probabilidad"),(Z18-(+Z18*T19)),IF(AND(Q18="Impacto",Q19="Probabilidad"),(Z17-(+Z17*T19)),IF(Q19="Impacto",Z18,""))),"")</f>
        <v/>
      </c>
      <c r="Y19" s="128" t="str">
        <f t="shared" si="1"/>
        <v/>
      </c>
      <c r="Z19" s="129" t="str">
        <f t="shared" ref="Z19:Z21" si="11">+X19</f>
        <v/>
      </c>
      <c r="AA19" s="128" t="str">
        <f t="shared" si="3"/>
        <v/>
      </c>
      <c r="AB19" s="129" t="str">
        <f t="shared" ref="AB19:AB21" si="12">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1"/>
      <c r="AE19" s="147"/>
      <c r="AF19" s="147" t="s">
        <v>215</v>
      </c>
      <c r="AG19" s="189" t="s">
        <v>212</v>
      </c>
      <c r="AH19" s="134"/>
      <c r="AI19" s="134"/>
      <c r="AJ19" s="198" t="s">
        <v>266</v>
      </c>
      <c r="AK19" s="196"/>
      <c r="AL19" s="202"/>
      <c r="AM19" s="200"/>
      <c r="AN19" s="200"/>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row>
    <row r="20" spans="1:69" ht="151.5" hidden="1" customHeight="1" x14ac:dyDescent="0.3">
      <c r="A20" s="283"/>
      <c r="B20" s="271"/>
      <c r="C20" s="271"/>
      <c r="D20" s="271"/>
      <c r="E20" s="286"/>
      <c r="F20" s="271"/>
      <c r="G20" s="274"/>
      <c r="H20" s="259"/>
      <c r="I20" s="262"/>
      <c r="J20" s="277"/>
      <c r="K20" s="262">
        <f ca="1">IF(NOT(ISERROR(MATCH(J20,_xlfn.ANCHORARRAY(E31),0))),I33&amp;"Por favor no seleccionar los criterios de impacto",J20)</f>
        <v>0</v>
      </c>
      <c r="L20" s="259"/>
      <c r="M20" s="262"/>
      <c r="N20" s="252"/>
      <c r="O20" s="6">
        <v>5</v>
      </c>
      <c r="P20" s="166"/>
      <c r="Q20" s="139" t="str">
        <f t="shared" si="8"/>
        <v/>
      </c>
      <c r="R20" s="125"/>
      <c r="S20" s="125"/>
      <c r="T20" s="126" t="str">
        <f t="shared" si="9"/>
        <v/>
      </c>
      <c r="U20" s="125"/>
      <c r="V20" s="125"/>
      <c r="W20" s="125"/>
      <c r="X20" s="127" t="str">
        <f t="shared" si="10"/>
        <v/>
      </c>
      <c r="Y20" s="128" t="str">
        <f t="shared" si="1"/>
        <v/>
      </c>
      <c r="Z20" s="129" t="str">
        <f t="shared" si="11"/>
        <v/>
      </c>
      <c r="AA20" s="128" t="str">
        <f t="shared" si="3"/>
        <v/>
      </c>
      <c r="AB20" s="129" t="str">
        <f t="shared" si="12"/>
        <v/>
      </c>
      <c r="AC20" s="130" t="str">
        <f t="shared" ref="AC20:AC21" si="13">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1"/>
      <c r="AE20" s="147"/>
      <c r="AF20" s="147" t="s">
        <v>215</v>
      </c>
      <c r="AG20" s="189" t="s">
        <v>212</v>
      </c>
      <c r="AH20" s="134"/>
      <c r="AI20" s="134"/>
      <c r="AJ20" s="198" t="s">
        <v>266</v>
      </c>
      <c r="AK20" s="196"/>
      <c r="AL20" s="202"/>
      <c r="AM20" s="200"/>
      <c r="AN20" s="200"/>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row>
    <row r="21" spans="1:69" ht="13.9" hidden="1" customHeight="1" x14ac:dyDescent="0.3">
      <c r="A21" s="284"/>
      <c r="B21" s="272"/>
      <c r="C21" s="272"/>
      <c r="D21" s="272"/>
      <c r="E21" s="287"/>
      <c r="F21" s="272"/>
      <c r="G21" s="275"/>
      <c r="H21" s="260"/>
      <c r="I21" s="263"/>
      <c r="J21" s="278"/>
      <c r="K21" s="263">
        <f ca="1">IF(NOT(ISERROR(MATCH(J21,_xlfn.ANCHORARRAY(E32),0))),I34&amp;"Por favor no seleccionar los criterios de impacto",J21)</f>
        <v>0</v>
      </c>
      <c r="L21" s="260"/>
      <c r="M21" s="263"/>
      <c r="N21" s="253"/>
      <c r="O21" s="6">
        <v>6</v>
      </c>
      <c r="P21" s="167"/>
      <c r="Q21" s="139" t="str">
        <f t="shared" si="8"/>
        <v/>
      </c>
      <c r="R21" s="125"/>
      <c r="S21" s="125"/>
      <c r="T21" s="126" t="str">
        <f t="shared" si="9"/>
        <v/>
      </c>
      <c r="U21" s="125"/>
      <c r="V21" s="125"/>
      <c r="W21" s="125"/>
      <c r="X21" s="127" t="str">
        <f t="shared" si="10"/>
        <v/>
      </c>
      <c r="Y21" s="128" t="str">
        <f t="shared" si="1"/>
        <v/>
      </c>
      <c r="Z21" s="129" t="str">
        <f t="shared" si="11"/>
        <v/>
      </c>
      <c r="AA21" s="128" t="str">
        <f t="shared" si="3"/>
        <v/>
      </c>
      <c r="AB21" s="129" t="str">
        <f t="shared" si="12"/>
        <v/>
      </c>
      <c r="AC21" s="130" t="str">
        <f t="shared" si="13"/>
        <v/>
      </c>
      <c r="AD21" s="131"/>
      <c r="AE21" s="147"/>
      <c r="AF21" s="147" t="s">
        <v>215</v>
      </c>
      <c r="AG21" s="189" t="s">
        <v>212</v>
      </c>
      <c r="AH21" s="134"/>
      <c r="AI21" s="134"/>
      <c r="AJ21" s="198" t="s">
        <v>266</v>
      </c>
      <c r="AK21" s="196"/>
      <c r="AL21" s="202"/>
      <c r="AM21" s="200"/>
      <c r="AN21" s="200"/>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row>
    <row r="22" spans="1:69" ht="199.5" customHeight="1" x14ac:dyDescent="0.3">
      <c r="A22" s="282">
        <v>3</v>
      </c>
      <c r="B22" s="270" t="s">
        <v>133</v>
      </c>
      <c r="C22" s="270" t="s">
        <v>248</v>
      </c>
      <c r="D22" s="270" t="s">
        <v>249</v>
      </c>
      <c r="E22" s="285" t="s">
        <v>257</v>
      </c>
      <c r="F22" s="270" t="s">
        <v>123</v>
      </c>
      <c r="G22" s="273">
        <v>12</v>
      </c>
      <c r="H22" s="258" t="str">
        <f>IF(G22&lt;=0,"",IF(G22&lt;=2,"Muy Baja",IF(G22&lt;=24,"Baja",IF(G22&lt;=500,"Media",IF(G22&lt;=5000,"Alta","Muy Alta")))))</f>
        <v>Baja</v>
      </c>
      <c r="I22" s="261">
        <f>IF(H22="","",IF(H22="Muy Baja",0.2,IF(H22="Baja",0.4,IF(H22="Media",0.6,IF(H22="Alta",0.8,IF(H22="Muy Alta",1,))))))</f>
        <v>0.4</v>
      </c>
      <c r="J22" s="276" t="s">
        <v>153</v>
      </c>
      <c r="K22" s="261" t="str">
        <f ca="1">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58" t="str">
        <f ca="1">IF(OR(K22='Tabla Impacto'!$C$11,K22='Tabla Impacto'!$D$11),"Leve",IF(OR(K22='Tabla Impacto'!$C$12,K22='Tabla Impacto'!$D$12),"Menor",IF(OR(K22='Tabla Impacto'!$C$13,K22='Tabla Impacto'!$D$13),"Moderado",IF(OR(K22='Tabla Impacto'!$C$14,K22='Tabla Impacto'!$D$14),"Mayor",IF(OR(K22='Tabla Impacto'!$C$15,K22='Tabla Impacto'!$D$15),"Catastrófico","")))))</f>
        <v>Moderado</v>
      </c>
      <c r="M22" s="261">
        <f ca="1">IF(L22="","",IF(L22="Leve",0.2,IF(L22="Menor",0.4,IF(L22="Moderado",0.6,IF(L22="Mayor",0.8,IF(L22="Catastrófico",1,))))))</f>
        <v>0.6</v>
      </c>
      <c r="N22" s="25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163" t="s">
        <v>250</v>
      </c>
      <c r="Q22" s="139" t="str">
        <f>IF(OR(R22="Preventivo",R22="Detectivo"),"Probabilidad",IF(R22="Correctivo","Impacto",""))</f>
        <v>Probabilidad</v>
      </c>
      <c r="R22" s="140" t="s">
        <v>15</v>
      </c>
      <c r="S22" s="140" t="s">
        <v>9</v>
      </c>
      <c r="T22" s="141" t="str">
        <f>IF(AND(R22="Preventivo",S22="Automático"),"50%",IF(AND(R22="Preventivo",S22="Manual"),"40%",IF(AND(R22="Detectivo",S22="Automático"),"40%",IF(AND(R22="Detectivo",S22="Manual"),"30%",IF(AND(R22="Correctivo",S22="Automático"),"35%",IF(AND(R22="Correctivo",S22="Manual"),"25%",""))))))</f>
        <v>30%</v>
      </c>
      <c r="U22" s="140" t="s">
        <v>19</v>
      </c>
      <c r="V22" s="140" t="s">
        <v>22</v>
      </c>
      <c r="W22" s="140" t="s">
        <v>119</v>
      </c>
      <c r="X22" s="142">
        <f>IFERROR(IF(Q22="Probabilidad",(I22-(+I22*T22)),IF(Q22="Impacto",I22,"")),"")</f>
        <v>0.28000000000000003</v>
      </c>
      <c r="Y22" s="143" t="str">
        <f>IFERROR(IF(X22="","",IF(X22&lt;=0.2,"Muy Baja",IF(X22&lt;=0.4,"Baja",IF(X22&lt;=0.6,"Media",IF(X22&lt;=0.8,"Alta","Muy Alta"))))),"")</f>
        <v>Baja</v>
      </c>
      <c r="Z22" s="144">
        <f>+X22</f>
        <v>0.28000000000000003</v>
      </c>
      <c r="AA22" s="143" t="str">
        <f ca="1">IFERROR(IF(AB22="","",IF(AB22&lt;=0.2,"Leve",IF(AB22&lt;=0.4,"Menor",IF(AB22&lt;=0.6,"Moderado",IF(AB22&lt;=0.8,"Mayor","Catastrófico"))))),"")</f>
        <v>Moderado</v>
      </c>
      <c r="AB22" s="144">
        <f ca="1">IFERROR(IF(Q22="Impacto",(M22-(+M22*T22)),IF(Q22="Probabilidad",M22,"")),"")</f>
        <v>0.6</v>
      </c>
      <c r="AC22" s="145" t="str">
        <f ca="1">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46" t="s">
        <v>32</v>
      </c>
      <c r="AE22" s="192" t="s">
        <v>252</v>
      </c>
      <c r="AF22" s="147" t="s">
        <v>215</v>
      </c>
      <c r="AG22" s="192" t="s">
        <v>218</v>
      </c>
      <c r="AH22" s="148">
        <v>45292</v>
      </c>
      <c r="AI22" s="148">
        <v>45657</v>
      </c>
      <c r="AJ22" s="198" t="s">
        <v>269</v>
      </c>
      <c r="AK22" s="196" t="s">
        <v>41</v>
      </c>
      <c r="AL22" s="202">
        <v>1</v>
      </c>
      <c r="AM22" s="200" t="s">
        <v>289</v>
      </c>
      <c r="AN22" s="200" t="s">
        <v>291</v>
      </c>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row>
    <row r="23" spans="1:69" ht="151.5" hidden="1" customHeight="1" x14ac:dyDescent="0.3">
      <c r="A23" s="283"/>
      <c r="B23" s="271"/>
      <c r="C23" s="271"/>
      <c r="D23" s="271"/>
      <c r="E23" s="286"/>
      <c r="F23" s="271"/>
      <c r="G23" s="274"/>
      <c r="H23" s="259"/>
      <c r="I23" s="262"/>
      <c r="J23" s="277"/>
      <c r="K23" s="262">
        <f ca="1">IF(NOT(ISERROR(MATCH(J23,_xlfn.ANCHORARRAY(E34),0))),#REF!&amp;"Por favor no seleccionar los criterios de impacto",J23)</f>
        <v>0</v>
      </c>
      <c r="L23" s="259"/>
      <c r="M23" s="262"/>
      <c r="N23" s="252"/>
      <c r="O23" s="6">
        <v>2</v>
      </c>
      <c r="P23" s="164"/>
      <c r="Q23" s="139"/>
      <c r="R23" s="140"/>
      <c r="S23" s="140"/>
      <c r="T23" s="141"/>
      <c r="U23" s="140"/>
      <c r="V23" s="140"/>
      <c r="W23" s="140"/>
      <c r="X23" s="152"/>
      <c r="Y23" s="143"/>
      <c r="Z23" s="144"/>
      <c r="AA23" s="143"/>
      <c r="AB23" s="144"/>
      <c r="AC23" s="145"/>
      <c r="AD23" s="146"/>
      <c r="AE23" s="147"/>
      <c r="AF23" s="147"/>
      <c r="AG23" s="187"/>
      <c r="AH23" s="148"/>
      <c r="AI23" s="148"/>
      <c r="AJ23" s="198"/>
      <c r="AK23" s="196"/>
      <c r="AL23" s="202"/>
      <c r="AM23" s="200"/>
      <c r="AN23" s="200"/>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69" ht="151.5" hidden="1" customHeight="1" x14ac:dyDescent="0.3">
      <c r="A24" s="283"/>
      <c r="B24" s="271"/>
      <c r="C24" s="271"/>
      <c r="D24" s="271"/>
      <c r="E24" s="286"/>
      <c r="F24" s="271"/>
      <c r="G24" s="274"/>
      <c r="H24" s="259"/>
      <c r="I24" s="262"/>
      <c r="J24" s="277"/>
      <c r="K24" s="262">
        <f ca="1">IF(NOT(ISERROR(MATCH(J24,_xlfn.ANCHORARRAY(#REF!),0))),#REF!&amp;"Por favor no seleccionar los criterios de impacto",J24)</f>
        <v>0</v>
      </c>
      <c r="L24" s="259"/>
      <c r="M24" s="262"/>
      <c r="N24" s="252"/>
      <c r="O24" s="6">
        <v>3</v>
      </c>
      <c r="P24" s="151"/>
      <c r="Q24" s="124" t="str">
        <f>IF(OR(R24="Preventivo",R24="Detectivo"),"Probabilidad",IF(R24="Correctivo","Impacto",""))</f>
        <v/>
      </c>
      <c r="R24" s="125"/>
      <c r="S24" s="125"/>
      <c r="T24" s="126" t="str">
        <f t="shared" ref="T24:T27" si="14">IF(AND(R24="Preventivo",S24="Automático"),"50%",IF(AND(R24="Preventivo",S24="Manual"),"40%",IF(AND(R24="Detectivo",S24="Automático"),"40%",IF(AND(R24="Detectivo",S24="Manual"),"30%",IF(AND(R24="Correctivo",S24="Automático"),"35%",IF(AND(R24="Correctivo",S24="Manual"),"25%",""))))))</f>
        <v/>
      </c>
      <c r="U24" s="125"/>
      <c r="V24" s="125"/>
      <c r="W24" s="125"/>
      <c r="X24" s="127" t="str">
        <f>IFERROR(IF(AND(Q23="Probabilidad",Q24="Probabilidad"),(Z23-(+Z23*T24)),IF(AND(Q23="Impacto",Q24="Probabilidad"),(Z22-(+Z22*T24)),IF(Q24="Impacto",Z23,""))),"")</f>
        <v/>
      </c>
      <c r="Y24" s="128" t="str">
        <f t="shared" si="1"/>
        <v/>
      </c>
      <c r="Z24" s="129" t="str">
        <f t="shared" ref="Z24:Z27" si="15">+X24</f>
        <v/>
      </c>
      <c r="AA24" s="128" t="str">
        <f t="shared" si="3"/>
        <v/>
      </c>
      <c r="AB24" s="129" t="str">
        <f>IFERROR(IF(AND(Q23="Impacto",Q24="Impacto"),(AB23-(+AB23*T24)),IF(AND(Q23="Probabilidad",Q24="Impacto"),(AB22-(+AB22*T24)),IF(Q24="Probabilidad",AB23,""))),"")</f>
        <v/>
      </c>
      <c r="AC24" s="130" t="str">
        <f t="shared" ref="AC24" si="16">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1"/>
      <c r="AE24" s="147"/>
      <c r="AF24" s="147" t="s">
        <v>215</v>
      </c>
      <c r="AG24" s="187" t="s">
        <v>212</v>
      </c>
      <c r="AH24" s="134">
        <v>44927</v>
      </c>
      <c r="AI24" s="134"/>
      <c r="AJ24" s="198"/>
      <c r="AK24" s="196"/>
      <c r="AL24" s="202"/>
      <c r="AM24" s="200"/>
      <c r="AN24" s="200"/>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51.5" hidden="1" customHeight="1" x14ac:dyDescent="0.3">
      <c r="A25" s="283"/>
      <c r="B25" s="271"/>
      <c r="C25" s="271"/>
      <c r="D25" s="271"/>
      <c r="E25" s="286"/>
      <c r="F25" s="271"/>
      <c r="G25" s="274"/>
      <c r="H25" s="259"/>
      <c r="I25" s="262"/>
      <c r="J25" s="277"/>
      <c r="K25" s="262">
        <f ca="1">IF(NOT(ISERROR(MATCH(J25,_xlfn.ANCHORARRAY(#REF!),0))),I35&amp;"Por favor no seleccionar los criterios de impacto",J25)</f>
        <v>0</v>
      </c>
      <c r="L25" s="259"/>
      <c r="M25" s="262"/>
      <c r="N25" s="252"/>
      <c r="O25" s="6">
        <v>4</v>
      </c>
      <c r="P25" s="138"/>
      <c r="Q25" s="124" t="str">
        <f t="shared" ref="Q25:Q27" si="17">IF(OR(R25="Preventivo",R25="Detectivo"),"Probabilidad",IF(R25="Correctivo","Impacto",""))</f>
        <v/>
      </c>
      <c r="R25" s="125"/>
      <c r="S25" s="125"/>
      <c r="T25" s="126" t="str">
        <f t="shared" si="14"/>
        <v/>
      </c>
      <c r="U25" s="125"/>
      <c r="V25" s="125"/>
      <c r="W25" s="125"/>
      <c r="X25" s="127" t="str">
        <f t="shared" ref="X25:X27" si="18">IFERROR(IF(AND(Q24="Probabilidad",Q25="Probabilidad"),(Z24-(+Z24*T25)),IF(AND(Q24="Impacto",Q25="Probabilidad"),(Z23-(+Z23*T25)),IF(Q25="Impacto",Z24,""))),"")</f>
        <v/>
      </c>
      <c r="Y25" s="128" t="str">
        <f t="shared" si="1"/>
        <v/>
      </c>
      <c r="Z25" s="129" t="str">
        <f t="shared" si="15"/>
        <v/>
      </c>
      <c r="AA25" s="128" t="str">
        <f t="shared" si="3"/>
        <v/>
      </c>
      <c r="AB25" s="129" t="str">
        <f t="shared" ref="AB25:AB27" si="19">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147"/>
      <c r="AF25" s="147" t="s">
        <v>215</v>
      </c>
      <c r="AG25" s="187" t="s">
        <v>212</v>
      </c>
      <c r="AH25" s="134">
        <v>44927</v>
      </c>
      <c r="AI25" s="134"/>
      <c r="AJ25" s="198"/>
      <c r="AK25" s="196"/>
      <c r="AL25" s="202"/>
      <c r="AM25" s="200"/>
      <c r="AN25" s="200"/>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51.5" hidden="1" customHeight="1" x14ac:dyDescent="0.3">
      <c r="A26" s="283"/>
      <c r="B26" s="271"/>
      <c r="C26" s="271"/>
      <c r="D26" s="271"/>
      <c r="E26" s="286"/>
      <c r="F26" s="271"/>
      <c r="G26" s="274"/>
      <c r="H26" s="259"/>
      <c r="I26" s="262"/>
      <c r="J26" s="277"/>
      <c r="K26" s="262">
        <f ca="1">IF(NOT(ISERROR(MATCH(J26,_xlfn.ANCHORARRAY(#REF!),0))),I36&amp;"Por favor no seleccionar los criterios de impacto",J26)</f>
        <v>0</v>
      </c>
      <c r="L26" s="259"/>
      <c r="M26" s="262"/>
      <c r="N26" s="252"/>
      <c r="O26" s="6">
        <v>5</v>
      </c>
      <c r="P26" s="138"/>
      <c r="Q26" s="124" t="str">
        <f t="shared" si="17"/>
        <v/>
      </c>
      <c r="R26" s="125"/>
      <c r="S26" s="125"/>
      <c r="T26" s="126" t="str">
        <f t="shared" si="14"/>
        <v/>
      </c>
      <c r="U26" s="125"/>
      <c r="V26" s="125"/>
      <c r="W26" s="125"/>
      <c r="X26" s="127" t="str">
        <f t="shared" si="18"/>
        <v/>
      </c>
      <c r="Y26" s="128" t="str">
        <f t="shared" si="1"/>
        <v/>
      </c>
      <c r="Z26" s="129" t="str">
        <f t="shared" si="15"/>
        <v/>
      </c>
      <c r="AA26" s="128" t="str">
        <f t="shared" si="3"/>
        <v/>
      </c>
      <c r="AB26" s="129" t="str">
        <f t="shared" si="19"/>
        <v/>
      </c>
      <c r="AC26" s="130" t="str">
        <f t="shared" ref="AC26:AC27" si="20">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147"/>
      <c r="AF26" s="147" t="s">
        <v>215</v>
      </c>
      <c r="AG26" s="187" t="s">
        <v>212</v>
      </c>
      <c r="AH26" s="134">
        <v>44927</v>
      </c>
      <c r="AI26" s="134"/>
      <c r="AJ26" s="198"/>
      <c r="AK26" s="196"/>
      <c r="AL26" s="202"/>
      <c r="AM26" s="200"/>
      <c r="AN26" s="200"/>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51.5" hidden="1" customHeight="1" x14ac:dyDescent="0.3">
      <c r="A27" s="284"/>
      <c r="B27" s="272"/>
      <c r="C27" s="272"/>
      <c r="D27" s="272"/>
      <c r="E27" s="287"/>
      <c r="F27" s="272"/>
      <c r="G27" s="275"/>
      <c r="H27" s="260"/>
      <c r="I27" s="263"/>
      <c r="J27" s="278"/>
      <c r="K27" s="263">
        <f ca="1">IF(NOT(ISERROR(MATCH(J27,_xlfn.ANCHORARRAY(E35),0))),I37&amp;"Por favor no seleccionar los criterios de impacto",J27)</f>
        <v>0</v>
      </c>
      <c r="L27" s="260"/>
      <c r="M27" s="263"/>
      <c r="N27" s="253"/>
      <c r="O27" s="6">
        <v>6</v>
      </c>
      <c r="P27" s="138"/>
      <c r="Q27" s="124" t="str">
        <f t="shared" si="17"/>
        <v/>
      </c>
      <c r="R27" s="125"/>
      <c r="S27" s="125"/>
      <c r="T27" s="126" t="str">
        <f t="shared" si="14"/>
        <v/>
      </c>
      <c r="U27" s="125"/>
      <c r="V27" s="125"/>
      <c r="W27" s="125"/>
      <c r="X27" s="127" t="str">
        <f t="shared" si="18"/>
        <v/>
      </c>
      <c r="Y27" s="128" t="str">
        <f t="shared" si="1"/>
        <v/>
      </c>
      <c r="Z27" s="129" t="str">
        <f t="shared" si="15"/>
        <v/>
      </c>
      <c r="AA27" s="128" t="str">
        <f t="shared" si="3"/>
        <v/>
      </c>
      <c r="AB27" s="129" t="str">
        <f t="shared" si="19"/>
        <v/>
      </c>
      <c r="AC27" s="130" t="str">
        <f t="shared" si="20"/>
        <v/>
      </c>
      <c r="AD27" s="131"/>
      <c r="AE27" s="147"/>
      <c r="AF27" s="147" t="s">
        <v>215</v>
      </c>
      <c r="AG27" s="187" t="s">
        <v>212</v>
      </c>
      <c r="AH27" s="134">
        <v>44927</v>
      </c>
      <c r="AI27" s="134"/>
      <c r="AJ27" s="198"/>
      <c r="AK27" s="196"/>
      <c r="AL27" s="202"/>
      <c r="AM27" s="200"/>
      <c r="AN27" s="200"/>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114.75" customHeight="1" x14ac:dyDescent="0.3">
      <c r="A28" s="282">
        <v>4</v>
      </c>
      <c r="B28" s="270" t="s">
        <v>133</v>
      </c>
      <c r="C28" s="270" t="s">
        <v>226</v>
      </c>
      <c r="D28" s="270" t="s">
        <v>259</v>
      </c>
      <c r="E28" s="285" t="s">
        <v>256</v>
      </c>
      <c r="F28" s="270" t="s">
        <v>123</v>
      </c>
      <c r="G28" s="273">
        <v>6000</v>
      </c>
      <c r="H28" s="258" t="str">
        <f>IF(G28&lt;=0,"",IF(G28&lt;=2,"Muy Baja",IF(G28&lt;=24,"Baja",IF(G28&lt;=500,"Media",IF(G28&lt;=5000,"Alta","Muy Alta")))))</f>
        <v>Muy Alta</v>
      </c>
      <c r="I28" s="261">
        <f>IF(H28="","",IF(H28="Muy Baja",0.2,IF(H28="Baja",0.4,IF(H28="Media",0.6,IF(H28="Alta",0.8,IF(H28="Muy Alta",1,))))))</f>
        <v>1</v>
      </c>
      <c r="J28" s="276" t="s">
        <v>152</v>
      </c>
      <c r="K28" s="261" t="str">
        <f ca="1">IF(NOT(ISERROR(MATCH(J28,'Tabla Impacto'!$B$221:$B$223,0))),'Tabla Impacto'!$F$223&amp;"Por favor no seleccionar los criterios de impacto(Afectación Económica o presupuestal y Pérdida Reputacional)",J28)</f>
        <v xml:space="preserve">     El riesgo afecta la imagen de la entidad internamente, de conocimiento general, nivel interno, de junta dircetiva y accionistas y/o de provedores</v>
      </c>
      <c r="L28" s="258" t="str">
        <f ca="1">IF(OR(K28='Tabla Impacto'!$C$11,K28='Tabla Impacto'!$D$11),"Leve",IF(OR(K28='Tabla Impacto'!$C$12,K28='Tabla Impacto'!$D$12),"Menor",IF(OR(K28='Tabla Impacto'!$C$13,K28='Tabla Impacto'!$D$13),"Moderado",IF(OR(K28='Tabla Impacto'!$C$14,K28='Tabla Impacto'!$D$14),"Mayor",IF(OR(K28='Tabla Impacto'!$C$15,K28='Tabla Impacto'!$D$15),"Catastrófico","")))))</f>
        <v>Menor</v>
      </c>
      <c r="M28" s="261">
        <f ca="1">IF(L28="","",IF(L28="Leve",0.2,IF(L28="Menor",0.4,IF(L28="Moderado",0.6,IF(L28="Mayor",0.8,IF(L28="Catastrófico",1,))))))</f>
        <v>0.4</v>
      </c>
      <c r="N28" s="25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Alto</v>
      </c>
      <c r="O28" s="6">
        <v>1</v>
      </c>
      <c r="P28" s="184" t="s">
        <v>227</v>
      </c>
      <c r="Q28" s="139" t="str">
        <f>IF(OR(R28="Preventivo",R28="Detectivo"),"Probabilidad",IF(R28="Correctivo","Impacto",""))</f>
        <v>Impacto</v>
      </c>
      <c r="R28" s="140" t="s">
        <v>16</v>
      </c>
      <c r="S28" s="140" t="s">
        <v>9</v>
      </c>
      <c r="T28" s="141" t="str">
        <f>IF(AND(R28="Preventivo",S28="Automático"),"50%",IF(AND(R28="Preventivo",S28="Manual"),"40%",IF(AND(R28="Detectivo",S28="Automático"),"40%",IF(AND(R28="Detectivo",S28="Manual"),"30%",IF(AND(R28="Correctivo",S28="Automático"),"35%",IF(AND(R28="Correctivo",S28="Manual"),"25%",""))))))</f>
        <v>25%</v>
      </c>
      <c r="U28" s="140" t="s">
        <v>19</v>
      </c>
      <c r="V28" s="140" t="s">
        <v>22</v>
      </c>
      <c r="W28" s="140" t="s">
        <v>119</v>
      </c>
      <c r="X28" s="142">
        <f>IFERROR(IF(Q28="Probabilidad",(I28-(+I28*T28)),IF(Q28="Impacto",I28,"")),"")</f>
        <v>1</v>
      </c>
      <c r="Y28" s="143" t="str">
        <f>IFERROR(IF(X28="","",IF(X28&lt;=0.2,"Muy Baja",IF(X28&lt;=0.4,"Baja",IF(X28&lt;=0.6,"Media",IF(X28&lt;=0.8,"Alta","Muy Alta"))))),"")</f>
        <v>Muy Alta</v>
      </c>
      <c r="Z28" s="144">
        <f>+X28</f>
        <v>1</v>
      </c>
      <c r="AA28" s="143" t="str">
        <f ca="1">IFERROR(IF(AB28="","",IF(AB28&lt;=0.2,"Leve",IF(AB28&lt;=0.4,"Menor",IF(AB28&lt;=0.6,"Moderado",IF(AB28&lt;=0.8,"Mayor","Catastrófico"))))),"")</f>
        <v>Menor</v>
      </c>
      <c r="AB28" s="144">
        <f ca="1">IFERROR(IF(Q28="Impacto",(M28-(+M28*T28)),IF(Q28="Probabilidad",M28,"")),"")</f>
        <v>0.30000000000000004</v>
      </c>
      <c r="AC28" s="145" t="str">
        <f ca="1">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Alto</v>
      </c>
      <c r="AD28" s="146" t="s">
        <v>32</v>
      </c>
      <c r="AE28" s="147" t="s">
        <v>260</v>
      </c>
      <c r="AF28" s="192" t="s">
        <v>215</v>
      </c>
      <c r="AG28" s="192" t="s">
        <v>220</v>
      </c>
      <c r="AH28" s="148">
        <v>45292</v>
      </c>
      <c r="AI28" s="148">
        <v>45657</v>
      </c>
      <c r="AJ28" s="198" t="s">
        <v>274</v>
      </c>
      <c r="AK28" s="196" t="s">
        <v>41</v>
      </c>
      <c r="AL28" s="202">
        <v>1</v>
      </c>
      <c r="AM28" s="200" t="s">
        <v>293</v>
      </c>
      <c r="AN28" s="200" t="s">
        <v>292</v>
      </c>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47" hidden="1" customHeight="1" x14ac:dyDescent="0.3">
      <c r="A29" s="283"/>
      <c r="B29" s="271"/>
      <c r="C29" s="271"/>
      <c r="D29" s="271"/>
      <c r="E29" s="288"/>
      <c r="F29" s="271"/>
      <c r="G29" s="274"/>
      <c r="H29" s="259"/>
      <c r="I29" s="262"/>
      <c r="J29" s="277"/>
      <c r="K29" s="262">
        <f ca="1">IF(NOT(ISERROR(MATCH(J29,_xlfn.ANCHORARRAY(E37),0))),I39&amp;"Por favor no seleccionar los criterios de impacto",J29)</f>
        <v>0</v>
      </c>
      <c r="L29" s="259"/>
      <c r="M29" s="262"/>
      <c r="N29" s="252"/>
      <c r="O29" s="6">
        <v>2</v>
      </c>
      <c r="P29" s="150"/>
      <c r="Q29" s="139"/>
      <c r="R29" s="140"/>
      <c r="S29" s="140"/>
      <c r="T29" s="141"/>
      <c r="U29" s="140"/>
      <c r="V29" s="140"/>
      <c r="W29" s="140"/>
      <c r="X29" s="142"/>
      <c r="Y29" s="143"/>
      <c r="Z29" s="144"/>
      <c r="AA29" s="143"/>
      <c r="AB29" s="144"/>
      <c r="AC29" s="145"/>
      <c r="AD29" s="146"/>
      <c r="AE29" s="147"/>
      <c r="AF29" s="147"/>
      <c r="AG29" s="187"/>
      <c r="AH29" s="148"/>
      <c r="AI29" s="153"/>
      <c r="AJ29" s="198"/>
      <c r="AK29" s="196"/>
      <c r="AL29" s="202"/>
      <c r="AM29" s="200"/>
      <c r="AN29" s="200"/>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283"/>
      <c r="B30" s="271"/>
      <c r="C30" s="271"/>
      <c r="D30" s="271"/>
      <c r="E30" s="288"/>
      <c r="F30" s="271"/>
      <c r="G30" s="274"/>
      <c r="H30" s="259"/>
      <c r="I30" s="262"/>
      <c r="J30" s="277"/>
      <c r="K30" s="262">
        <f ca="1">IF(NOT(ISERROR(MATCH(J30,_xlfn.ANCHORARRAY(E38),0))),I40&amp;"Por favor no seleccionar los criterios de impacto",J30)</f>
        <v>0</v>
      </c>
      <c r="L30" s="259"/>
      <c r="M30" s="262"/>
      <c r="N30" s="252"/>
      <c r="O30" s="6">
        <v>3</v>
      </c>
      <c r="P30" s="149"/>
      <c r="Q30" s="139"/>
      <c r="R30" s="140"/>
      <c r="S30" s="140"/>
      <c r="T30" s="141"/>
      <c r="U30" s="140"/>
      <c r="V30" s="140"/>
      <c r="W30" s="140"/>
      <c r="X30" s="142"/>
      <c r="Y30" s="143"/>
      <c r="Z30" s="144"/>
      <c r="AA30" s="143"/>
      <c r="AB30" s="144"/>
      <c r="AC30" s="145"/>
      <c r="AD30" s="146"/>
      <c r="AE30" s="147"/>
      <c r="AF30" s="147"/>
      <c r="AG30" s="187"/>
      <c r="AH30" s="148"/>
      <c r="AI30" s="153"/>
      <c r="AJ30" s="198"/>
      <c r="AK30" s="196"/>
      <c r="AL30" s="202"/>
      <c r="AM30" s="200"/>
      <c r="AN30" s="200"/>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151.5" hidden="1" customHeight="1" x14ac:dyDescent="0.3">
      <c r="A31" s="283"/>
      <c r="B31" s="271"/>
      <c r="C31" s="271"/>
      <c r="D31" s="271"/>
      <c r="E31" s="288"/>
      <c r="F31" s="271"/>
      <c r="G31" s="274"/>
      <c r="H31" s="259"/>
      <c r="I31" s="262"/>
      <c r="J31" s="277"/>
      <c r="K31" s="262">
        <f ca="1">IF(NOT(ISERROR(MATCH(J31,_xlfn.ANCHORARRAY(E39),0))),I41&amp;"Por favor no seleccionar los criterios de impacto",J31)</f>
        <v>0</v>
      </c>
      <c r="L31" s="259"/>
      <c r="M31" s="262"/>
      <c r="N31" s="252"/>
      <c r="O31" s="6">
        <v>4</v>
      </c>
      <c r="P31" s="123"/>
      <c r="Q31" s="124" t="str">
        <f t="shared" ref="Q31:Q33" si="21">IF(OR(R31="Preventivo",R31="Detectivo"),"Probabilidad",IF(R31="Correctivo","Impacto",""))</f>
        <v/>
      </c>
      <c r="R31" s="125"/>
      <c r="S31" s="125"/>
      <c r="T31" s="126" t="str">
        <f t="shared" ref="T31:T33" si="22">IF(AND(R31="Preventivo",S31="Automático"),"50%",IF(AND(R31="Preventivo",S31="Manual"),"40%",IF(AND(R31="Detectivo",S31="Automático"),"40%",IF(AND(R31="Detectivo",S31="Manual"),"30%",IF(AND(R31="Correctivo",S31="Automático"),"35%",IF(AND(R31="Correctivo",S31="Manual"),"25%",""))))))</f>
        <v/>
      </c>
      <c r="U31" s="125"/>
      <c r="V31" s="125"/>
      <c r="W31" s="125"/>
      <c r="X31" s="127" t="str">
        <f t="shared" ref="X31:X33" si="23">IFERROR(IF(AND(Q30="Probabilidad",Q31="Probabilidad"),(Z30-(+Z30*T31)),IF(AND(Q30="Impacto",Q31="Probabilidad"),(Z29-(+Z29*T31)),IF(Q31="Impacto",Z30,""))),"")</f>
        <v/>
      </c>
      <c r="Y31" s="128" t="str">
        <f t="shared" si="1"/>
        <v/>
      </c>
      <c r="Z31" s="129" t="str">
        <f t="shared" ref="Z31:Z33" si="24">+X31</f>
        <v/>
      </c>
      <c r="AA31" s="128" t="str">
        <f t="shared" si="3"/>
        <v/>
      </c>
      <c r="AB31" s="129" t="str">
        <f t="shared" ref="AB31:AB33" si="25">IFERROR(IF(AND(Q30="Impacto",Q31="Impacto"),(AB30-(+AB30*T31)),IF(AND(Q30="Probabilidad",Q31="Impacto"),(AB29-(+AB29*T31)),IF(Q31="Probabilidad",AB30,""))),"")</f>
        <v/>
      </c>
      <c r="AC31" s="1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1"/>
      <c r="AE31" s="147"/>
      <c r="AF31" s="147" t="s">
        <v>215</v>
      </c>
      <c r="AG31" s="190"/>
      <c r="AH31" s="134"/>
      <c r="AI31" s="134"/>
      <c r="AJ31" s="198"/>
      <c r="AK31" s="196"/>
      <c r="AL31" s="202"/>
      <c r="AM31" s="200"/>
      <c r="AN31" s="200"/>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151.5" hidden="1" customHeight="1" x14ac:dyDescent="0.3">
      <c r="A32" s="283"/>
      <c r="B32" s="271"/>
      <c r="C32" s="271"/>
      <c r="D32" s="271"/>
      <c r="E32" s="288"/>
      <c r="F32" s="271"/>
      <c r="G32" s="274"/>
      <c r="H32" s="259"/>
      <c r="I32" s="262"/>
      <c r="J32" s="277"/>
      <c r="K32" s="262">
        <f ca="1">IF(NOT(ISERROR(MATCH(J32,_xlfn.ANCHORARRAY(E40),0))),I42&amp;"Por favor no seleccionar los criterios de impacto",J32)</f>
        <v>0</v>
      </c>
      <c r="L32" s="259"/>
      <c r="M32" s="262"/>
      <c r="N32" s="252"/>
      <c r="O32" s="6">
        <v>5</v>
      </c>
      <c r="P32" s="123"/>
      <c r="Q32" s="124" t="str">
        <f t="shared" si="21"/>
        <v/>
      </c>
      <c r="R32" s="125"/>
      <c r="S32" s="125"/>
      <c r="T32" s="126" t="str">
        <f t="shared" si="22"/>
        <v/>
      </c>
      <c r="U32" s="125"/>
      <c r="V32" s="125"/>
      <c r="W32" s="125"/>
      <c r="X32" s="136" t="str">
        <f t="shared" si="23"/>
        <v/>
      </c>
      <c r="Y32" s="128" t="str">
        <f>IFERROR(IF(X32="","",IF(X32&lt;=0.2,"Muy Baja",IF(X32&lt;=0.4,"Baja",IF(X32&lt;=0.6,"Media",IF(X32&lt;=0.8,"Alta","Muy Alta"))))),"")</f>
        <v/>
      </c>
      <c r="Z32" s="129" t="str">
        <f t="shared" si="24"/>
        <v/>
      </c>
      <c r="AA32" s="128" t="str">
        <f t="shared" si="3"/>
        <v/>
      </c>
      <c r="AB32" s="129" t="str">
        <f t="shared" si="25"/>
        <v/>
      </c>
      <c r="AC32" s="130" t="str">
        <f t="shared" ref="AC32:AC33" si="26">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1"/>
      <c r="AE32" s="147"/>
      <c r="AF32" s="147" t="s">
        <v>215</v>
      </c>
      <c r="AG32" s="190"/>
      <c r="AH32" s="134"/>
      <c r="AI32" s="134"/>
      <c r="AJ32" s="198"/>
      <c r="AK32" s="196"/>
      <c r="AL32" s="202"/>
      <c r="AM32" s="200"/>
      <c r="AN32" s="200"/>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151.5" hidden="1" customHeight="1" x14ac:dyDescent="0.3">
      <c r="A33" s="284"/>
      <c r="B33" s="272"/>
      <c r="C33" s="272"/>
      <c r="D33" s="272"/>
      <c r="E33" s="289"/>
      <c r="F33" s="272"/>
      <c r="G33" s="275"/>
      <c r="H33" s="260"/>
      <c r="I33" s="263"/>
      <c r="J33" s="278"/>
      <c r="K33" s="263">
        <f ca="1">IF(NOT(ISERROR(MATCH(J33,_xlfn.ANCHORARRAY(E41),0))),I43&amp;"Por favor no seleccionar los criterios de impacto",J33)</f>
        <v>0</v>
      </c>
      <c r="L33" s="260"/>
      <c r="M33" s="263"/>
      <c r="N33" s="253"/>
      <c r="O33" s="6">
        <v>6</v>
      </c>
      <c r="P33" s="123"/>
      <c r="Q33" s="124" t="str">
        <f t="shared" si="21"/>
        <v/>
      </c>
      <c r="R33" s="125"/>
      <c r="S33" s="125"/>
      <c r="T33" s="126" t="str">
        <f t="shared" si="22"/>
        <v/>
      </c>
      <c r="U33" s="125"/>
      <c r="V33" s="125"/>
      <c r="W33" s="125"/>
      <c r="X33" s="127" t="str">
        <f t="shared" si="23"/>
        <v/>
      </c>
      <c r="Y33" s="128" t="str">
        <f t="shared" si="1"/>
        <v/>
      </c>
      <c r="Z33" s="129" t="str">
        <f t="shared" si="24"/>
        <v/>
      </c>
      <c r="AA33" s="128" t="str">
        <f t="shared" si="3"/>
        <v/>
      </c>
      <c r="AB33" s="129" t="str">
        <f t="shared" si="25"/>
        <v/>
      </c>
      <c r="AC33" s="130" t="str">
        <f t="shared" si="26"/>
        <v/>
      </c>
      <c r="AD33" s="131"/>
      <c r="AE33" s="147"/>
      <c r="AF33" s="147" t="s">
        <v>215</v>
      </c>
      <c r="AG33" s="190"/>
      <c r="AH33" s="134"/>
      <c r="AI33" s="134"/>
      <c r="AJ33" s="198"/>
      <c r="AK33" s="196"/>
      <c r="AL33" s="202"/>
      <c r="AM33" s="200"/>
      <c r="AN33" s="200"/>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ht="183" customHeight="1" x14ac:dyDescent="0.3">
      <c r="A34" s="282">
        <v>5</v>
      </c>
      <c r="B34" s="270" t="s">
        <v>133</v>
      </c>
      <c r="C34" s="270" t="s">
        <v>242</v>
      </c>
      <c r="D34" s="270" t="s">
        <v>243</v>
      </c>
      <c r="E34" s="285" t="s">
        <v>255</v>
      </c>
      <c r="F34" s="270" t="s">
        <v>123</v>
      </c>
      <c r="G34" s="273">
        <v>12</v>
      </c>
      <c r="H34" s="258" t="str">
        <f>IF(G34&lt;=0,"",IF(G34&lt;=2,"Muy Baja",IF(G34&lt;=24,"Baja",IF(G34&lt;=500,"Media",IF(G34&lt;=5000,"Alta","Muy Alta")))))</f>
        <v>Baja</v>
      </c>
      <c r="I34" s="261">
        <f>IF(H34="","",IF(H34="Muy Baja",0.2,IF(H34="Baja",0.4,IF(H34="Media",0.6,IF(H34="Alta",0.8,IF(H34="Muy Alta",1,))))))</f>
        <v>0.4</v>
      </c>
      <c r="J34" s="276" t="s">
        <v>155</v>
      </c>
      <c r="K34" s="261" t="str">
        <f ca="1">IF(NOT(ISERROR(MATCH(J34,'Tabla Impacto'!$B$221:$B$223,0))),'Tabla Impacto'!$F$223&amp;"Por favor no seleccionar los criterios de impacto(Afectación Económica o presupuestal y Pérdida Reputacional)",J34)</f>
        <v xml:space="preserve">     El riesgo afecta la imagen de la entidad a nivel nacional, con efecto publicitarios sostenible a nivel país</v>
      </c>
      <c r="L34" s="258" t="str">
        <f ca="1">IF(OR(K34='Tabla Impacto'!$C$11,K34='Tabla Impacto'!$D$11),"Leve",IF(OR(K34='Tabla Impacto'!$C$12,K34='Tabla Impacto'!$D$12),"Menor",IF(OR(K34='Tabla Impacto'!$C$13,K34='Tabla Impacto'!$D$13),"Moderado",IF(OR(K34='Tabla Impacto'!$C$14,K34='Tabla Impacto'!$D$14),"Mayor",IF(OR(K34='Tabla Impacto'!$C$15,K34='Tabla Impacto'!$D$15),"Catastrófico","")))))</f>
        <v>Catastrófico</v>
      </c>
      <c r="M34" s="261">
        <f ca="1">IF(L34="","",IF(L34="Leve",0.2,IF(L34="Menor",0.4,IF(L34="Moderado",0.6,IF(L34="Mayor",0.8,IF(L34="Catastrófico",1,))))))</f>
        <v>1</v>
      </c>
      <c r="N34" s="25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Extremo</v>
      </c>
      <c r="O34" s="6">
        <v>1</v>
      </c>
      <c r="P34" s="154" t="s">
        <v>244</v>
      </c>
      <c r="Q34" s="139" t="str">
        <f>IF(OR(R34="Preventivo",R34="Detectivo"),"Probabilidad",IF(R34="Correctivo","Impacto",""))</f>
        <v>Probabilidad</v>
      </c>
      <c r="R34" s="140" t="s">
        <v>14</v>
      </c>
      <c r="S34" s="140" t="s">
        <v>10</v>
      </c>
      <c r="T34" s="141" t="str">
        <f>IF(AND(R34="Preventivo",S34="Automático"),"50%",IF(AND(R34="Preventivo",S34="Manual"),"40%",IF(AND(R34="Detectivo",S34="Automático"),"40%",IF(AND(R34="Detectivo",S34="Manual"),"30%",IF(AND(R34="Correctivo",S34="Automático"),"35%",IF(AND(R34="Correctivo",S34="Manual"),"25%",""))))))</f>
        <v>50%</v>
      </c>
      <c r="U34" s="140" t="s">
        <v>19</v>
      </c>
      <c r="V34" s="140" t="s">
        <v>22</v>
      </c>
      <c r="W34" s="140" t="s">
        <v>119</v>
      </c>
      <c r="X34" s="142">
        <f>IFERROR(IF(Q34="Probabilidad",(I34-(+I34*T34)),IF(Q34="Impacto",I34,"")),"")</f>
        <v>0.2</v>
      </c>
      <c r="Y34" s="143" t="str">
        <f>IFERROR(IF(X34="","",IF(X34&lt;=0.2,"Muy Baja",IF(X34&lt;=0.4,"Baja",IF(X34&lt;=0.6,"Media",IF(X34&lt;=0.8,"Alta","Muy Alta"))))),"")</f>
        <v>Muy Baja</v>
      </c>
      <c r="Z34" s="144">
        <f>+X34</f>
        <v>0.2</v>
      </c>
      <c r="AA34" s="143" t="str">
        <f ca="1">IFERROR(IF(AB34="","",IF(AB34&lt;=0.2,"Leve",IF(AB34&lt;=0.4,"Menor",IF(AB34&lt;=0.6,"Moderado",IF(AB34&lt;=0.8,"Mayor","Catastrófico"))))),"")</f>
        <v>Catastrófico</v>
      </c>
      <c r="AB34" s="144">
        <f ca="1">IFERROR(IF(Q34="Impacto",(M34-(+M34*T34)),IF(Q34="Probabilidad",M34,"")),"")</f>
        <v>1</v>
      </c>
      <c r="AC34" s="145" t="str">
        <f ca="1">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Extremo</v>
      </c>
      <c r="AD34" s="146" t="s">
        <v>135</v>
      </c>
      <c r="AE34" s="147" t="s">
        <v>245</v>
      </c>
      <c r="AF34" s="147" t="s">
        <v>215</v>
      </c>
      <c r="AG34" s="192" t="s">
        <v>220</v>
      </c>
      <c r="AH34" s="148">
        <v>45292</v>
      </c>
      <c r="AI34" s="153" t="s">
        <v>284</v>
      </c>
      <c r="AJ34" s="198" t="s">
        <v>275</v>
      </c>
      <c r="AK34" s="196" t="s">
        <v>41</v>
      </c>
      <c r="AL34" s="202">
        <v>0</v>
      </c>
      <c r="AM34" s="200" t="s">
        <v>294</v>
      </c>
      <c r="AN34" s="200" t="s">
        <v>296</v>
      </c>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row>
    <row r="35" spans="1:69" ht="151.5" hidden="1" customHeight="1" x14ac:dyDescent="0.3">
      <c r="A35" s="283"/>
      <c r="B35" s="271"/>
      <c r="C35" s="271"/>
      <c r="D35" s="271"/>
      <c r="E35" s="286"/>
      <c r="F35" s="271"/>
      <c r="G35" s="274"/>
      <c r="H35" s="259"/>
      <c r="I35" s="262"/>
      <c r="J35" s="277"/>
      <c r="K35" s="262">
        <f ca="1">IF(NOT(ISERROR(MATCH(J35,_xlfn.ANCHORARRAY(E46),0))),I48&amp;"Por favor no seleccionar los criterios de impacto",J35)</f>
        <v>0</v>
      </c>
      <c r="L35" s="259"/>
      <c r="M35" s="262"/>
      <c r="N35" s="252"/>
      <c r="O35" s="6">
        <v>5</v>
      </c>
      <c r="P35" s="123"/>
      <c r="Q35" s="124" t="str">
        <f t="shared" ref="Q35:Q36" si="27">IF(OR(R35="Preventivo",R35="Detectivo"),"Probabilidad",IF(R35="Correctivo","Impacto",""))</f>
        <v/>
      </c>
      <c r="R35" s="125"/>
      <c r="S35" s="125"/>
      <c r="T35" s="126" t="str">
        <f t="shared" ref="T35:T36" si="28">IF(AND(R35="Preventivo",S35="Automático"),"50%",IF(AND(R35="Preventivo",S35="Manual"),"40%",IF(AND(R35="Detectivo",S35="Automático"),"40%",IF(AND(R35="Detectivo",S35="Manual"),"30%",IF(AND(R35="Correctivo",S35="Automático"),"35%",IF(AND(R35="Correctivo",S35="Manual"),"25%",""))))))</f>
        <v/>
      </c>
      <c r="U35" s="125"/>
      <c r="V35" s="125"/>
      <c r="W35" s="125"/>
      <c r="X35" s="127" t="str">
        <f>IFERROR(IF(AND(#REF!="Probabilidad",Q35="Probabilidad"),(#REF!-(+#REF!*T35)),IF(AND(#REF!="Impacto",Q35="Probabilidad"),(#REF!-(+#REF!*T35)),IF(Q35="Impacto",#REF!,""))),"")</f>
        <v/>
      </c>
      <c r="Y35" s="128" t="str">
        <f t="shared" si="1"/>
        <v/>
      </c>
      <c r="Z35" s="129" t="str">
        <f t="shared" ref="Z35:Z36" si="29">+X35</f>
        <v/>
      </c>
      <c r="AA35" s="128" t="str">
        <f t="shared" si="3"/>
        <v/>
      </c>
      <c r="AB35" s="129" t="str">
        <f>IFERROR(IF(AND(#REF!="Impacto",Q35="Impacto"),(#REF!-(+#REF!*T35)),IF(AND(#REF!="Probabilidad",Q35="Impacto"),(#REF!-(+#REF!*T35)),IF(Q35="Probabilidad",#REF!,""))),"")</f>
        <v/>
      </c>
      <c r="AC35" s="130" t="str">
        <f t="shared" ref="AC35:AC36" si="30">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147"/>
      <c r="AF35" s="132"/>
      <c r="AG35" s="190"/>
      <c r="AH35" s="134"/>
      <c r="AI35" s="134"/>
      <c r="AJ35" s="198"/>
      <c r="AK35" s="196"/>
      <c r="AL35" s="202"/>
      <c r="AM35" s="200"/>
      <c r="AN35" s="200"/>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151.5" hidden="1" customHeight="1" x14ac:dyDescent="0.3">
      <c r="A36" s="284"/>
      <c r="B36" s="272"/>
      <c r="C36" s="272"/>
      <c r="D36" s="272"/>
      <c r="E36" s="287"/>
      <c r="F36" s="272"/>
      <c r="G36" s="275"/>
      <c r="H36" s="260"/>
      <c r="I36" s="263"/>
      <c r="J36" s="278"/>
      <c r="K36" s="263">
        <f ca="1">IF(NOT(ISERROR(MATCH(J36,_xlfn.ANCHORARRAY(E47),0))),#REF!&amp;"Por favor no seleccionar los criterios de impacto",J36)</f>
        <v>0</v>
      </c>
      <c r="L36" s="260"/>
      <c r="M36" s="263"/>
      <c r="N36" s="253"/>
      <c r="O36" s="6">
        <v>6</v>
      </c>
      <c r="P36" s="123"/>
      <c r="Q36" s="124" t="str">
        <f t="shared" si="27"/>
        <v/>
      </c>
      <c r="R36" s="125"/>
      <c r="S36" s="125"/>
      <c r="T36" s="126" t="str">
        <f t="shared" si="28"/>
        <v/>
      </c>
      <c r="U36" s="125"/>
      <c r="V36" s="125"/>
      <c r="W36" s="125"/>
      <c r="X36" s="127" t="str">
        <f>IFERROR(IF(AND(Q35="Probabilidad",Q36="Probabilidad"),(Z35-(+Z35*T36)),IF(AND(Q35="Impacto",Q36="Probabilidad"),(#REF!-(+#REF!*T36)),IF(Q36="Impacto",Z35,""))),"")</f>
        <v/>
      </c>
      <c r="Y36" s="128" t="str">
        <f t="shared" si="1"/>
        <v/>
      </c>
      <c r="Z36" s="129" t="str">
        <f t="shared" si="29"/>
        <v/>
      </c>
      <c r="AA36" s="128" t="str">
        <f t="shared" si="3"/>
        <v/>
      </c>
      <c r="AB36" s="129" t="str">
        <f>IFERROR(IF(AND(Q35="Impacto",Q36="Impacto"),(AB35-(+AB35*T36)),IF(AND(Q35="Probabilidad",Q36="Impacto"),(#REF!-(+#REF!*T36)),IF(Q36="Probabilidad",AB35,""))),"")</f>
        <v/>
      </c>
      <c r="AC36" s="130" t="str">
        <f t="shared" si="30"/>
        <v/>
      </c>
      <c r="AD36" s="131"/>
      <c r="AE36" s="147"/>
      <c r="AF36" s="132"/>
      <c r="AG36" s="190"/>
      <c r="AH36" s="134"/>
      <c r="AI36" s="134"/>
      <c r="AJ36" s="198"/>
      <c r="AK36" s="196"/>
      <c r="AL36" s="202"/>
      <c r="AM36" s="200"/>
      <c r="AN36" s="200"/>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ht="231" customHeight="1" x14ac:dyDescent="0.3">
      <c r="A37" s="282">
        <v>6</v>
      </c>
      <c r="B37" s="270" t="s">
        <v>133</v>
      </c>
      <c r="C37" s="270" t="s">
        <v>265</v>
      </c>
      <c r="D37" s="270" t="s">
        <v>232</v>
      </c>
      <c r="E37" s="285" t="s">
        <v>254</v>
      </c>
      <c r="F37" s="270" t="s">
        <v>123</v>
      </c>
      <c r="G37" s="273">
        <v>435</v>
      </c>
      <c r="H37" s="258" t="str">
        <f>IF(G37&lt;=0,"",IF(G37&lt;=2,"Muy Baja",IF(G37&lt;=24,"Baja",IF(G37&lt;=500,"Media",IF(G37&lt;=5000,"Alta","Muy Alta")))))</f>
        <v>Media</v>
      </c>
      <c r="I37" s="261">
        <f>IF(H37="","",IF(H37="Muy Baja",0.2,IF(H37="Baja",0.4,IF(H37="Media",0.6,IF(H37="Alta",0.8,IF(H37="Muy Alta",1,))))))</f>
        <v>0.6</v>
      </c>
      <c r="J37" s="276" t="s">
        <v>153</v>
      </c>
      <c r="K37" s="290" t="str">
        <f ca="1">IF(NOT(ISERROR(MATCH(J37,'Tabla Impacto'!$B$221:$B$223,0))),'Tabla Impacto'!$F$223&amp;"Por favor no seleccionar los criterios de impacto(Afectación Económica o presupuestal y Pérdida Reputacional)",J37)</f>
        <v xml:space="preserve">     El riesgo afecta la imagen de la entidad con algunos usuarios de relevancia frente al logro de los objetivos</v>
      </c>
      <c r="L37" s="258" t="str">
        <f ca="1">IF(OR(K37='Tabla Impacto'!$C$11,K37='Tabla Impacto'!$D$11),"Leve",IF(OR(K37='Tabla Impacto'!$C$12,K37='Tabla Impacto'!$D$12),"Menor",IF(OR(K37='Tabla Impacto'!$C$13,K37='Tabla Impacto'!$D$13),"Moderado",IF(OR(K37='Tabla Impacto'!$C$14,K37='Tabla Impacto'!$D$14),"Mayor",IF(OR(K37='Tabla Impacto'!$C$15,K37='Tabla Impacto'!$D$15),"Catastrófico","")))))</f>
        <v>Moderado</v>
      </c>
      <c r="M37" s="261">
        <f ca="1">IF(L37="","",IF(L37="Leve",0.2,IF(L37="Menor",0.4,IF(L37="Moderado",0.6,IF(L37="Mayor",0.8,IF(L37="Catastrófico",1,))))))</f>
        <v>0.6</v>
      </c>
      <c r="N37" s="251" t="str">
        <f ca="1">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Moderado</v>
      </c>
      <c r="O37" s="6">
        <v>1</v>
      </c>
      <c r="P37" s="150" t="s">
        <v>246</v>
      </c>
      <c r="Q37" s="139" t="str">
        <f>IF(OR(R37="Preventivo",R37="Detectivo"),"Probabilidad",IF(R37="Correctivo","Impacto",""))</f>
        <v>Probabilidad</v>
      </c>
      <c r="R37" s="140" t="s">
        <v>14</v>
      </c>
      <c r="S37" s="140" t="s">
        <v>10</v>
      </c>
      <c r="T37" s="141" t="str">
        <f>IF(AND(R37="Preventivo",S37="Automático"),"50%",IF(AND(R37="Preventivo",S37="Manual"),"40%",IF(AND(R37="Detectivo",S37="Automático"),"40%",IF(AND(R37="Detectivo",S37="Manual"),"30%",IF(AND(R37="Correctivo",S37="Automático"),"35%",IF(AND(R37="Correctivo",S37="Manual"),"25%",""))))))</f>
        <v>50%</v>
      </c>
      <c r="U37" s="140" t="s">
        <v>19</v>
      </c>
      <c r="V37" s="140" t="s">
        <v>22</v>
      </c>
      <c r="W37" s="140" t="s">
        <v>119</v>
      </c>
      <c r="X37" s="142">
        <f>IFERROR(IF(Q37="Probabilidad",(I37-(+I37*T37)),IF(Q37="Impacto",I37,"")),"")</f>
        <v>0.3</v>
      </c>
      <c r="Y37" s="143" t="str">
        <f>IFERROR(IF(X37="","",IF(X37&lt;=0.2,"Muy Baja",IF(X37&lt;=0.4,"Baja",IF(X37&lt;=0.6,"Media",IF(X37&lt;=0.8,"Alta","Muy Alta"))))),"")</f>
        <v>Baja</v>
      </c>
      <c r="Z37" s="144">
        <f>+X37</f>
        <v>0.3</v>
      </c>
      <c r="AA37" s="143" t="str">
        <f ca="1">IFERROR(IF(AB37="","",IF(AB37&lt;=0.2,"Leve",IF(AB37&lt;=0.4,"Menor",IF(AB37&lt;=0.6,"Moderado",IF(AB37&lt;=0.8,"Mayor","Catastrófico"))))),"")</f>
        <v>Moderado</v>
      </c>
      <c r="AB37" s="144">
        <f ca="1">IFERROR(IF(Q37="Impacto",(M37-(+M37*T37)),IF(Q37="Probabilidad",M37,"")),"")</f>
        <v>0.6</v>
      </c>
      <c r="AC37" s="145" t="str">
        <f ca="1">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Moderado</v>
      </c>
      <c r="AD37" s="146" t="s">
        <v>135</v>
      </c>
      <c r="AE37" s="192" t="s">
        <v>223</v>
      </c>
      <c r="AF37" s="192" t="s">
        <v>215</v>
      </c>
      <c r="AG37" s="192" t="s">
        <v>224</v>
      </c>
      <c r="AH37" s="193">
        <v>45292</v>
      </c>
      <c r="AI37" s="193">
        <v>45657</v>
      </c>
      <c r="AJ37" s="198" t="s">
        <v>272</v>
      </c>
      <c r="AK37" s="196" t="s">
        <v>41</v>
      </c>
      <c r="AL37" s="202">
        <v>1</v>
      </c>
      <c r="AM37" s="200" t="s">
        <v>295</v>
      </c>
      <c r="AN37" s="200" t="s">
        <v>297</v>
      </c>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row>
    <row r="38" spans="1:69" hidden="1" x14ac:dyDescent="0.3">
      <c r="A38" s="283"/>
      <c r="B38" s="271"/>
      <c r="C38" s="271"/>
      <c r="D38" s="271"/>
      <c r="E38" s="286"/>
      <c r="F38" s="271"/>
      <c r="G38" s="274"/>
      <c r="H38" s="259"/>
      <c r="I38" s="262"/>
      <c r="J38" s="277"/>
      <c r="K38" s="291">
        <f ca="1">IF(NOT(ISERROR(MATCH(J38,_xlfn.ANCHORARRAY(#REF!),0))),I50&amp;"Por favor no seleccionar los criterios de impacto",J38)</f>
        <v>0</v>
      </c>
      <c r="L38" s="259"/>
      <c r="M38" s="262"/>
      <c r="N38" s="252"/>
      <c r="O38" s="6">
        <v>2</v>
      </c>
      <c r="P38" s="150"/>
      <c r="Q38" s="139"/>
      <c r="R38" s="140"/>
      <c r="S38" s="140"/>
      <c r="T38" s="141"/>
      <c r="U38" s="140"/>
      <c r="V38" s="140"/>
      <c r="W38" s="140"/>
      <c r="X38" s="142"/>
      <c r="Y38" s="143"/>
      <c r="Z38" s="144"/>
      <c r="AA38" s="143"/>
      <c r="AB38" s="144"/>
      <c r="AC38" s="145"/>
      <c r="AD38" s="146"/>
      <c r="AE38" s="147"/>
      <c r="AF38" s="147"/>
      <c r="AG38" s="188"/>
      <c r="AH38" s="148"/>
      <c r="AI38" s="148"/>
      <c r="AJ38" s="198" t="s">
        <v>266</v>
      </c>
      <c r="AK38" s="196"/>
      <c r="AL38" s="202"/>
      <c r="AM38" s="200"/>
      <c r="AN38" s="200"/>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idden="1" x14ac:dyDescent="0.3">
      <c r="A39" s="283"/>
      <c r="B39" s="271"/>
      <c r="C39" s="271"/>
      <c r="D39" s="271"/>
      <c r="E39" s="286"/>
      <c r="F39" s="271"/>
      <c r="G39" s="274"/>
      <c r="H39" s="259"/>
      <c r="I39" s="262"/>
      <c r="J39" s="277"/>
      <c r="K39" s="291">
        <f ca="1">IF(NOT(ISERROR(MATCH(J39,_xlfn.ANCHORARRAY(E49),0))),I51&amp;"Por favor no seleccionar los criterios de impacto",J39)</f>
        <v>0</v>
      </c>
      <c r="L39" s="259"/>
      <c r="M39" s="262"/>
      <c r="N39" s="252"/>
      <c r="O39" s="6">
        <v>3</v>
      </c>
      <c r="P39" s="147"/>
      <c r="Q39" s="139"/>
      <c r="R39" s="140"/>
      <c r="S39" s="140"/>
      <c r="T39" s="141"/>
      <c r="U39" s="140"/>
      <c r="V39" s="140"/>
      <c r="W39" s="140"/>
      <c r="X39" s="142"/>
      <c r="Y39" s="143"/>
      <c r="Z39" s="144"/>
      <c r="AA39" s="143"/>
      <c r="AB39" s="144"/>
      <c r="AC39" s="145"/>
      <c r="AD39" s="146"/>
      <c r="AE39" s="147"/>
      <c r="AF39" s="147"/>
      <c r="AG39" s="188"/>
      <c r="AH39" s="148"/>
      <c r="AI39" s="148"/>
      <c r="AJ39" s="198" t="s">
        <v>266</v>
      </c>
      <c r="AK39" s="196"/>
      <c r="AL39" s="202"/>
      <c r="AM39" s="200"/>
      <c r="AN39" s="200"/>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idden="1" x14ac:dyDescent="0.3">
      <c r="A40" s="283"/>
      <c r="B40" s="271"/>
      <c r="C40" s="271"/>
      <c r="D40" s="271"/>
      <c r="E40" s="286"/>
      <c r="F40" s="271"/>
      <c r="G40" s="274"/>
      <c r="H40" s="259"/>
      <c r="I40" s="262"/>
      <c r="J40" s="277"/>
      <c r="K40" s="291">
        <f ca="1">IF(NOT(ISERROR(MATCH(J40,_xlfn.ANCHORARRAY(E50),0))),I52&amp;"Por favor no seleccionar los criterios de impacto",J40)</f>
        <v>0</v>
      </c>
      <c r="L40" s="259"/>
      <c r="M40" s="262"/>
      <c r="N40" s="252"/>
      <c r="O40" s="122">
        <v>4</v>
      </c>
      <c r="P40" s="123"/>
      <c r="Q40" s="124" t="str">
        <f t="shared" ref="Q40:Q42" si="31">IF(OR(R40="Preventivo",R40="Detectivo"),"Probabilidad",IF(R40="Correctivo","Impacto",""))</f>
        <v/>
      </c>
      <c r="R40" s="125"/>
      <c r="S40" s="125"/>
      <c r="T40" s="126" t="str">
        <f t="shared" ref="T40:T42" si="32">IF(AND(R40="Preventivo",S40="Automático"),"50%",IF(AND(R40="Preventivo",S40="Manual"),"40%",IF(AND(R40="Detectivo",S40="Automático"),"40%",IF(AND(R40="Detectivo",S40="Manual"),"30%",IF(AND(R40="Correctivo",S40="Automático"),"35%",IF(AND(R40="Correctivo",S40="Manual"),"25%",""))))))</f>
        <v/>
      </c>
      <c r="U40" s="125"/>
      <c r="V40" s="125"/>
      <c r="W40" s="125"/>
      <c r="X40" s="127" t="str">
        <f t="shared" ref="X40:X42" si="33">IFERROR(IF(AND(Q39="Probabilidad",Q40="Probabilidad"),(Z39-(+Z39*T40)),IF(AND(Q39="Impacto",Q40="Probabilidad"),(Z38-(+Z38*T40)),IF(Q40="Impacto",Z39,""))),"")</f>
        <v/>
      </c>
      <c r="Y40" s="128" t="str">
        <f t="shared" si="1"/>
        <v/>
      </c>
      <c r="Z40" s="129" t="str">
        <f t="shared" ref="Z40:Z42" si="34">+X40</f>
        <v/>
      </c>
      <c r="AA40" s="128" t="str">
        <f t="shared" si="3"/>
        <v/>
      </c>
      <c r="AB40" s="129" t="str">
        <f t="shared" ref="AB40:AB42" si="35">IFERROR(IF(AND(Q39="Impacto",Q40="Impacto"),(AB39-(+AB39*T40)),IF(AND(Q39="Probabilidad",Q40="Impacto"),(AB38-(+AB38*T40)),IF(Q40="Probabilidad",AB39,""))),"")</f>
        <v/>
      </c>
      <c r="AC40" s="130"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1"/>
      <c r="AE40" s="147"/>
      <c r="AF40" s="132"/>
      <c r="AG40" s="191"/>
      <c r="AH40" s="134"/>
      <c r="AI40" s="134"/>
      <c r="AJ40" s="198" t="s">
        <v>266</v>
      </c>
      <c r="AK40" s="196"/>
      <c r="AL40" s="202"/>
      <c r="AM40" s="200"/>
      <c r="AN40" s="200"/>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24.75" hidden="1" customHeight="1" x14ac:dyDescent="0.3">
      <c r="A41" s="283"/>
      <c r="B41" s="271"/>
      <c r="C41" s="271"/>
      <c r="D41" s="271"/>
      <c r="E41" s="286"/>
      <c r="F41" s="271"/>
      <c r="G41" s="274"/>
      <c r="H41" s="259"/>
      <c r="I41" s="262"/>
      <c r="J41" s="277"/>
      <c r="K41" s="291">
        <f ca="1">IF(NOT(ISERROR(MATCH(J41,_xlfn.ANCHORARRAY(E51),0))),I53&amp;"Por favor no seleccionar los criterios de impacto",J41)</f>
        <v>0</v>
      </c>
      <c r="L41" s="259"/>
      <c r="M41" s="262"/>
      <c r="N41" s="252"/>
      <c r="O41" s="122">
        <v>5</v>
      </c>
      <c r="P41" s="123"/>
      <c r="Q41" s="124" t="str">
        <f t="shared" si="31"/>
        <v/>
      </c>
      <c r="R41" s="125"/>
      <c r="S41" s="125"/>
      <c r="T41" s="126" t="str">
        <f t="shared" si="32"/>
        <v/>
      </c>
      <c r="U41" s="125"/>
      <c r="V41" s="125"/>
      <c r="W41" s="125"/>
      <c r="X41" s="127" t="str">
        <f t="shared" si="33"/>
        <v/>
      </c>
      <c r="Y41" s="128" t="str">
        <f t="shared" si="1"/>
        <v/>
      </c>
      <c r="Z41" s="129" t="str">
        <f t="shared" si="34"/>
        <v/>
      </c>
      <c r="AA41" s="128" t="str">
        <f t="shared" si="3"/>
        <v/>
      </c>
      <c r="AB41" s="129" t="str">
        <f t="shared" si="35"/>
        <v/>
      </c>
      <c r="AC41" s="130" t="str">
        <f t="shared" ref="AC41" si="36">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1"/>
      <c r="AE41" s="147"/>
      <c r="AF41" s="132"/>
      <c r="AG41" s="191"/>
      <c r="AH41" s="134"/>
      <c r="AI41" s="134"/>
      <c r="AJ41" s="198" t="s">
        <v>266</v>
      </c>
      <c r="AK41" s="196"/>
      <c r="AL41" s="202"/>
      <c r="AM41" s="200"/>
      <c r="AN41" s="200"/>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36.75" hidden="1" customHeight="1" x14ac:dyDescent="0.3">
      <c r="A42" s="284"/>
      <c r="B42" s="272"/>
      <c r="C42" s="272"/>
      <c r="D42" s="272"/>
      <c r="E42" s="287"/>
      <c r="F42" s="272"/>
      <c r="G42" s="275"/>
      <c r="H42" s="260"/>
      <c r="I42" s="263"/>
      <c r="J42" s="278"/>
      <c r="K42" s="292">
        <f ca="1">IF(NOT(ISERROR(MATCH(J42,_xlfn.ANCHORARRAY(E52),0))),I54&amp;"Por favor no seleccionar los criterios de impacto",J42)</f>
        <v>0</v>
      </c>
      <c r="L42" s="259"/>
      <c r="M42" s="263"/>
      <c r="N42" s="253"/>
      <c r="O42" s="122">
        <v>6</v>
      </c>
      <c r="P42" s="123"/>
      <c r="Q42" s="124" t="str">
        <f t="shared" si="31"/>
        <v/>
      </c>
      <c r="R42" s="125"/>
      <c r="S42" s="125"/>
      <c r="T42" s="126" t="str">
        <f t="shared" si="32"/>
        <v/>
      </c>
      <c r="U42" s="125"/>
      <c r="V42" s="125"/>
      <c r="W42" s="125"/>
      <c r="X42" s="127" t="str">
        <f t="shared" si="33"/>
        <v/>
      </c>
      <c r="Y42" s="128" t="str">
        <f t="shared" si="1"/>
        <v/>
      </c>
      <c r="Z42" s="129" t="str">
        <f t="shared" si="34"/>
        <v/>
      </c>
      <c r="AA42" s="128" t="str">
        <f>IFERROR(IF(AB42="","",IF(AB42&lt;=0.2,"Leve",IF(AB42&lt;=0.4,"Menor",IF(AB42&lt;=0.6,"Moderado",IF(AB42&lt;=0.8,"Mayor","Catastrófico"))))),"")</f>
        <v/>
      </c>
      <c r="AB42" s="129" t="str">
        <f t="shared" si="35"/>
        <v/>
      </c>
      <c r="AC42" s="130"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1"/>
      <c r="AE42" s="147"/>
      <c r="AF42" s="132"/>
      <c r="AG42" s="191"/>
      <c r="AH42" s="134"/>
      <c r="AI42" s="134"/>
      <c r="AJ42" s="198" t="s">
        <v>266</v>
      </c>
      <c r="AK42" s="196"/>
      <c r="AL42" s="202"/>
      <c r="AM42" s="200"/>
      <c r="AN42" s="200"/>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218.25" customHeight="1" x14ac:dyDescent="0.3">
      <c r="A43" s="282">
        <v>7</v>
      </c>
      <c r="B43" s="270" t="s">
        <v>133</v>
      </c>
      <c r="C43" s="157" t="s">
        <v>264</v>
      </c>
      <c r="D43" s="157" t="s">
        <v>234</v>
      </c>
      <c r="E43" s="160" t="s">
        <v>263</v>
      </c>
      <c r="F43" s="157" t="s">
        <v>123</v>
      </c>
      <c r="G43" s="273">
        <v>100</v>
      </c>
      <c r="H43" s="296" t="str">
        <f>IF(G43&lt;=0,"",IF(G43&lt;=2,"Muy Baja",IF(G43&lt;=24,"Baja",IF(G43&lt;=500,"Media",IF(G43&lt;=5000,"Alta","Muy Alta")))))</f>
        <v>Media</v>
      </c>
      <c r="I43" s="290">
        <f>IF(H43="","",IF(H43="Muy Baja",0.2,IF(H43="Baja",0.4,IF(H43="Media",0.6,IF(H43="Alta",0.8,IF(H43="Muy Alta",1,))))))</f>
        <v>0.6</v>
      </c>
      <c r="J43" s="276" t="s">
        <v>153</v>
      </c>
      <c r="K43" s="183" t="str">
        <f ca="1">IF(NOT(ISERROR(MATCH(J43,'Tabla Impacto'!$B$221:$B$223,0))),'Tabla Impacto'!$F$223&amp;"Por favor no seleccionar los criterios de impacto(Afectación Económica o presupuestal y Pérdida Reputacional)",J43)</f>
        <v xml:space="preserve">     El riesgo afecta la imagen de la entidad con algunos usuarios de relevancia frente al logro de los objetivos</v>
      </c>
      <c r="L43" s="328" t="str">
        <f ca="1">IF(OR(K43='Tabla Impacto'!$C$11,K43='Tabla Impacto'!$D$11),"Leve",IF(OR(K43='Tabla Impacto'!$C$12,K43='Tabla Impacto'!$D$12),"Menor",IF(OR(K43='Tabla Impacto'!$C$13,K43='Tabla Impacto'!$D$13),"Moderado",IF(OR(K43='Tabla Impacto'!$C$14,K43='Tabla Impacto'!$D$14),"Mayor",IF(OR(K43='Tabla Impacto'!$C$15,K43='Tabla Impacto'!$D$15),"Catastrófico","")))))</f>
        <v>Moderado</v>
      </c>
      <c r="M43" s="329">
        <f ca="1">IF(L43="","",IF(L43="Leve",0.2,IF(L43="Menor",0.4,IF(L43="Moderado",0.6,IF(L43="Mayor",0.8,IF(L43="Catastrófico",1,))))))</f>
        <v>0.6</v>
      </c>
      <c r="N43" s="301" t="str">
        <f ca="1">IF(OR(AND(H43="Muy Baja",L43="Leve"),AND(H43="Muy Baja",L43="Menor"),AND(H43="Baja",L43="Leve")),"Bajo",IF(OR(AND(H43="Muy baja",L43="Moderado"),AND(H43="Baja",L43="Menor"),AND(H43="Baja",L43="Moderado"),AND(H43="Media",L43="Leve"),AND(H43="Media",L43="Menor"),AND(H43="Media",L43="Moderado"),AND(H43="Alta",L43="Leve"),AND(H43="Alta",L43="Menor")),"Moderado",IF(OR(AND(H43="Muy Baja",L43="Mayor"),AND(H43="Baja",L43="Mayor"),AND(H43="Media",L43="Mayor"),AND(H43="Alta",L43="Moderado"),AND(H43="Alta",L43="Mayor"),AND(H43="Muy Alta",L43="Leve"),AND(H43="Muy Alta",L43="Menor"),AND(H43="Muy Alta",L43="Moderado"),AND(H43="Muy Alta",L43="Mayor")),"Alto",IF(OR(AND(H43="Muy Baja",L43="Catastrófico"),AND(H43="Baja",L43="Catastrófico"),AND(H43="Media",L43="Catastrófico"),AND(H43="Alta",L43="Catastrófico"),AND(H43="Muy Alta",L43="Catastrófico")),"Extremo",""))))</f>
        <v>Moderado</v>
      </c>
      <c r="O43" s="122">
        <v>1</v>
      </c>
      <c r="P43" s="150" t="s">
        <v>233</v>
      </c>
      <c r="Q43" s="139" t="str">
        <f>IF(OR(R43="Preventivo",R43="Detectivo"),"Probabilidad",IF(R43="Correctivo","Impacto",""))</f>
        <v>Probabilidad</v>
      </c>
      <c r="R43" s="125" t="s">
        <v>14</v>
      </c>
      <c r="S43" s="125" t="s">
        <v>10</v>
      </c>
      <c r="T43" s="126" t="str">
        <f>IF(AND(R43="Preventivo",S43="Automático"),"50%",IF(AND(R43="Preventivo",S43="Manual"),"40%",IF(AND(R43="Detectivo",S43="Automático"),"40%",IF(AND(R43="Detectivo",S43="Manual"),"30%",IF(AND(R43="Correctivo",S43="Automático"),"35%",IF(AND(R43="Correctivo",S43="Manual"),"25%",""))))))</f>
        <v>50%</v>
      </c>
      <c r="U43" s="125" t="s">
        <v>19</v>
      </c>
      <c r="V43" s="125" t="s">
        <v>22</v>
      </c>
      <c r="W43" s="125" t="s">
        <v>119</v>
      </c>
      <c r="X43" s="127">
        <f>IFERROR(IF(Q43="Probabilidad",(I43-(+I43*T43)),IF(Q43="Impacto",I43,"")),"")</f>
        <v>0.3</v>
      </c>
      <c r="Y43" s="128" t="str">
        <f>IFERROR(IF(X43="","",IF(X43&lt;=0.2,"Muy Baja",IF(X43&lt;=0.4,"Baja",IF(X43&lt;=0.6,"Media",IF(X43&lt;=0.8,"Alta","Muy Alta"))))),"")</f>
        <v>Baja</v>
      </c>
      <c r="Z43" s="129">
        <f>+X43</f>
        <v>0.3</v>
      </c>
      <c r="AA43" s="128" t="str">
        <f ca="1">IFERROR(IF(AB43="","",IF(AB43&lt;=0.2,"Leve",IF(AB43&lt;=0.4,"Menor",IF(AB43&lt;=0.6,"Moderado",IF(AB43&lt;=0.8,"Mayor","Catastrófico"))))),"")</f>
        <v>Moderado</v>
      </c>
      <c r="AB43" s="129">
        <f ca="1">IFERROR(IF(Q43="Impacto",(M43-(+M43*T43)),IF(Q43="Probabilidad",M43,"")),"")</f>
        <v>0.6</v>
      </c>
      <c r="AC43" s="130" t="str">
        <f ca="1">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Moderado</v>
      </c>
      <c r="AD43" s="131" t="s">
        <v>135</v>
      </c>
      <c r="AE43" s="147" t="s">
        <v>247</v>
      </c>
      <c r="AF43" s="147" t="s">
        <v>215</v>
      </c>
      <c r="AG43" s="192" t="s">
        <v>225</v>
      </c>
      <c r="AH43" s="148">
        <v>45292</v>
      </c>
      <c r="AI43" s="148">
        <v>45535</v>
      </c>
      <c r="AJ43" s="198" t="s">
        <v>273</v>
      </c>
      <c r="AK43" s="196" t="s">
        <v>41</v>
      </c>
      <c r="AL43" s="202">
        <v>1</v>
      </c>
      <c r="AM43" s="200" t="s">
        <v>298</v>
      </c>
      <c r="AN43" s="200" t="s">
        <v>299</v>
      </c>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idden="1" x14ac:dyDescent="0.3">
      <c r="A44" s="284"/>
      <c r="B44" s="272"/>
      <c r="C44" s="158"/>
      <c r="D44" s="155"/>
      <c r="E44" s="161"/>
      <c r="F44" s="158"/>
      <c r="G44" s="273"/>
      <c r="H44" s="296"/>
      <c r="I44" s="290"/>
      <c r="J44" s="276"/>
      <c r="K44" s="178">
        <f ca="1">IF(NOT(ISERROR(MATCH(J44,_xlfn.ANCHORARRAY(E54),0))),I56&amp;"Por favor no seleccionar los criterios de impacto",J44)</f>
        <v>0</v>
      </c>
      <c r="L44" s="328"/>
      <c r="M44" s="329"/>
      <c r="N44" s="301"/>
      <c r="O44" s="122">
        <v>2</v>
      </c>
      <c r="P44" s="150"/>
      <c r="Q44" s="124" t="str">
        <f>IF(OR(R44="Preventivo",R44="Detectivo"),"Probabilidad",IF(R44="Correctivo","Impacto",""))</f>
        <v/>
      </c>
      <c r="R44" s="125"/>
      <c r="S44" s="125"/>
      <c r="T44" s="126" t="str">
        <f t="shared" ref="T44:T53" si="37">IF(AND(R44="Preventivo",S44="Automático"),"50%",IF(AND(R44="Preventivo",S44="Manual"),"40%",IF(AND(R44="Detectivo",S44="Automático"),"40%",IF(AND(R44="Detectivo",S44="Manual"),"30%",IF(AND(R44="Correctivo",S44="Automático"),"35%",IF(AND(R44="Correctivo",S44="Manual"),"25%",""))))))</f>
        <v/>
      </c>
      <c r="U44" s="125"/>
      <c r="V44" s="125"/>
      <c r="W44" s="125"/>
      <c r="X44" s="127" t="str">
        <f>IFERROR(IF(AND(Q43="Probabilidad",Q44="Probabilidad"),(Z43-(+Z43*T44)),IF(Q44="Probabilidad",(I43-(+I43*T44)),IF(Q44="Impacto",Z43,""))),"")</f>
        <v/>
      </c>
      <c r="Y44" s="128" t="str">
        <f t="shared" si="1"/>
        <v/>
      </c>
      <c r="Z44" s="129" t="str">
        <f t="shared" ref="Z44:Z53" si="38">+X44</f>
        <v/>
      </c>
      <c r="AA44" s="128" t="str">
        <f t="shared" si="3"/>
        <v/>
      </c>
      <c r="AB44" s="129" t="str">
        <f>IFERROR(IF(AND(Q43="Impacto",Q44="Impacto"),(AB43-(+AB43*T44)),IF(Q44="Impacto",(M43-(+M43*T44)),IF(Q44="Probabilidad",AB43,""))),"")</f>
        <v/>
      </c>
      <c r="AC44" s="130" t="str">
        <f t="shared" ref="AC44:AC45" si="39">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1"/>
      <c r="AE44" s="132"/>
      <c r="AF44" s="132"/>
      <c r="AG44" s="191"/>
      <c r="AH44" s="148">
        <v>44927</v>
      </c>
      <c r="AI44" s="148">
        <v>45291</v>
      </c>
      <c r="AJ44" s="132"/>
      <c r="AK44" s="197"/>
      <c r="AL44" s="194"/>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75" hidden="1" customHeight="1" x14ac:dyDescent="0.3">
      <c r="A45" s="283"/>
      <c r="B45" s="271"/>
      <c r="C45" s="158"/>
      <c r="D45" s="155"/>
      <c r="E45" s="161"/>
      <c r="F45" s="158"/>
      <c r="G45" s="168"/>
      <c r="H45" s="172"/>
      <c r="I45" s="175"/>
      <c r="J45" s="174"/>
      <c r="K45" s="178">
        <f ca="1">IF(NOT(ISERROR(MATCH(J45,_xlfn.ANCHORARRAY(E55),0))),I57&amp;"Por favor no seleccionar los criterios de impacto",J45)</f>
        <v>0</v>
      </c>
      <c r="L45" s="182"/>
      <c r="M45" s="180"/>
      <c r="N45" s="176"/>
      <c r="O45" s="122">
        <v>3</v>
      </c>
      <c r="P45" s="149"/>
      <c r="Q45" s="124" t="str">
        <f>IF(OR(R45="Preventivo",R45="Detectivo"),"Probabilidad",IF(R45="Correctivo","Impacto",""))</f>
        <v/>
      </c>
      <c r="R45" s="125"/>
      <c r="S45" s="125"/>
      <c r="T45" s="126" t="str">
        <f t="shared" si="37"/>
        <v/>
      </c>
      <c r="U45" s="125"/>
      <c r="V45" s="125"/>
      <c r="W45" s="125"/>
      <c r="X45" s="127" t="str">
        <f>IFERROR(IF(AND(Q44="Probabilidad",Q45="Probabilidad"),(Z44-(+Z44*T45)),IF(AND(Q44="Impacto",Q45="Probabilidad"),(Z43-(+Z43*T45)),IF(Q45="Impacto",Z44,""))),"")</f>
        <v/>
      </c>
      <c r="Y45" s="128" t="str">
        <f t="shared" si="1"/>
        <v/>
      </c>
      <c r="Z45" s="129" t="str">
        <f t="shared" si="38"/>
        <v/>
      </c>
      <c r="AA45" s="128" t="str">
        <f t="shared" si="3"/>
        <v/>
      </c>
      <c r="AB45" s="129" t="str">
        <f>IFERROR(IF(AND(Q44="Impacto",Q45="Impacto"),(AB44-(+AB44*T45)),IF(AND(Q44="Probabilidad",Q45="Impacto"),(AB43-(+AB43*T45)),IF(Q45="Probabilidad",AB44,""))),"")</f>
        <v/>
      </c>
      <c r="AC45" s="130" t="str">
        <f t="shared" si="39"/>
        <v/>
      </c>
      <c r="AD45" s="131"/>
      <c r="AE45" s="132"/>
      <c r="AF45" s="132"/>
      <c r="AG45" s="191"/>
      <c r="AH45" s="148">
        <v>44927</v>
      </c>
      <c r="AI45" s="148">
        <v>45291</v>
      </c>
      <c r="AJ45" s="132"/>
      <c r="AK45" s="186"/>
      <c r="AL45" s="194"/>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idden="1" x14ac:dyDescent="0.3">
      <c r="A46" s="283"/>
      <c r="B46" s="271"/>
      <c r="C46" s="158"/>
      <c r="D46" s="155"/>
      <c r="E46" s="161"/>
      <c r="F46" s="158"/>
      <c r="G46" s="168"/>
      <c r="H46" s="172"/>
      <c r="I46" s="175"/>
      <c r="J46" s="174"/>
      <c r="K46" s="178">
        <f ca="1">IF(NOT(ISERROR(MATCH(J46,_xlfn.ANCHORARRAY(E56),0))),I58&amp;"Por favor no seleccionar los criterios de impacto",J46)</f>
        <v>0</v>
      </c>
      <c r="L46" s="182"/>
      <c r="M46" s="180"/>
      <c r="N46" s="176"/>
      <c r="O46" s="122">
        <v>4</v>
      </c>
      <c r="P46" s="150"/>
      <c r="Q46" s="124" t="str">
        <f t="shared" ref="Q46:Q53" si="40">IF(OR(R46="Preventivo",R46="Detectivo"),"Probabilidad",IF(R46="Correctivo","Impacto",""))</f>
        <v/>
      </c>
      <c r="R46" s="125"/>
      <c r="S46" s="125"/>
      <c r="T46" s="126" t="str">
        <f t="shared" si="37"/>
        <v/>
      </c>
      <c r="U46" s="125"/>
      <c r="V46" s="125"/>
      <c r="W46" s="125"/>
      <c r="X46" s="127" t="str">
        <f t="shared" ref="X46:X48" si="41">IFERROR(IF(AND(Q45="Probabilidad",Q46="Probabilidad"),(Z45-(+Z45*T46)),IF(AND(Q45="Impacto",Q46="Probabilidad"),(Z44-(+Z44*T46)),IF(Q46="Impacto",Z45,""))),"")</f>
        <v/>
      </c>
      <c r="Y46" s="128" t="str">
        <f t="shared" si="1"/>
        <v/>
      </c>
      <c r="Z46" s="129" t="str">
        <f t="shared" si="38"/>
        <v/>
      </c>
      <c r="AA46" s="128" t="str">
        <f t="shared" si="3"/>
        <v/>
      </c>
      <c r="AB46" s="129" t="str">
        <f t="shared" ref="AB46:AB48" si="42">IFERROR(IF(AND(Q45="Impacto",Q46="Impacto"),(AB45-(+AB45*T46)),IF(AND(Q45="Probabilidad",Q46="Impacto"),(AB44-(+AB44*T46)),IF(Q46="Probabilidad",AB45,""))),"")</f>
        <v/>
      </c>
      <c r="AC46" s="1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1"/>
      <c r="AE46" s="132"/>
      <c r="AF46" s="132"/>
      <c r="AG46" s="191"/>
      <c r="AH46" s="148">
        <v>44927</v>
      </c>
      <c r="AI46" s="148">
        <v>45291</v>
      </c>
      <c r="AJ46" s="132"/>
      <c r="AK46" s="186"/>
      <c r="AL46" s="194"/>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idden="1" x14ac:dyDescent="0.3">
      <c r="A47" s="283"/>
      <c r="B47" s="271"/>
      <c r="C47" s="158"/>
      <c r="D47" s="155"/>
      <c r="E47" s="161"/>
      <c r="F47" s="158"/>
      <c r="G47" s="168"/>
      <c r="H47" s="172"/>
      <c r="I47" s="175"/>
      <c r="J47" s="174"/>
      <c r="K47" s="178">
        <f ca="1">IF(NOT(ISERROR(MATCH(J47,_xlfn.ANCHORARRAY(E57),0))),I59&amp;"Por favor no seleccionar los criterios de impacto",J47)</f>
        <v>0</v>
      </c>
      <c r="L47" s="182"/>
      <c r="M47" s="180"/>
      <c r="N47" s="176"/>
      <c r="O47" s="122">
        <v>5</v>
      </c>
      <c r="P47" s="150"/>
      <c r="Q47" s="124" t="str">
        <f t="shared" si="40"/>
        <v/>
      </c>
      <c r="R47" s="125"/>
      <c r="S47" s="125"/>
      <c r="T47" s="126" t="str">
        <f t="shared" si="37"/>
        <v/>
      </c>
      <c r="U47" s="125"/>
      <c r="V47" s="125"/>
      <c r="W47" s="125"/>
      <c r="X47" s="127" t="str">
        <f t="shared" si="41"/>
        <v/>
      </c>
      <c r="Y47" s="128" t="str">
        <f t="shared" si="1"/>
        <v/>
      </c>
      <c r="Z47" s="129" t="str">
        <f t="shared" si="38"/>
        <v/>
      </c>
      <c r="AA47" s="128" t="str">
        <f t="shared" si="3"/>
        <v/>
      </c>
      <c r="AB47" s="129" t="str">
        <f t="shared" si="42"/>
        <v/>
      </c>
      <c r="AC47" s="130" t="str">
        <f t="shared" ref="AC47:AC53" si="43">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1"/>
      <c r="AE47" s="132"/>
      <c r="AF47" s="132"/>
      <c r="AG47" s="191"/>
      <c r="AH47" s="148">
        <v>44927</v>
      </c>
      <c r="AI47" s="148">
        <v>45291</v>
      </c>
      <c r="AJ47" s="132"/>
      <c r="AK47" s="186"/>
      <c r="AL47" s="194"/>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idden="1" x14ac:dyDescent="0.3">
      <c r="A48" s="284"/>
      <c r="B48" s="272"/>
      <c r="C48" s="159"/>
      <c r="D48" s="156"/>
      <c r="E48" s="162"/>
      <c r="F48" s="159"/>
      <c r="G48" s="169"/>
      <c r="H48" s="173"/>
      <c r="I48" s="171"/>
      <c r="J48" s="170"/>
      <c r="K48" s="179">
        <f ca="1">IF(NOT(ISERROR(MATCH(J48,_xlfn.ANCHORARRAY(E58),0))),I60&amp;"Por favor no seleccionar los criterios de impacto",J48)</f>
        <v>0</v>
      </c>
      <c r="L48" s="182"/>
      <c r="M48" s="181"/>
      <c r="N48" s="177"/>
      <c r="O48" s="122">
        <v>6</v>
      </c>
      <c r="P48" s="150"/>
      <c r="Q48" s="124" t="str">
        <f t="shared" si="40"/>
        <v/>
      </c>
      <c r="R48" s="125"/>
      <c r="S48" s="125"/>
      <c r="T48" s="126" t="str">
        <f t="shared" si="37"/>
        <v/>
      </c>
      <c r="U48" s="125"/>
      <c r="V48" s="125"/>
      <c r="W48" s="125"/>
      <c r="X48" s="127" t="str">
        <f t="shared" si="41"/>
        <v/>
      </c>
      <c r="Y48" s="128" t="str">
        <f t="shared" si="1"/>
        <v/>
      </c>
      <c r="Z48" s="129" t="str">
        <f t="shared" si="38"/>
        <v/>
      </c>
      <c r="AA48" s="128" t="str">
        <f t="shared" si="3"/>
        <v/>
      </c>
      <c r="AB48" s="129" t="str">
        <f t="shared" si="42"/>
        <v/>
      </c>
      <c r="AC48" s="130" t="str">
        <f t="shared" si="43"/>
        <v/>
      </c>
      <c r="AD48" s="131"/>
      <c r="AE48" s="132"/>
      <c r="AF48" s="132"/>
      <c r="AG48" s="191"/>
      <c r="AH48" s="148">
        <v>44927</v>
      </c>
      <c r="AI48" s="148">
        <v>45291</v>
      </c>
      <c r="AJ48" s="132"/>
      <c r="AK48" s="186"/>
      <c r="AL48" s="194"/>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51.5" hidden="1" customHeight="1" x14ac:dyDescent="0.3">
      <c r="A49" s="283"/>
      <c r="B49" s="271"/>
      <c r="C49" s="271"/>
      <c r="D49" s="271"/>
      <c r="E49" s="286"/>
      <c r="F49" s="271"/>
      <c r="G49" s="274"/>
      <c r="H49" s="259"/>
      <c r="I49" s="262"/>
      <c r="J49" s="277"/>
      <c r="K49" s="262">
        <f t="shared" ref="K49:K50" ca="1" si="44">IF(NOT(ISERROR(MATCH(J49,_xlfn.ANCHORARRAY(E60),0))),I62&amp;"Por favor no seleccionar los criterios de impacto",J49)</f>
        <v>0</v>
      </c>
      <c r="L49" s="259"/>
      <c r="M49" s="262"/>
      <c r="N49" s="252"/>
      <c r="O49" s="6">
        <v>5</v>
      </c>
      <c r="P49" s="123"/>
      <c r="Q49" s="124" t="str">
        <f t="shared" si="40"/>
        <v/>
      </c>
      <c r="R49" s="125"/>
      <c r="S49" s="125"/>
      <c r="T49" s="126" t="str">
        <f t="shared" si="37"/>
        <v/>
      </c>
      <c r="U49" s="125"/>
      <c r="V49" s="125"/>
      <c r="W49" s="125"/>
      <c r="X49" s="127" t="str">
        <f>IFERROR(IF(AND(#REF!="Probabilidad",Q49="Probabilidad"),(#REF!-(+#REF!*T49)),IF(AND(#REF!="Impacto",Q49="Probabilidad"),(#REF!-(+#REF!*T49)),IF(Q49="Impacto",#REF!,""))),"")</f>
        <v/>
      </c>
      <c r="Y49" s="128" t="str">
        <f t="shared" ref="Y49:Y53" si="45">IFERROR(IF(X49="","",IF(X49&lt;=0.2,"Muy Baja",IF(X49&lt;=0.4,"Baja",IF(X49&lt;=0.6,"Media",IF(X49&lt;=0.8,"Alta","Muy Alta"))))),"")</f>
        <v/>
      </c>
      <c r="Z49" s="129" t="str">
        <f t="shared" si="38"/>
        <v/>
      </c>
      <c r="AA49" s="128" t="str">
        <f t="shared" ref="AA49:AA53" si="46">IFERROR(IF(AB49="","",IF(AB49&lt;=0.2,"Leve",IF(AB49&lt;=0.4,"Menor",IF(AB49&lt;=0.6,"Moderado",IF(AB49&lt;=0.8,"Mayor","Catastrófico"))))),"")</f>
        <v/>
      </c>
      <c r="AB49" s="129" t="str">
        <f>IFERROR(IF(AND(#REF!="Impacto",Q49="Impacto"),(#REF!-(+#REF!*T49)),IF(AND(#REF!="Probabilidad",Q49="Impacto"),(#REF!-(+#REF!*T49)),IF(Q49="Probabilidad",#REF!,""))),"")</f>
        <v/>
      </c>
      <c r="AC49" s="130" t="str">
        <f t="shared" si="43"/>
        <v/>
      </c>
      <c r="AD49" s="131"/>
      <c r="AE49" s="132"/>
      <c r="AF49" s="132"/>
      <c r="AG49" s="133"/>
      <c r="AH49" s="134"/>
      <c r="AI49" s="134"/>
      <c r="AJ49" s="132"/>
      <c r="AK49" s="186"/>
      <c r="AL49" s="194"/>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283"/>
      <c r="B50" s="272"/>
      <c r="C50" s="272"/>
      <c r="D50" s="272"/>
      <c r="E50" s="287"/>
      <c r="F50" s="272"/>
      <c r="G50" s="275"/>
      <c r="H50" s="260"/>
      <c r="I50" s="263"/>
      <c r="J50" s="278"/>
      <c r="K50" s="263">
        <f t="shared" ca="1" si="44"/>
        <v>0</v>
      </c>
      <c r="L50" s="260"/>
      <c r="M50" s="263"/>
      <c r="N50" s="253"/>
      <c r="O50" s="6">
        <v>6</v>
      </c>
      <c r="P50" s="123"/>
      <c r="Q50" s="124" t="str">
        <f t="shared" si="40"/>
        <v/>
      </c>
      <c r="R50" s="125"/>
      <c r="S50" s="125"/>
      <c r="T50" s="126" t="str">
        <f t="shared" si="37"/>
        <v/>
      </c>
      <c r="U50" s="125"/>
      <c r="V50" s="125"/>
      <c r="W50" s="125"/>
      <c r="X50" s="127" t="str">
        <f>IFERROR(IF(AND(Q49="Probabilidad",Q50="Probabilidad"),(Z49-(+Z49*T50)),IF(AND(Q49="Impacto",Q50="Probabilidad"),(#REF!-(+#REF!*T50)),IF(Q50="Impacto",Z49,""))),"")</f>
        <v/>
      </c>
      <c r="Y50" s="128" t="str">
        <f t="shared" si="45"/>
        <v/>
      </c>
      <c r="Z50" s="129" t="str">
        <f t="shared" si="38"/>
        <v/>
      </c>
      <c r="AA50" s="128" t="str">
        <f t="shared" si="46"/>
        <v/>
      </c>
      <c r="AB50" s="129" t="str">
        <f>IFERROR(IF(AND(Q49="Impacto",Q50="Impacto"),(AB49-(+AB49*T50)),IF(AND(Q49="Probabilidad",Q50="Impacto"),(#REF!-(+#REF!*T50)),IF(Q50="Probabilidad",AB49,""))),"")</f>
        <v/>
      </c>
      <c r="AC50" s="130" t="str">
        <f t="shared" si="43"/>
        <v/>
      </c>
      <c r="AD50" s="131"/>
      <c r="AE50" s="132"/>
      <c r="AF50" s="132"/>
      <c r="AG50" s="133"/>
      <c r="AH50" s="134"/>
      <c r="AI50" s="134"/>
      <c r="AJ50" s="132"/>
      <c r="AK50" s="186"/>
      <c r="AL50" s="194"/>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283"/>
      <c r="B51" s="270" t="s">
        <v>133</v>
      </c>
      <c r="C51" s="270" t="s">
        <v>219</v>
      </c>
      <c r="D51" s="270" t="s">
        <v>231</v>
      </c>
      <c r="E51" s="285" t="s">
        <v>221</v>
      </c>
      <c r="F51" s="270" t="s">
        <v>123</v>
      </c>
      <c r="G51" s="273">
        <v>12</v>
      </c>
      <c r="H51" s="258" t="str">
        <f t="shared" ref="H51" si="47">IF(G51&lt;=0,"",IF(G51&lt;=2,"Muy Baja",IF(G51&lt;=24,"Baja",IF(G51&lt;=500,"Media",IF(G51&lt;=5000,"Alta","Muy Alta")))))</f>
        <v>Baja</v>
      </c>
      <c r="I51" s="261">
        <f t="shared" ref="I51" si="48">IF(H51="","",IF(H51="Muy Baja",0.2,IF(H51="Baja",0.4,IF(H51="Media",0.6,IF(H51="Alta",0.8,IF(H51="Muy Alta",1,))))))</f>
        <v>0.4</v>
      </c>
      <c r="J51" s="276" t="s">
        <v>155</v>
      </c>
      <c r="K51" s="261" t="str">
        <f ca="1">IF(NOT(ISERROR(MATCH(J51,'Tabla Impacto'!$B$221:$B$223,0))),'Tabla Impacto'!$F$223&amp;"Por favor no seleccionar los criterios de impacto(Afectación Económica o presupuestal y Pérdida Reputacional)",J51)</f>
        <v xml:space="preserve">     El riesgo afecta la imagen de la entidad a nivel nacional, con efecto publicitarios sostenible a nivel país</v>
      </c>
      <c r="L51" s="258" t="str">
        <f ca="1">IF(OR(K51='Tabla Impacto'!$C$11,K51='Tabla Impacto'!$D$11),"Leve",IF(OR(K51='Tabla Impacto'!$C$12,K51='Tabla Impacto'!$D$12),"Menor",IF(OR(K51='Tabla Impacto'!$C$13,K51='Tabla Impacto'!$D$13),"Moderado",IF(OR(K51='Tabla Impacto'!$C$14,K51='Tabla Impacto'!$D$14),"Mayor",IF(OR(K51='Tabla Impacto'!$C$15,K51='Tabla Impacto'!$D$15),"Catastrófico","")))))</f>
        <v>Catastrófico</v>
      </c>
      <c r="M51" s="261">
        <f t="shared" ref="M51" ca="1" si="49">IF(L51="","",IF(L51="Leve",0.2,IF(L51="Menor",0.4,IF(L51="Moderado",0.6,IF(L51="Mayor",0.8,IF(L51="Catastrófico",1,))))))</f>
        <v>1</v>
      </c>
      <c r="N51" s="251" t="str">
        <f t="shared" ref="N51" ca="1" si="50">IF(OR(AND(H51="Muy Baja",L51="Leve"),AND(H51="Muy Baja",L51="Menor"),AND(H51="Baja",L51="Leve")),"Bajo",IF(OR(AND(H51="Muy baja",L51="Moderado"),AND(H51="Baja",L51="Menor"),AND(H51="Baja",L51="Moderado"),AND(H51="Media",L51="Leve"),AND(H51="Media",L51="Menor"),AND(H51="Media",L51="Moderado"),AND(H51="Alta",L51="Leve"),AND(H51="Alta",L51="Menor")),"Moderado",IF(OR(AND(H51="Muy Baja",L51="Mayor"),AND(H51="Baja",L51="Mayor"),AND(H51="Media",L51="Mayor"),AND(H51="Alta",L51="Moderado"),AND(H51="Alta",L51="Mayor"),AND(H51="Muy Alta",L51="Leve"),AND(H51="Muy Alta",L51="Menor"),AND(H51="Muy Alta",L51="Moderado"),AND(H51="Muy Alta",L51="Mayor")),"Alto",IF(OR(AND(H51="Muy Baja",L51="Catastrófico"),AND(H51="Baja",L51="Catastrófico"),AND(H51="Media",L51="Catastrófico"),AND(H51="Alta",L51="Catastrófico"),AND(H51="Muy Alta",L51="Catastrófico")),"Extremo",""))))</f>
        <v>Extremo</v>
      </c>
      <c r="O51" s="6">
        <v>1</v>
      </c>
      <c r="P51" s="154" t="s">
        <v>228</v>
      </c>
      <c r="Q51" s="139" t="str">
        <f t="shared" si="40"/>
        <v>Probabilidad</v>
      </c>
      <c r="R51" s="140" t="s">
        <v>14</v>
      </c>
      <c r="S51" s="140" t="s">
        <v>10</v>
      </c>
      <c r="T51" s="141" t="str">
        <f t="shared" si="37"/>
        <v>50%</v>
      </c>
      <c r="U51" s="140" t="s">
        <v>19</v>
      </c>
      <c r="V51" s="140" t="s">
        <v>22</v>
      </c>
      <c r="W51" s="140" t="s">
        <v>119</v>
      </c>
      <c r="X51" s="142">
        <f t="shared" ref="X51" si="51">IFERROR(IF(Q51="Probabilidad",(I51-(+I51*T51)),IF(Q51="Impacto",I51,"")),"")</f>
        <v>0.2</v>
      </c>
      <c r="Y51" s="143" t="str">
        <f t="shared" si="45"/>
        <v>Muy Baja</v>
      </c>
      <c r="Z51" s="144">
        <f t="shared" si="38"/>
        <v>0.2</v>
      </c>
      <c r="AA51" s="143" t="str">
        <f t="shared" ca="1" si="46"/>
        <v>Catastrófico</v>
      </c>
      <c r="AB51" s="144">
        <f t="shared" ref="AB51" ca="1" si="52">IFERROR(IF(Q51="Impacto",(M51-(+M51*T51)),IF(Q51="Probabilidad",M51,"")),"")</f>
        <v>1</v>
      </c>
      <c r="AC51" s="145" t="str">
        <f t="shared" ca="1" si="43"/>
        <v>Extremo</v>
      </c>
      <c r="AD51" s="146"/>
      <c r="AE51" s="147" t="s">
        <v>222</v>
      </c>
      <c r="AF51" s="147" t="s">
        <v>215</v>
      </c>
      <c r="AG51" s="147" t="s">
        <v>220</v>
      </c>
      <c r="AH51" s="148">
        <v>44927</v>
      </c>
      <c r="AI51" s="153" t="s">
        <v>229</v>
      </c>
      <c r="AJ51" s="147" t="s">
        <v>230</v>
      </c>
      <c r="AK51" s="185" t="s">
        <v>41</v>
      </c>
      <c r="AL51" s="194"/>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283"/>
      <c r="B52" s="271"/>
      <c r="C52" s="271"/>
      <c r="D52" s="271"/>
      <c r="E52" s="286"/>
      <c r="F52" s="271"/>
      <c r="G52" s="274"/>
      <c r="H52" s="259"/>
      <c r="I52" s="262"/>
      <c r="J52" s="277"/>
      <c r="K52" s="262">
        <f t="shared" ref="K52:K53" ca="1" si="53">IF(NOT(ISERROR(MATCH(J52,_xlfn.ANCHORARRAY(E63),0))),I65&amp;"Por favor no seleccionar los criterios de impacto",J52)</f>
        <v>0</v>
      </c>
      <c r="L52" s="259"/>
      <c r="M52" s="262"/>
      <c r="N52" s="252"/>
      <c r="O52" s="6">
        <v>5</v>
      </c>
      <c r="P52" s="123"/>
      <c r="Q52" s="124" t="str">
        <f t="shared" si="40"/>
        <v/>
      </c>
      <c r="R52" s="125"/>
      <c r="S52" s="125"/>
      <c r="T52" s="126" t="str">
        <f t="shared" si="37"/>
        <v/>
      </c>
      <c r="U52" s="125"/>
      <c r="V52" s="125"/>
      <c r="W52" s="125"/>
      <c r="X52" s="127" t="str">
        <f>IFERROR(IF(AND(#REF!="Probabilidad",Q52="Probabilidad"),(#REF!-(+#REF!*T52)),IF(AND(#REF!="Impacto",Q52="Probabilidad"),(#REF!-(+#REF!*T52)),IF(Q52="Impacto",#REF!,""))),"")</f>
        <v/>
      </c>
      <c r="Y52" s="128" t="str">
        <f t="shared" si="45"/>
        <v/>
      </c>
      <c r="Z52" s="129" t="str">
        <f t="shared" si="38"/>
        <v/>
      </c>
      <c r="AA52" s="128" t="str">
        <f t="shared" si="46"/>
        <v/>
      </c>
      <c r="AB52" s="129" t="str">
        <f>IFERROR(IF(AND(#REF!="Impacto",Q52="Impacto"),(#REF!-(+#REF!*T52)),IF(AND(#REF!="Probabilidad",Q52="Impacto"),(#REF!-(+#REF!*T52)),IF(Q52="Probabilidad",#REF!,""))),"")</f>
        <v/>
      </c>
      <c r="AC52" s="130" t="str">
        <f t="shared" si="43"/>
        <v/>
      </c>
      <c r="AD52" s="131"/>
      <c r="AE52" s="132"/>
      <c r="AF52" s="132"/>
      <c r="AG52" s="133"/>
      <c r="AH52" s="134"/>
      <c r="AI52" s="134"/>
      <c r="AJ52" s="132"/>
      <c r="AK52" s="186"/>
      <c r="AL52" s="194"/>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284"/>
      <c r="B53" s="272"/>
      <c r="C53" s="272"/>
      <c r="D53" s="272"/>
      <c r="E53" s="287"/>
      <c r="F53" s="272"/>
      <c r="G53" s="275"/>
      <c r="H53" s="260"/>
      <c r="I53" s="263"/>
      <c r="J53" s="278"/>
      <c r="K53" s="263">
        <f t="shared" ca="1" si="53"/>
        <v>0</v>
      </c>
      <c r="L53" s="260"/>
      <c r="M53" s="263"/>
      <c r="N53" s="253"/>
      <c r="O53" s="6">
        <v>6</v>
      </c>
      <c r="P53" s="123"/>
      <c r="Q53" s="124" t="str">
        <f t="shared" si="40"/>
        <v/>
      </c>
      <c r="R53" s="125"/>
      <c r="S53" s="125"/>
      <c r="T53" s="126" t="str">
        <f t="shared" si="37"/>
        <v/>
      </c>
      <c r="U53" s="125"/>
      <c r="V53" s="125"/>
      <c r="W53" s="125"/>
      <c r="X53" s="127" t="str">
        <f>IFERROR(IF(AND(Q52="Probabilidad",Q53="Probabilidad"),(Z52-(+Z52*T53)),IF(AND(Q52="Impacto",Q53="Probabilidad"),(#REF!-(+#REF!*T53)),IF(Q53="Impacto",Z52,""))),"")</f>
        <v/>
      </c>
      <c r="Y53" s="128" t="str">
        <f t="shared" si="45"/>
        <v/>
      </c>
      <c r="Z53" s="129" t="str">
        <f t="shared" si="38"/>
        <v/>
      </c>
      <c r="AA53" s="128" t="str">
        <f t="shared" si="46"/>
        <v/>
      </c>
      <c r="AB53" s="129" t="str">
        <f>IFERROR(IF(AND(Q52="Impacto",Q53="Impacto"),(AB52-(+AB52*T53)),IF(AND(Q52="Probabilidad",Q53="Impacto"),(#REF!-(+#REF!*T53)),IF(Q53="Probabilidad",AB52,""))),"")</f>
        <v/>
      </c>
      <c r="AC53" s="130" t="str">
        <f t="shared" si="43"/>
        <v/>
      </c>
      <c r="AD53" s="131"/>
      <c r="AE53" s="132"/>
      <c r="AF53" s="132"/>
      <c r="AG53" s="133"/>
      <c r="AH53" s="134"/>
      <c r="AI53" s="134"/>
      <c r="AJ53" s="132"/>
      <c r="AK53" s="186"/>
      <c r="AL53" s="194"/>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282">
        <v>9</v>
      </c>
      <c r="B54" s="270" t="s">
        <v>133</v>
      </c>
      <c r="C54" s="270"/>
      <c r="D54" s="304"/>
      <c r="E54" s="285"/>
      <c r="F54" s="270"/>
      <c r="G54" s="293"/>
      <c r="H54" s="296"/>
      <c r="I54" s="290"/>
      <c r="J54" s="276"/>
      <c r="K54" s="290"/>
      <c r="L54" s="296"/>
      <c r="M54" s="290"/>
      <c r="N54" s="301"/>
      <c r="O54" s="122">
        <v>1</v>
      </c>
      <c r="P54" s="150"/>
      <c r="Q54" s="124"/>
      <c r="R54" s="125"/>
      <c r="S54" s="125"/>
      <c r="T54" s="126"/>
      <c r="U54" s="125"/>
      <c r="V54" s="125"/>
      <c r="W54" s="125"/>
      <c r="X54" s="127"/>
      <c r="Y54" s="128"/>
      <c r="Z54" s="129"/>
      <c r="AA54" s="128"/>
      <c r="AB54" s="129"/>
      <c r="AC54" s="130"/>
      <c r="AD54" s="131"/>
      <c r="AE54" s="132"/>
      <c r="AF54" s="147"/>
      <c r="AG54" s="147"/>
      <c r="AH54" s="148"/>
      <c r="AI54" s="148"/>
      <c r="AJ54" s="132"/>
      <c r="AK54" s="186"/>
      <c r="AL54" s="194"/>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283"/>
      <c r="B55" s="271"/>
      <c r="C55" s="271"/>
      <c r="D55" s="305"/>
      <c r="E55" s="286"/>
      <c r="F55" s="271"/>
      <c r="G55" s="294"/>
      <c r="H55" s="297"/>
      <c r="I55" s="291"/>
      <c r="J55" s="277"/>
      <c r="K55" s="291"/>
      <c r="L55" s="297"/>
      <c r="M55" s="291"/>
      <c r="N55" s="302"/>
      <c r="O55" s="122"/>
      <c r="P55" s="150"/>
      <c r="Q55" s="124"/>
      <c r="R55" s="125"/>
      <c r="S55" s="125"/>
      <c r="T55" s="126"/>
      <c r="U55" s="125"/>
      <c r="V55" s="125"/>
      <c r="W55" s="125"/>
      <c r="X55" s="127"/>
      <c r="Y55" s="128"/>
      <c r="Z55" s="129"/>
      <c r="AA55" s="128"/>
      <c r="AB55" s="129"/>
      <c r="AC55" s="130"/>
      <c r="AD55" s="131"/>
      <c r="AE55" s="132"/>
      <c r="AF55" s="132"/>
      <c r="AG55" s="133"/>
      <c r="AH55" s="134"/>
      <c r="AI55" s="134"/>
      <c r="AJ55" s="132"/>
      <c r="AK55" s="186"/>
      <c r="AL55" s="194"/>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283"/>
      <c r="B56" s="271"/>
      <c r="C56" s="271"/>
      <c r="D56" s="305"/>
      <c r="E56" s="286"/>
      <c r="F56" s="271"/>
      <c r="G56" s="294"/>
      <c r="H56" s="297"/>
      <c r="I56" s="291"/>
      <c r="J56" s="277"/>
      <c r="K56" s="291"/>
      <c r="L56" s="297"/>
      <c r="M56" s="291"/>
      <c r="N56" s="302"/>
      <c r="O56" s="122"/>
      <c r="P56" s="149"/>
      <c r="Q56" s="124"/>
      <c r="R56" s="125"/>
      <c r="S56" s="125"/>
      <c r="T56" s="126"/>
      <c r="U56" s="125"/>
      <c r="V56" s="125"/>
      <c r="W56" s="125"/>
      <c r="X56" s="127"/>
      <c r="Y56" s="128"/>
      <c r="Z56" s="129"/>
      <c r="AA56" s="128"/>
      <c r="AB56" s="129"/>
      <c r="AC56" s="130"/>
      <c r="AD56" s="131"/>
      <c r="AE56" s="132"/>
      <c r="AF56" s="132"/>
      <c r="AG56" s="133"/>
      <c r="AH56" s="134"/>
      <c r="AI56" s="134"/>
      <c r="AJ56" s="132"/>
      <c r="AK56" s="186"/>
      <c r="AL56" s="194"/>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283"/>
      <c r="B57" s="271"/>
      <c r="C57" s="271"/>
      <c r="D57" s="305"/>
      <c r="E57" s="286"/>
      <c r="F57" s="271"/>
      <c r="G57" s="294"/>
      <c r="H57" s="297"/>
      <c r="I57" s="291"/>
      <c r="J57" s="277"/>
      <c r="K57" s="291"/>
      <c r="L57" s="297"/>
      <c r="M57" s="291"/>
      <c r="N57" s="302"/>
      <c r="O57" s="122"/>
      <c r="P57" s="150"/>
      <c r="Q57" s="124"/>
      <c r="R57" s="125"/>
      <c r="S57" s="125"/>
      <c r="T57" s="126"/>
      <c r="U57" s="125"/>
      <c r="V57" s="125"/>
      <c r="W57" s="125"/>
      <c r="X57" s="127"/>
      <c r="Y57" s="128"/>
      <c r="Z57" s="129"/>
      <c r="AA57" s="128"/>
      <c r="AB57" s="129"/>
      <c r="AC57" s="130"/>
      <c r="AD57" s="131"/>
      <c r="AE57" s="132"/>
      <c r="AF57" s="132"/>
      <c r="AG57" s="133"/>
      <c r="AH57" s="134"/>
      <c r="AI57" s="134"/>
      <c r="AJ57" s="132"/>
      <c r="AK57" s="186"/>
      <c r="AL57" s="194"/>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283"/>
      <c r="B58" s="271"/>
      <c r="C58" s="271"/>
      <c r="D58" s="305"/>
      <c r="E58" s="286"/>
      <c r="F58" s="271"/>
      <c r="G58" s="294"/>
      <c r="H58" s="297"/>
      <c r="I58" s="291"/>
      <c r="J58" s="277"/>
      <c r="K58" s="291"/>
      <c r="L58" s="297"/>
      <c r="M58" s="291"/>
      <c r="N58" s="302"/>
      <c r="O58" s="122"/>
      <c r="P58" s="150"/>
      <c r="Q58" s="124"/>
      <c r="R58" s="125"/>
      <c r="S58" s="125"/>
      <c r="T58" s="126"/>
      <c r="U58" s="125"/>
      <c r="V58" s="125"/>
      <c r="W58" s="125"/>
      <c r="X58" s="127"/>
      <c r="Y58" s="128"/>
      <c r="Z58" s="129"/>
      <c r="AA58" s="128"/>
      <c r="AB58" s="129"/>
      <c r="AC58" s="130"/>
      <c r="AD58" s="131"/>
      <c r="AE58" s="132"/>
      <c r="AF58" s="132"/>
      <c r="AG58" s="133"/>
      <c r="AH58" s="134"/>
      <c r="AI58" s="134"/>
      <c r="AJ58" s="132"/>
      <c r="AK58" s="186"/>
      <c r="AL58" s="194"/>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284"/>
      <c r="B59" s="272"/>
      <c r="C59" s="272"/>
      <c r="D59" s="306"/>
      <c r="E59" s="287"/>
      <c r="F59" s="272"/>
      <c r="G59" s="295"/>
      <c r="H59" s="298"/>
      <c r="I59" s="292"/>
      <c r="J59" s="278"/>
      <c r="K59" s="292"/>
      <c r="L59" s="298"/>
      <c r="M59" s="292"/>
      <c r="N59" s="303"/>
      <c r="O59" s="122"/>
      <c r="P59" s="150"/>
      <c r="Q59" s="124"/>
      <c r="R59" s="125"/>
      <c r="S59" s="125"/>
      <c r="T59" s="126"/>
      <c r="U59" s="125"/>
      <c r="V59" s="125"/>
      <c r="W59" s="125"/>
      <c r="X59" s="127"/>
      <c r="Y59" s="128"/>
      <c r="Z59" s="129"/>
      <c r="AA59" s="128"/>
      <c r="AB59" s="129"/>
      <c r="AC59" s="130"/>
      <c r="AD59" s="131"/>
      <c r="AE59" s="132"/>
      <c r="AF59" s="132"/>
      <c r="AG59" s="133"/>
      <c r="AH59" s="134"/>
      <c r="AI59" s="134"/>
      <c r="AJ59" s="132"/>
      <c r="AK59" s="186"/>
      <c r="AL59" s="194"/>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282">
        <v>10</v>
      </c>
      <c r="B60" s="270" t="s">
        <v>133</v>
      </c>
      <c r="C60" s="270"/>
      <c r="D60" s="304"/>
      <c r="E60" s="285"/>
      <c r="F60" s="270"/>
      <c r="G60" s="293"/>
      <c r="H60" s="296" t="str">
        <f>IF(G60&lt;=0,"",IF(G60&lt;=2,"Muy Baja",IF(G60&lt;=24,"Baja",IF(G60&lt;=500,"Media",IF(G60&lt;=5000,"Alta","Muy Alta")))))</f>
        <v/>
      </c>
      <c r="I60" s="290" t="str">
        <f>IF(H60="","",IF(H60="Muy Baja",0.2,IF(H60="Baja",0.4,IF(H60="Media",0.6,IF(H60="Alta",0.8,IF(H60="Muy Alta",1,))))))</f>
        <v/>
      </c>
      <c r="J60" s="276"/>
      <c r="K60" s="290">
        <f ca="1">IF(NOT(ISERROR(MATCH(J60,'Tabla Impacto'!$B$221:$B$223,0))),'Tabla Impacto'!$F$223&amp;"Por favor no seleccionar los criterios de impacto(Afectación Económica o presupuestal y Pérdida Reputacional)",J60)</f>
        <v>0</v>
      </c>
      <c r="L60" s="296" t="str">
        <f ca="1">IF(OR(K60='Tabla Impacto'!$C$11,K60='Tabla Impacto'!$D$11),"Leve",IF(OR(K60='Tabla Impacto'!$C$12,K60='Tabla Impacto'!$D$12),"Menor",IF(OR(K60='Tabla Impacto'!$C$13,K60='Tabla Impacto'!$D$13),"Moderado",IF(OR(K60='Tabla Impacto'!$C$14,K60='Tabla Impacto'!$D$14),"Mayor",IF(OR(K60='Tabla Impacto'!$C$15,K60='Tabla Impacto'!$D$15),"Catastrófico","")))))</f>
        <v/>
      </c>
      <c r="M60" s="290" t="str">
        <f ca="1">IF(L60="","",IF(L60="Leve",0.2,IF(L60="Menor",0.4,IF(L60="Moderado",0.6,IF(L60="Mayor",0.8,IF(L60="Catastrófico",1,))))))</f>
        <v/>
      </c>
      <c r="N60" s="301" t="str">
        <f ca="1">IF(OR(AND(H60="Muy Baja",L60="Leve"),AND(H60="Muy Baja",L60="Menor"),AND(H60="Baja",L60="Leve")),"Bajo",IF(OR(AND(H60="Muy baja",L60="Moderado"),AND(H60="Baja",L60="Menor"),AND(H60="Baja",L60="Moderado"),AND(H60="Media",L60="Leve"),AND(H60="Media",L60="Menor"),AND(H60="Media",L60="Moderado"),AND(H60="Alta",L60="Leve"),AND(H60="Alta",L60="Menor")),"Moderado",IF(OR(AND(H60="Muy Baja",L60="Mayor"),AND(H60="Baja",L60="Mayor"),AND(H60="Media",L60="Mayor"),AND(H60="Alta",L60="Moderado"),AND(H60="Alta",L60="Mayor"),AND(H60="Muy Alta",L60="Leve"),AND(H60="Muy Alta",L60="Menor"),AND(H60="Muy Alta",L60="Moderado"),AND(H60="Muy Alta",L60="Mayor")),"Alto",IF(OR(AND(H60="Muy Baja",L60="Catastrófico"),AND(H60="Baja",L60="Catastrófico"),AND(H60="Media",L60="Catastrófico"),AND(H60="Alta",L60="Catastrófico"),AND(H60="Muy Alta",L60="Catastrófico")),"Extremo",""))))</f>
        <v/>
      </c>
      <c r="O60" s="122">
        <v>1</v>
      </c>
      <c r="P60" s="150"/>
      <c r="Q60" s="124"/>
      <c r="R60" s="125"/>
      <c r="S60" s="125"/>
      <c r="T60" s="126"/>
      <c r="U60" s="125"/>
      <c r="V60" s="125"/>
      <c r="W60" s="125"/>
      <c r="X60" s="127"/>
      <c r="Y60" s="128"/>
      <c r="Z60" s="129"/>
      <c r="AA60" s="128"/>
      <c r="AB60" s="129"/>
      <c r="AC60" s="130"/>
      <c r="AD60" s="131"/>
      <c r="AE60" s="132"/>
      <c r="AF60" s="147"/>
      <c r="AG60" s="133"/>
      <c r="AH60" s="134"/>
      <c r="AI60" s="134"/>
      <c r="AJ60" s="132"/>
      <c r="AK60" s="186"/>
      <c r="AL60" s="194"/>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283"/>
      <c r="B61" s="271"/>
      <c r="C61" s="271"/>
      <c r="D61" s="305"/>
      <c r="E61" s="286"/>
      <c r="F61" s="271"/>
      <c r="G61" s="294"/>
      <c r="H61" s="297"/>
      <c r="I61" s="291"/>
      <c r="J61" s="277"/>
      <c r="K61" s="291">
        <f ca="1">IF(NOT(ISERROR(MATCH(J61,_xlfn.ANCHORARRAY(E72),0))),I74&amp;"Por favor no seleccionar los criterios de impacto",J61)</f>
        <v>0</v>
      </c>
      <c r="L61" s="297"/>
      <c r="M61" s="291"/>
      <c r="N61" s="302"/>
      <c r="O61" s="122">
        <v>2</v>
      </c>
      <c r="P61" s="123"/>
      <c r="Q61" s="124" t="str">
        <f>IF(OR(R61="Preventivo",R61="Detectivo"),"Probabilidad",IF(R61="Correctivo","Impacto",""))</f>
        <v/>
      </c>
      <c r="R61" s="125"/>
      <c r="S61" s="125"/>
      <c r="T61" s="126" t="str">
        <f t="shared" ref="T61:T65" si="54">IF(AND(R61="Preventivo",S61="Automático"),"50%",IF(AND(R61="Preventivo",S61="Manual"),"40%",IF(AND(R61="Detectivo",S61="Automático"),"40%",IF(AND(R61="Detectivo",S61="Manual"),"30%",IF(AND(R61="Correctivo",S61="Automático"),"35%",IF(AND(R61="Correctivo",S61="Manual"),"25%",""))))))</f>
        <v/>
      </c>
      <c r="U61" s="125"/>
      <c r="V61" s="125"/>
      <c r="W61" s="125"/>
      <c r="X61" s="127" t="str">
        <f>IFERROR(IF(AND(Q60="Probabilidad",Q61="Probabilidad"),(Z60-(+Z60*T61)),IF(Q61="Probabilidad",(I60-(+I60*T61)),IF(Q61="Impacto",Z60,""))),"")</f>
        <v/>
      </c>
      <c r="Y61" s="128" t="str">
        <f t="shared" si="1"/>
        <v/>
      </c>
      <c r="Z61" s="129" t="str">
        <f t="shared" ref="Z61:Z65" si="55">+X61</f>
        <v/>
      </c>
      <c r="AA61" s="128" t="str">
        <f t="shared" si="3"/>
        <v/>
      </c>
      <c r="AB61" s="129" t="str">
        <f>IFERROR(IF(AND(Q60="Impacto",Q61="Impacto"),(AB60-(+AB60*T61)),IF(Q61="Impacto",(M60-(+M60*T61)),IF(Q61="Probabilidad",AB60,""))),"")</f>
        <v/>
      </c>
      <c r="AC61" s="130" t="str">
        <f t="shared" ref="AC61:AC62" si="56">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1"/>
      <c r="AE61" s="132"/>
      <c r="AF61" s="132"/>
      <c r="AG61" s="133"/>
      <c r="AH61" s="134"/>
      <c r="AI61" s="134"/>
      <c r="AJ61" s="132"/>
      <c r="AK61" s="186"/>
      <c r="AL61" s="195"/>
    </row>
    <row r="62" spans="1:69" ht="151.5" hidden="1" customHeight="1" x14ac:dyDescent="0.3">
      <c r="A62" s="283"/>
      <c r="B62" s="271"/>
      <c r="C62" s="271"/>
      <c r="D62" s="305"/>
      <c r="E62" s="286"/>
      <c r="F62" s="271"/>
      <c r="G62" s="294"/>
      <c r="H62" s="297"/>
      <c r="I62" s="291"/>
      <c r="J62" s="277"/>
      <c r="K62" s="291">
        <f ca="1">IF(NOT(ISERROR(MATCH(J62,_xlfn.ANCHORARRAY(E73),0))),I75&amp;"Por favor no seleccionar los criterios de impacto",J62)</f>
        <v>0</v>
      </c>
      <c r="L62" s="297"/>
      <c r="M62" s="291"/>
      <c r="N62" s="302"/>
      <c r="O62" s="122">
        <v>3</v>
      </c>
      <c r="P62" s="135"/>
      <c r="Q62" s="124" t="str">
        <f>IF(OR(R62="Preventivo",R62="Detectivo"),"Probabilidad",IF(R62="Correctivo","Impacto",""))</f>
        <v/>
      </c>
      <c r="R62" s="125"/>
      <c r="S62" s="125"/>
      <c r="T62" s="126" t="str">
        <f t="shared" si="54"/>
        <v/>
      </c>
      <c r="U62" s="125"/>
      <c r="V62" s="125"/>
      <c r="W62" s="125"/>
      <c r="X62" s="127" t="str">
        <f>IFERROR(IF(AND(Q61="Probabilidad",Q62="Probabilidad"),(Z61-(+Z61*T62)),IF(AND(Q61="Impacto",Q62="Probabilidad"),(Z60-(+Z60*T62)),IF(Q62="Impacto",Z61,""))),"")</f>
        <v/>
      </c>
      <c r="Y62" s="128" t="str">
        <f t="shared" si="1"/>
        <v/>
      </c>
      <c r="Z62" s="129" t="str">
        <f t="shared" si="55"/>
        <v/>
      </c>
      <c r="AA62" s="128" t="str">
        <f t="shared" si="3"/>
        <v/>
      </c>
      <c r="AB62" s="129" t="str">
        <f>IFERROR(IF(AND(Q61="Impacto",Q62="Impacto"),(AB61-(+AB61*T62)),IF(AND(Q61="Probabilidad",Q62="Impacto"),(AB60-(+AB60*T62)),IF(Q62="Probabilidad",AB61,""))),"")</f>
        <v/>
      </c>
      <c r="AC62" s="130" t="str">
        <f t="shared" si="56"/>
        <v/>
      </c>
      <c r="AD62" s="131"/>
      <c r="AE62" s="132"/>
      <c r="AF62" s="132"/>
      <c r="AG62" s="133"/>
      <c r="AH62" s="134"/>
      <c r="AI62" s="134"/>
      <c r="AJ62" s="132"/>
      <c r="AK62" s="186"/>
      <c r="AL62" s="195"/>
    </row>
    <row r="63" spans="1:69" ht="151.5" hidden="1" customHeight="1" x14ac:dyDescent="0.3">
      <c r="A63" s="283"/>
      <c r="B63" s="271"/>
      <c r="C63" s="271"/>
      <c r="D63" s="305"/>
      <c r="E63" s="286"/>
      <c r="F63" s="271"/>
      <c r="G63" s="294"/>
      <c r="H63" s="297"/>
      <c r="I63" s="291"/>
      <c r="J63" s="277"/>
      <c r="K63" s="291">
        <f ca="1">IF(NOT(ISERROR(MATCH(J63,_xlfn.ANCHORARRAY(E74),0))),I76&amp;"Por favor no seleccionar los criterios de impacto",J63)</f>
        <v>0</v>
      </c>
      <c r="L63" s="297"/>
      <c r="M63" s="291"/>
      <c r="N63" s="302"/>
      <c r="O63" s="122">
        <v>4</v>
      </c>
      <c r="P63" s="123"/>
      <c r="Q63" s="124" t="str">
        <f t="shared" ref="Q63:Q65" si="57">IF(OR(R63="Preventivo",R63="Detectivo"),"Probabilidad",IF(R63="Correctivo","Impacto",""))</f>
        <v/>
      </c>
      <c r="R63" s="125"/>
      <c r="S63" s="125"/>
      <c r="T63" s="126" t="str">
        <f t="shared" si="54"/>
        <v/>
      </c>
      <c r="U63" s="125"/>
      <c r="V63" s="125"/>
      <c r="W63" s="125"/>
      <c r="X63" s="127" t="str">
        <f t="shared" ref="X63:X65" si="58">IFERROR(IF(AND(Q62="Probabilidad",Q63="Probabilidad"),(Z62-(+Z62*T63)),IF(AND(Q62="Impacto",Q63="Probabilidad"),(Z61-(+Z61*T63)),IF(Q63="Impacto",Z62,""))),"")</f>
        <v/>
      </c>
      <c r="Y63" s="128" t="str">
        <f t="shared" si="1"/>
        <v/>
      </c>
      <c r="Z63" s="129" t="str">
        <f t="shared" si="55"/>
        <v/>
      </c>
      <c r="AA63" s="128" t="str">
        <f t="shared" si="3"/>
        <v/>
      </c>
      <c r="AB63" s="129" t="str">
        <f t="shared" ref="AB63:AB65" si="59">IFERROR(IF(AND(Q62="Impacto",Q63="Impacto"),(AB62-(+AB62*T63)),IF(AND(Q62="Probabilidad",Q63="Impacto"),(AB61-(+AB61*T63)),IF(Q63="Probabilidad",AB62,""))),"")</f>
        <v/>
      </c>
      <c r="AC63" s="130" t="str">
        <f>IFERROR(IF(OR(AND(Y63="Muy Baja",AA63="Leve"),AND(Y63="Muy Baja",AA63="Menor"),AND(Y63="Baja",AA63="Leve")),"Bajo",IF(OR(AND(Y63="Muy baja",AA63="Moderado"),AND(Y63="Baja",AA63="Menor"),AND(Y63="Baja",AA63="Moderado"),AND(Y63="Media",AA63="Leve"),AND(Y63="Media",AA63="Menor"),AND(Y63="Media",AA63="Moderado"),AND(Y63="Alta",AA63="Leve"),AND(Y63="Alta",AA63="Menor")),"Moderado",IF(OR(AND(Y63="Muy Baja",AA63="Mayor"),AND(Y63="Baja",AA63="Mayor"),AND(Y63="Media",AA63="Mayor"),AND(Y63="Alta",AA63="Moderado"),AND(Y63="Alta",AA63="Mayor"),AND(Y63="Muy Alta",AA63="Leve"),AND(Y63="Muy Alta",AA63="Menor"),AND(Y63="Muy Alta",AA63="Moderado"),AND(Y63="Muy Alta",AA63="Mayor")),"Alto",IF(OR(AND(Y63="Muy Baja",AA63="Catastrófico"),AND(Y63="Baja",AA63="Catastrófico"),AND(Y63="Media",AA63="Catastrófico"),AND(Y63="Alta",AA63="Catastrófico"),AND(Y63="Muy Alta",AA63="Catastrófico")),"Extremo","")))),"")</f>
        <v/>
      </c>
      <c r="AD63" s="131"/>
      <c r="AE63" s="132"/>
      <c r="AF63" s="132"/>
      <c r="AG63" s="133"/>
      <c r="AH63" s="134"/>
      <c r="AI63" s="134"/>
      <c r="AJ63" s="132"/>
      <c r="AK63" s="186"/>
      <c r="AL63" s="195"/>
    </row>
    <row r="64" spans="1:69" ht="151.5" hidden="1" customHeight="1" x14ac:dyDescent="0.3">
      <c r="A64" s="283"/>
      <c r="B64" s="271"/>
      <c r="C64" s="271"/>
      <c r="D64" s="305"/>
      <c r="E64" s="286"/>
      <c r="F64" s="271"/>
      <c r="G64" s="294"/>
      <c r="H64" s="297"/>
      <c r="I64" s="291"/>
      <c r="J64" s="277"/>
      <c r="K64" s="291">
        <f ca="1">IF(NOT(ISERROR(MATCH(J64,_xlfn.ANCHORARRAY(E75),0))),I77&amp;"Por favor no seleccionar los criterios de impacto",J64)</f>
        <v>0</v>
      </c>
      <c r="L64" s="297"/>
      <c r="M64" s="291"/>
      <c r="N64" s="302"/>
      <c r="O64" s="122">
        <v>5</v>
      </c>
      <c r="P64" s="123"/>
      <c r="Q64" s="124" t="str">
        <f t="shared" si="57"/>
        <v/>
      </c>
      <c r="R64" s="125"/>
      <c r="S64" s="125"/>
      <c r="T64" s="126" t="str">
        <f t="shared" si="54"/>
        <v/>
      </c>
      <c r="U64" s="125"/>
      <c r="V64" s="125"/>
      <c r="W64" s="125"/>
      <c r="X64" s="127" t="str">
        <f t="shared" si="58"/>
        <v/>
      </c>
      <c r="Y64" s="128" t="str">
        <f t="shared" si="1"/>
        <v/>
      </c>
      <c r="Z64" s="129" t="str">
        <f t="shared" si="55"/>
        <v/>
      </c>
      <c r="AA64" s="128" t="str">
        <f t="shared" si="3"/>
        <v/>
      </c>
      <c r="AB64" s="129" t="str">
        <f t="shared" si="59"/>
        <v/>
      </c>
      <c r="AC64" s="130" t="str">
        <f t="shared" ref="AC64:AC65" si="60">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86"/>
      <c r="AL64" s="195"/>
    </row>
    <row r="65" spans="1:38" ht="13.9" hidden="1" customHeight="1" x14ac:dyDescent="0.3">
      <c r="A65" s="284"/>
      <c r="B65" s="272"/>
      <c r="C65" s="272"/>
      <c r="D65" s="306"/>
      <c r="E65" s="287"/>
      <c r="F65" s="272"/>
      <c r="G65" s="295"/>
      <c r="H65" s="298"/>
      <c r="I65" s="292"/>
      <c r="J65" s="278"/>
      <c r="K65" s="292">
        <f ca="1">IF(NOT(ISERROR(MATCH(J65,_xlfn.ANCHORARRAY(E76),0))),I78&amp;"Por favor no seleccionar los criterios de impacto",J65)</f>
        <v>0</v>
      </c>
      <c r="L65" s="298"/>
      <c r="M65" s="292"/>
      <c r="N65" s="303"/>
      <c r="O65" s="122">
        <v>6</v>
      </c>
      <c r="P65" s="123"/>
      <c r="Q65" s="124" t="str">
        <f t="shared" si="57"/>
        <v/>
      </c>
      <c r="R65" s="125"/>
      <c r="S65" s="125"/>
      <c r="T65" s="126" t="str">
        <f t="shared" si="54"/>
        <v/>
      </c>
      <c r="U65" s="125"/>
      <c r="V65" s="125"/>
      <c r="W65" s="125"/>
      <c r="X65" s="127" t="str">
        <f t="shared" si="58"/>
        <v/>
      </c>
      <c r="Y65" s="128" t="str">
        <f t="shared" si="1"/>
        <v/>
      </c>
      <c r="Z65" s="129" t="str">
        <f t="shared" si="55"/>
        <v/>
      </c>
      <c r="AA65" s="128" t="str">
        <f t="shared" si="3"/>
        <v/>
      </c>
      <c r="AB65" s="129" t="str">
        <f t="shared" si="59"/>
        <v/>
      </c>
      <c r="AC65" s="130" t="str">
        <f t="shared" si="60"/>
        <v/>
      </c>
      <c r="AD65" s="131"/>
      <c r="AE65" s="132"/>
      <c r="AF65" s="132"/>
      <c r="AG65" s="133"/>
      <c r="AH65" s="134"/>
      <c r="AI65" s="134"/>
      <c r="AJ65" s="132"/>
      <c r="AK65" s="186"/>
      <c r="AL65" s="195"/>
    </row>
    <row r="66" spans="1:38" ht="49.5" customHeight="1" x14ac:dyDescent="0.3">
      <c r="A66" s="6"/>
      <c r="B66" s="299" t="s">
        <v>133</v>
      </c>
      <c r="C66" s="300"/>
      <c r="D66" s="300"/>
      <c r="E66" s="300"/>
      <c r="F66" s="300"/>
      <c r="G66" s="300"/>
      <c r="H66" s="300"/>
      <c r="I66" s="300"/>
      <c r="J66" s="300"/>
      <c r="K66" s="300"/>
      <c r="L66" s="300"/>
      <c r="M66" s="300"/>
      <c r="N66" s="300"/>
      <c r="O66" s="300"/>
      <c r="P66" s="300"/>
      <c r="Q66" s="300"/>
      <c r="R66" s="300"/>
      <c r="S66" s="300"/>
      <c r="T66" s="300"/>
      <c r="U66" s="300"/>
      <c r="V66" s="300"/>
      <c r="W66" s="300"/>
      <c r="X66" s="300"/>
      <c r="Y66" s="300"/>
      <c r="Z66" s="300"/>
      <c r="AA66" s="300"/>
      <c r="AB66" s="300"/>
      <c r="AC66" s="300"/>
      <c r="AD66" s="300"/>
      <c r="AE66" s="300"/>
      <c r="AF66" s="300"/>
      <c r="AG66" s="300"/>
      <c r="AH66" s="300"/>
      <c r="AI66" s="300"/>
      <c r="AJ66" s="300"/>
      <c r="AK66" s="300"/>
      <c r="AL66" s="195"/>
    </row>
    <row r="68" spans="1:38" x14ac:dyDescent="0.3">
      <c r="A68" s="1"/>
      <c r="B68" s="23" t="s">
        <v>142</v>
      </c>
      <c r="C68" s="1"/>
      <c r="D68" s="1"/>
      <c r="F68" s="1"/>
    </row>
  </sheetData>
  <sheetProtection sheet="1" objects="1" scenarios="1" selectLockedCells="1" selectUnlockedCells="1"/>
  <dataConsolidate/>
  <mergeCells count="199">
    <mergeCell ref="M51:M53"/>
    <mergeCell ref="N51:N53"/>
    <mergeCell ref="L43:L44"/>
    <mergeCell ref="J43:J44"/>
    <mergeCell ref="I43:I44"/>
    <mergeCell ref="H43:H44"/>
    <mergeCell ref="G43:G44"/>
    <mergeCell ref="N43:N44"/>
    <mergeCell ref="M43:M44"/>
    <mergeCell ref="J49:J50"/>
    <mergeCell ref="M49:M50"/>
    <mergeCell ref="N49:N50"/>
    <mergeCell ref="J51:J53"/>
    <mergeCell ref="A1:D2"/>
    <mergeCell ref="E1:AK2"/>
    <mergeCell ref="C4:N4"/>
    <mergeCell ref="O4:Q4"/>
    <mergeCell ref="A7:G7"/>
    <mergeCell ref="H7:N7"/>
    <mergeCell ref="O7:W7"/>
    <mergeCell ref="X7:AD7"/>
    <mergeCell ref="AE7:AK7"/>
    <mergeCell ref="A4:B4"/>
    <mergeCell ref="A5:B5"/>
    <mergeCell ref="A6:B6"/>
    <mergeCell ref="C5:N5"/>
    <mergeCell ref="B66:AK66"/>
    <mergeCell ref="M54:M59"/>
    <mergeCell ref="N54:N59"/>
    <mergeCell ref="A60:A65"/>
    <mergeCell ref="B60:B65"/>
    <mergeCell ref="C60:C65"/>
    <mergeCell ref="D60:D65"/>
    <mergeCell ref="E60:E65"/>
    <mergeCell ref="F60:F65"/>
    <mergeCell ref="G60:G65"/>
    <mergeCell ref="H60:H65"/>
    <mergeCell ref="I60:I65"/>
    <mergeCell ref="J60:J65"/>
    <mergeCell ref="K60:K65"/>
    <mergeCell ref="L60:L65"/>
    <mergeCell ref="M60:M65"/>
    <mergeCell ref="N60:N65"/>
    <mergeCell ref="J54:J59"/>
    <mergeCell ref="K54:K59"/>
    <mergeCell ref="L54:L59"/>
    <mergeCell ref="A54:A59"/>
    <mergeCell ref="B54:B59"/>
    <mergeCell ref="C54:C59"/>
    <mergeCell ref="D54:D59"/>
    <mergeCell ref="E54:E59"/>
    <mergeCell ref="F54:F59"/>
    <mergeCell ref="G54:G59"/>
    <mergeCell ref="H54:H59"/>
    <mergeCell ref="I54:I59"/>
    <mergeCell ref="E49:E50"/>
    <mergeCell ref="F49:F50"/>
    <mergeCell ref="G49:G50"/>
    <mergeCell ref="H49:H50"/>
    <mergeCell ref="I49:I50"/>
    <mergeCell ref="E51:E53"/>
    <mergeCell ref="F51:F53"/>
    <mergeCell ref="G51:G53"/>
    <mergeCell ref="H51:H53"/>
    <mergeCell ref="I51:I53"/>
    <mergeCell ref="H37:H42"/>
    <mergeCell ref="I37:I42"/>
    <mergeCell ref="K34:K36"/>
    <mergeCell ref="L34:L36"/>
    <mergeCell ref="A49:A53"/>
    <mergeCell ref="A43:A48"/>
    <mergeCell ref="B43:B48"/>
    <mergeCell ref="B49:B50"/>
    <mergeCell ref="C49:C50"/>
    <mergeCell ref="D49:D50"/>
    <mergeCell ref="K49:K50"/>
    <mergeCell ref="L49:L50"/>
    <mergeCell ref="B51:B53"/>
    <mergeCell ref="C51:C53"/>
    <mergeCell ref="D51:D53"/>
    <mergeCell ref="K51:K53"/>
    <mergeCell ref="L51:L53"/>
    <mergeCell ref="M34:M36"/>
    <mergeCell ref="N34:N36"/>
    <mergeCell ref="M37:M42"/>
    <mergeCell ref="N37:N42"/>
    <mergeCell ref="A34:A36"/>
    <mergeCell ref="B34:B36"/>
    <mergeCell ref="C34:C36"/>
    <mergeCell ref="A37:A42"/>
    <mergeCell ref="B37:B42"/>
    <mergeCell ref="C37:C42"/>
    <mergeCell ref="D37:D42"/>
    <mergeCell ref="E37:E42"/>
    <mergeCell ref="F37:F42"/>
    <mergeCell ref="D34:D36"/>
    <mergeCell ref="E34:E36"/>
    <mergeCell ref="J37:J42"/>
    <mergeCell ref="K37:K42"/>
    <mergeCell ref="L37:L42"/>
    <mergeCell ref="F34:F36"/>
    <mergeCell ref="G34:G36"/>
    <mergeCell ref="H34:H36"/>
    <mergeCell ref="I34:I36"/>
    <mergeCell ref="J34:J36"/>
    <mergeCell ref="G37:G42"/>
    <mergeCell ref="J28:J33"/>
    <mergeCell ref="K28:K33"/>
    <mergeCell ref="L28:L33"/>
    <mergeCell ref="M28:M33"/>
    <mergeCell ref="N28:N33"/>
    <mergeCell ref="J22:J27"/>
    <mergeCell ref="K22:K27"/>
    <mergeCell ref="L22:L27"/>
    <mergeCell ref="A22:A27"/>
    <mergeCell ref="B22:B27"/>
    <mergeCell ref="C22:C27"/>
    <mergeCell ref="D22:D27"/>
    <mergeCell ref="E22:E27"/>
    <mergeCell ref="A28:A33"/>
    <mergeCell ref="B28:B33"/>
    <mergeCell ref="C28:C33"/>
    <mergeCell ref="D28:D33"/>
    <mergeCell ref="E28:E33"/>
    <mergeCell ref="F28:F33"/>
    <mergeCell ref="G28:G33"/>
    <mergeCell ref="H28:H33"/>
    <mergeCell ref="I28:I33"/>
    <mergeCell ref="M22:M27"/>
    <mergeCell ref="N22:N27"/>
    <mergeCell ref="A8:A9"/>
    <mergeCell ref="F8:F9"/>
    <mergeCell ref="E8:E9"/>
    <mergeCell ref="D8:D9"/>
    <mergeCell ref="C8:C9"/>
    <mergeCell ref="B8:B9"/>
    <mergeCell ref="A16:A21"/>
    <mergeCell ref="B16:B21"/>
    <mergeCell ref="C16:C21"/>
    <mergeCell ref="D16:D21"/>
    <mergeCell ref="E16:E21"/>
    <mergeCell ref="F16:F21"/>
    <mergeCell ref="F10:F15"/>
    <mergeCell ref="A10:A15"/>
    <mergeCell ref="B10:B15"/>
    <mergeCell ref="C10:C15"/>
    <mergeCell ref="D10:D15"/>
    <mergeCell ref="E10:E15"/>
    <mergeCell ref="N16:N21"/>
    <mergeCell ref="AE8:AE9"/>
    <mergeCell ref="N8:N9"/>
    <mergeCell ref="Q8:Q9"/>
    <mergeCell ref="R8:W8"/>
    <mergeCell ref="O8:O9"/>
    <mergeCell ref="F22:F27"/>
    <mergeCell ref="G22:G27"/>
    <mergeCell ref="H22:H27"/>
    <mergeCell ref="I22:I27"/>
    <mergeCell ref="J16:J21"/>
    <mergeCell ref="G16:G21"/>
    <mergeCell ref="H16:H21"/>
    <mergeCell ref="I16:I21"/>
    <mergeCell ref="G10:G15"/>
    <mergeCell ref="H10:H15"/>
    <mergeCell ref="I10:I15"/>
    <mergeCell ref="J10:J15"/>
    <mergeCell ref="AL7:AN7"/>
    <mergeCell ref="AL8:AL9"/>
    <mergeCell ref="AM8:AM9"/>
    <mergeCell ref="AN8:AN9"/>
    <mergeCell ref="L10:L15"/>
    <mergeCell ref="M10:M15"/>
    <mergeCell ref="K16:K21"/>
    <mergeCell ref="L16:L21"/>
    <mergeCell ref="M16:M21"/>
    <mergeCell ref="L8:L9"/>
    <mergeCell ref="M8:M9"/>
    <mergeCell ref="K10:K15"/>
    <mergeCell ref="AK8:AK9"/>
    <mergeCell ref="AJ8:AJ9"/>
    <mergeCell ref="AI8:AI9"/>
    <mergeCell ref="AH8:AH9"/>
    <mergeCell ref="AG8:AG9"/>
    <mergeCell ref="AF8:AF9"/>
    <mergeCell ref="Y8:Y9"/>
    <mergeCell ref="Z8:Z9"/>
    <mergeCell ref="AA8:AA9"/>
    <mergeCell ref="AD8:AD9"/>
    <mergeCell ref="AC8:AC9"/>
    <mergeCell ref="AB8:AB9"/>
    <mergeCell ref="J8:J9"/>
    <mergeCell ref="K8:K9"/>
    <mergeCell ref="G8:G9"/>
    <mergeCell ref="H8:H9"/>
    <mergeCell ref="I8:I9"/>
    <mergeCell ref="C6:P6"/>
    <mergeCell ref="X8:X9"/>
    <mergeCell ref="P8:P9"/>
    <mergeCell ref="N10:N15"/>
  </mergeCells>
  <conditionalFormatting sqref="H10 H16 Y10:Y65">
    <cfRule type="cellIs" dxfId="94" priority="328" operator="equal">
      <formula>"Muy Alta"</formula>
    </cfRule>
    <cfRule type="cellIs" dxfId="93" priority="329" operator="equal">
      <formula>"Alta"</formula>
    </cfRule>
    <cfRule type="cellIs" dxfId="92" priority="330" operator="equal">
      <formula>"Media"</formula>
    </cfRule>
    <cfRule type="cellIs" dxfId="91" priority="331" operator="equal">
      <formula>"Baja"</formula>
    </cfRule>
    <cfRule type="cellIs" dxfId="90" priority="332" operator="equal">
      <formula>"Muy Baja"</formula>
    </cfRule>
  </conditionalFormatting>
  <conditionalFormatting sqref="H22">
    <cfRule type="cellIs" dxfId="89" priority="230" operator="equal">
      <formula>"Muy Alta"</formula>
    </cfRule>
    <cfRule type="cellIs" dxfId="88" priority="231" operator="equal">
      <formula>"Alta"</formula>
    </cfRule>
    <cfRule type="cellIs" dxfId="87" priority="232" operator="equal">
      <formula>"Media"</formula>
    </cfRule>
    <cfRule type="cellIs" dxfId="86" priority="233" operator="equal">
      <formula>"Baja"</formula>
    </cfRule>
    <cfRule type="cellIs" dxfId="85" priority="234" operator="equal">
      <formula>"Muy Baja"</formula>
    </cfRule>
  </conditionalFormatting>
  <conditionalFormatting sqref="H28">
    <cfRule type="cellIs" dxfId="84" priority="202" operator="equal">
      <formula>"Muy Alta"</formula>
    </cfRule>
    <cfRule type="cellIs" dxfId="83" priority="203" operator="equal">
      <formula>"Alta"</formula>
    </cfRule>
    <cfRule type="cellIs" dxfId="82" priority="204" operator="equal">
      <formula>"Media"</formula>
    </cfRule>
    <cfRule type="cellIs" dxfId="81" priority="205" operator="equal">
      <formula>"Baja"</formula>
    </cfRule>
    <cfRule type="cellIs" dxfId="80" priority="206" operator="equal">
      <formula>"Muy Baja"</formula>
    </cfRule>
  </conditionalFormatting>
  <conditionalFormatting sqref="H34">
    <cfRule type="cellIs" dxfId="79" priority="174" operator="equal">
      <formula>"Muy Alta"</formula>
    </cfRule>
    <cfRule type="cellIs" dxfId="78" priority="175" operator="equal">
      <formula>"Alta"</formula>
    </cfRule>
    <cfRule type="cellIs" dxfId="77" priority="176" operator="equal">
      <formula>"Media"</formula>
    </cfRule>
    <cfRule type="cellIs" dxfId="76" priority="177" operator="equal">
      <formula>"Baja"</formula>
    </cfRule>
    <cfRule type="cellIs" dxfId="75" priority="178" operator="equal">
      <formula>"Muy Baja"</formula>
    </cfRule>
  </conditionalFormatting>
  <conditionalFormatting sqref="H37">
    <cfRule type="cellIs" dxfId="74" priority="146" operator="equal">
      <formula>"Muy Alta"</formula>
    </cfRule>
    <cfRule type="cellIs" dxfId="73" priority="147" operator="equal">
      <formula>"Alta"</formula>
    </cfRule>
    <cfRule type="cellIs" dxfId="72" priority="148" operator="equal">
      <formula>"Media"</formula>
    </cfRule>
    <cfRule type="cellIs" dxfId="71" priority="149" operator="equal">
      <formula>"Baja"</formula>
    </cfRule>
    <cfRule type="cellIs" dxfId="70" priority="150" operator="equal">
      <formula>"Muy Baja"</formula>
    </cfRule>
  </conditionalFormatting>
  <conditionalFormatting sqref="H43">
    <cfRule type="cellIs" dxfId="69" priority="118" operator="equal">
      <formula>"Muy Alta"</formula>
    </cfRule>
    <cfRule type="cellIs" dxfId="68" priority="119" operator="equal">
      <formula>"Alta"</formula>
    </cfRule>
    <cfRule type="cellIs" dxfId="67" priority="120" operator="equal">
      <formula>"Media"</formula>
    </cfRule>
    <cfRule type="cellIs" dxfId="66" priority="121" operator="equal">
      <formula>"Baja"</formula>
    </cfRule>
    <cfRule type="cellIs" dxfId="65" priority="122" operator="equal">
      <formula>"Muy Baja"</formula>
    </cfRule>
  </conditionalFormatting>
  <conditionalFormatting sqref="H51">
    <cfRule type="cellIs" dxfId="64" priority="5" operator="equal">
      <formula>"Muy Alta"</formula>
    </cfRule>
    <cfRule type="cellIs" dxfId="63" priority="6" operator="equal">
      <formula>"Alta"</formula>
    </cfRule>
    <cfRule type="cellIs" dxfId="62" priority="7" operator="equal">
      <formula>"Media"</formula>
    </cfRule>
    <cfRule type="cellIs" dxfId="61" priority="8" operator="equal">
      <formula>"Baja"</formula>
    </cfRule>
    <cfRule type="cellIs" dxfId="60" priority="9" operator="equal">
      <formula>"Muy Baja"</formula>
    </cfRule>
  </conditionalFormatting>
  <conditionalFormatting sqref="H54">
    <cfRule type="cellIs" dxfId="59" priority="62" operator="equal">
      <formula>"Muy Alta"</formula>
    </cfRule>
    <cfRule type="cellIs" dxfId="58" priority="63" operator="equal">
      <formula>"Alta"</formula>
    </cfRule>
    <cfRule type="cellIs" dxfId="57" priority="64" operator="equal">
      <formula>"Media"</formula>
    </cfRule>
    <cfRule type="cellIs" dxfId="56" priority="65" operator="equal">
      <formula>"Baja"</formula>
    </cfRule>
    <cfRule type="cellIs" dxfId="55" priority="66" operator="equal">
      <formula>"Muy Baja"</formula>
    </cfRule>
  </conditionalFormatting>
  <conditionalFormatting sqref="H60">
    <cfRule type="cellIs" dxfId="54" priority="34" operator="equal">
      <formula>"Muy Alta"</formula>
    </cfRule>
    <cfRule type="cellIs" dxfId="53" priority="35" operator="equal">
      <formula>"Alta"</formula>
    </cfRule>
    <cfRule type="cellIs" dxfId="52" priority="36" operator="equal">
      <formula>"Media"</formula>
    </cfRule>
    <cfRule type="cellIs" dxfId="51" priority="37" operator="equal">
      <formula>"Baja"</formula>
    </cfRule>
    <cfRule type="cellIs" dxfId="50" priority="38" operator="equal">
      <formula>"Muy Baja"</formula>
    </cfRule>
  </conditionalFormatting>
  <conditionalFormatting sqref="K10:K65">
    <cfRule type="containsText" dxfId="49" priority="10" operator="containsText" text="❌">
      <formula>NOT(ISERROR(SEARCH("❌",K10)))</formula>
    </cfRule>
  </conditionalFormatting>
  <conditionalFormatting sqref="L10 L16 L22 L28 L34 L37 L43 L51 L54 L60 AA10:AA65">
    <cfRule type="cellIs" dxfId="48" priority="323" operator="equal">
      <formula>"Catastrófico"</formula>
    </cfRule>
    <cfRule type="cellIs" dxfId="47" priority="324" operator="equal">
      <formula>"Mayor"</formula>
    </cfRule>
    <cfRule type="cellIs" dxfId="46" priority="325" operator="equal">
      <formula>"Moderado"</formula>
    </cfRule>
    <cfRule type="cellIs" dxfId="45" priority="326" operator="equal">
      <formula>"Menor"</formula>
    </cfRule>
    <cfRule type="cellIs" dxfId="44" priority="327" operator="equal">
      <formula>"Leve"</formula>
    </cfRule>
  </conditionalFormatting>
  <conditionalFormatting sqref="N10 AC10:AC65">
    <cfRule type="cellIs" dxfId="43" priority="319" operator="equal">
      <formula>"Extremo"</formula>
    </cfRule>
    <cfRule type="cellIs" dxfId="42" priority="320" operator="equal">
      <formula>"Alto"</formula>
    </cfRule>
    <cfRule type="cellIs" dxfId="41" priority="321" operator="equal">
      <formula>"Moderado"</formula>
    </cfRule>
    <cfRule type="cellIs" dxfId="40" priority="322" operator="equal">
      <formula>"Bajo"</formula>
    </cfRule>
  </conditionalFormatting>
  <conditionalFormatting sqref="N16">
    <cfRule type="cellIs" dxfId="39" priority="249" operator="equal">
      <formula>"Extremo"</formula>
    </cfRule>
    <cfRule type="cellIs" dxfId="38" priority="250" operator="equal">
      <formula>"Alto"</formula>
    </cfRule>
    <cfRule type="cellIs" dxfId="37" priority="251" operator="equal">
      <formula>"Moderado"</formula>
    </cfRule>
    <cfRule type="cellIs" dxfId="36" priority="252" operator="equal">
      <formula>"Bajo"</formula>
    </cfRule>
  </conditionalFormatting>
  <conditionalFormatting sqref="N22">
    <cfRule type="cellIs" dxfId="35" priority="221" operator="equal">
      <formula>"Extremo"</formula>
    </cfRule>
    <cfRule type="cellIs" dxfId="34" priority="222" operator="equal">
      <formula>"Alto"</formula>
    </cfRule>
    <cfRule type="cellIs" dxfId="33" priority="223" operator="equal">
      <formula>"Moderado"</formula>
    </cfRule>
    <cfRule type="cellIs" dxfId="32" priority="224" operator="equal">
      <formula>"Bajo"</formula>
    </cfRule>
  </conditionalFormatting>
  <conditionalFormatting sqref="N28">
    <cfRule type="cellIs" dxfId="31" priority="193" operator="equal">
      <formula>"Extremo"</formula>
    </cfRule>
    <cfRule type="cellIs" dxfId="30" priority="194" operator="equal">
      <formula>"Alto"</formula>
    </cfRule>
    <cfRule type="cellIs" dxfId="29" priority="195" operator="equal">
      <formula>"Moderado"</formula>
    </cfRule>
    <cfRule type="cellIs" dxfId="28" priority="196" operator="equal">
      <formula>"Bajo"</formula>
    </cfRule>
  </conditionalFormatting>
  <conditionalFormatting sqref="N34">
    <cfRule type="cellIs" dxfId="27" priority="165" operator="equal">
      <formula>"Extremo"</formula>
    </cfRule>
    <cfRule type="cellIs" dxfId="26" priority="166" operator="equal">
      <formula>"Alto"</formula>
    </cfRule>
    <cfRule type="cellIs" dxfId="25" priority="167" operator="equal">
      <formula>"Moderado"</formula>
    </cfRule>
    <cfRule type="cellIs" dxfId="24" priority="168" operator="equal">
      <formula>"Bajo"</formula>
    </cfRule>
  </conditionalFormatting>
  <conditionalFormatting sqref="N37">
    <cfRule type="cellIs" dxfId="23" priority="137" operator="equal">
      <formula>"Extremo"</formula>
    </cfRule>
    <cfRule type="cellIs" dxfId="22" priority="138" operator="equal">
      <formula>"Alto"</formula>
    </cfRule>
    <cfRule type="cellIs" dxfId="21" priority="139" operator="equal">
      <formula>"Moderado"</formula>
    </cfRule>
    <cfRule type="cellIs" dxfId="20" priority="140" operator="equal">
      <formula>"Bajo"</formula>
    </cfRule>
  </conditionalFormatting>
  <conditionalFormatting sqref="N43">
    <cfRule type="cellIs" dxfId="19" priority="109" operator="equal">
      <formula>"Extremo"</formula>
    </cfRule>
    <cfRule type="cellIs" dxfId="18" priority="110" operator="equal">
      <formula>"Alto"</formula>
    </cfRule>
    <cfRule type="cellIs" dxfId="17" priority="111" operator="equal">
      <formula>"Moderado"</formula>
    </cfRule>
    <cfRule type="cellIs" dxfId="16" priority="112" operator="equal">
      <formula>"Bajo"</formula>
    </cfRule>
  </conditionalFormatting>
  <conditionalFormatting sqref="N51">
    <cfRule type="cellIs" dxfId="15" priority="1" operator="equal">
      <formula>"Extremo"</formula>
    </cfRule>
    <cfRule type="cellIs" dxfId="14" priority="2" operator="equal">
      <formula>"Alto"</formula>
    </cfRule>
    <cfRule type="cellIs" dxfId="13" priority="3" operator="equal">
      <formula>"Moderado"</formula>
    </cfRule>
    <cfRule type="cellIs" dxfId="12" priority="4" operator="equal">
      <formula>"Bajo"</formula>
    </cfRule>
  </conditionalFormatting>
  <conditionalFormatting sqref="N54">
    <cfRule type="cellIs" dxfId="11" priority="53" operator="equal">
      <formula>"Extremo"</formula>
    </cfRule>
    <cfRule type="cellIs" dxfId="10" priority="54" operator="equal">
      <formula>"Alto"</formula>
    </cfRule>
    <cfRule type="cellIs" dxfId="9" priority="55" operator="equal">
      <formula>"Moderado"</formula>
    </cfRule>
    <cfRule type="cellIs" dxfId="8" priority="56" operator="equal">
      <formula>"Bajo"</formula>
    </cfRule>
  </conditionalFormatting>
  <conditionalFormatting sqref="N60">
    <cfRule type="cellIs" dxfId="7" priority="25" operator="equal">
      <formula>"Extremo"</formula>
    </cfRule>
    <cfRule type="cellIs" dxfId="6" priority="26" operator="equal">
      <formula>"Alto"</formula>
    </cfRule>
    <cfRule type="cellIs" dxfId="5" priority="27" operator="equal">
      <formula>"Moderado"</formula>
    </cfRule>
    <cfRule type="cellIs" dxfId="4" priority="28" operator="equal">
      <formula>"Bajo"</formula>
    </cfRule>
  </conditionalFormatting>
  <dataValidations count="2">
    <dataValidation showInputMessage="1" showErrorMessage="1" error="Recuerde que las acciones se generan bajo la medida de mitigar el riesgo" sqref="AG10:AG18 AG34 AG28:AG30 AG22:AG23 AG37:AG39 AG51"/>
    <dataValidation allowBlank="1" showInputMessage="1" showErrorMessage="1" error="Recuerde que las acciones se generan bajo la medida de mitigar el riesgo" sqref="AH37:AI39 AG24:AG27 AG19:AG21 AE10:AE28 AH34 AH10:AI30 AH43:AI48 AH54:AI54 AH51 AJ17:AJ43"/>
  </dataValidations>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'Opciones Tratamiento'!$B$9:$B$10</xm:f>
          </x14:formula1>
          <xm:sqref>AK10:AK11 AK13:AK14 AK16:AK17 AK19:AK20 AK22:AK23 AK25:AK26 AK28:AK29 AK31:AK32 AK37:AK38 AK40:AK41 AK43:AK44 AK46:AK47 AK63:AK64 AK34:AK35 AK54:AK55 AK57:AK58 AK60:AK61 AK51:AK52 AK49</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AG31:AG33 AG35:AG36 AG52:AG65 AG40:AG50</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AH31:AH33 AH35:AH36 AH40:AH42 AH55:AH65 AH49:AH50 AH52:AH53</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AI31:AI36 AI40:AI42 AI55:AI65 AI49:AI53</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AE29:AE65 AF10:AF65</xm:sqref>
        </x14:dataValidation>
        <x14:dataValidation type="custom" allowBlank="1" showInputMessage="1" showErrorMessage="1" error="Recuerde que las acciones se generan bajo la medida de mitigar el riesgo">
          <x14:formula1>
            <xm:f>IF(OR(AD44='Opciones Tratamiento'!$B$2,AD44='Opciones Tratamiento'!$B$3,AD44='Opciones Tratamiento'!$B$4),ISBLANK(AD44),ISTEXT(AD44))</xm:f>
          </x14:formula1>
          <xm:sqref>AJ44:AJ65</xm:sqref>
        </x14:dataValidation>
        <x14:dataValidation type="list" allowBlank="1" showInputMessage="1" showErrorMessage="1">
          <x14:formula1>
            <xm:f>'Tabla Valoración controles'!$D$4:$D$6</xm:f>
          </x14:formula1>
          <xm:sqref>R10:R65</xm:sqref>
        </x14:dataValidation>
        <x14:dataValidation type="list" allowBlank="1" showInputMessage="1" showErrorMessage="1">
          <x14:formula1>
            <xm:f>'Tabla Valoración controles'!$D$7:$D$8</xm:f>
          </x14:formula1>
          <xm:sqref>S10:S65</xm:sqref>
        </x14:dataValidation>
        <x14:dataValidation type="list" allowBlank="1" showInputMessage="1" showErrorMessage="1">
          <x14:formula1>
            <xm:f>'Tabla Valoración controles'!$D$9:$D$10</xm:f>
          </x14:formula1>
          <xm:sqref>U10:U65</xm:sqref>
        </x14:dataValidation>
        <x14:dataValidation type="list" allowBlank="1" showInputMessage="1" showErrorMessage="1">
          <x14:formula1>
            <xm:f>'Tabla Valoración controles'!$D$11:$D$12</xm:f>
          </x14:formula1>
          <xm:sqref>V10:V65</xm:sqref>
        </x14:dataValidation>
        <x14:dataValidation type="list" allowBlank="1" showInputMessage="1" showErrorMessage="1">
          <x14:formula1>
            <xm:f>'Tabla Valoración controles'!$D$13:$D$14</xm:f>
          </x14:formula1>
          <xm:sqref>W10:W65</xm:sqref>
        </x14:dataValidation>
        <x14:dataValidation type="list" allowBlank="1" showInputMessage="1" showErrorMessage="1">
          <x14:formula1>
            <xm:f>'Opciones Tratamiento'!$B$13:$B$19</xm:f>
          </x14:formula1>
          <xm:sqref>F10:F65</xm:sqref>
        </x14:dataValidation>
        <x14:dataValidation type="list" allowBlank="1" showInputMessage="1" showErrorMessage="1">
          <x14:formula1>
            <xm:f>'Opciones Tratamiento'!$B$2:$B$5</xm:f>
          </x14:formula1>
          <xm:sqref>AD10:AD65</xm:sqref>
        </x14:dataValidation>
        <x14:dataValidation type="list" allowBlank="1" showInputMessage="1" showErrorMessage="1">
          <x14:formula1>
            <xm:f>'Tabla Impacto'!$F$210:$F$221</xm:f>
          </x14:formula1>
          <xm:sqref>J10:J65</xm:sqref>
        </x14:dataValidation>
        <x14:dataValidation type="list" allowBlank="1" showInputMessage="1" showErrorMessage="1">
          <x14:formula1>
            <xm:f>'Opciones Tratamiento'!$E$2:$E$4</xm:f>
          </x14:formula1>
          <xm:sqref>B10:B65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30" t="s">
        <v>159</v>
      </c>
      <c r="C2" s="330"/>
      <c r="D2" s="330"/>
      <c r="E2" s="330"/>
      <c r="F2" s="330"/>
      <c r="G2" s="330"/>
      <c r="H2" s="330"/>
      <c r="I2" s="330"/>
      <c r="J2" s="367" t="s">
        <v>2</v>
      </c>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30"/>
      <c r="C3" s="330"/>
      <c r="D3" s="330"/>
      <c r="E3" s="330"/>
      <c r="F3" s="330"/>
      <c r="G3" s="330"/>
      <c r="H3" s="330"/>
      <c r="I3" s="330"/>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c r="AM3" s="367"/>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30"/>
      <c r="C4" s="330"/>
      <c r="D4" s="330"/>
      <c r="E4" s="330"/>
      <c r="F4" s="330"/>
      <c r="G4" s="330"/>
      <c r="H4" s="330"/>
      <c r="I4" s="330"/>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378" t="s">
        <v>4</v>
      </c>
      <c r="C6" s="378"/>
      <c r="D6" s="379"/>
      <c r="E6" s="368" t="s">
        <v>116</v>
      </c>
      <c r="F6" s="369"/>
      <c r="G6" s="369"/>
      <c r="H6" s="369"/>
      <c r="I6" s="370"/>
      <c r="J6" s="364" t="str">
        <f ca="1">IF(AND('Mapa Riesgos Gestión ADM FINANC'!$H$10="Muy Alta",'Mapa Riesgos Gestión ADM FINANC'!$L$10="Leve"),CONCATENATE("R",'Mapa Riesgos Gestión ADM FINANC'!$A$10),"")</f>
        <v/>
      </c>
      <c r="K6" s="365"/>
      <c r="L6" s="365" t="str">
        <f ca="1">IF(AND('Mapa Riesgos Gestión ADM FINANC'!$H$16="Muy Alta",'Mapa Riesgos Gestión ADM FINANC'!$L$16="Leve"),CONCATENATE("R",'Mapa Riesgos Gestión ADM FINANC'!$A$16),"")</f>
        <v/>
      </c>
      <c r="M6" s="365"/>
      <c r="N6" s="365" t="str">
        <f ca="1">IF(AND('Mapa Riesgos Gestión ADM FINANC'!$H$22="Muy Alta",'Mapa Riesgos Gestión ADM FINANC'!$L$22="Leve"),CONCATENATE("R",'Mapa Riesgos Gestión ADM FINANC'!$A$22),"")</f>
        <v/>
      </c>
      <c r="O6" s="366"/>
      <c r="P6" s="364" t="str">
        <f ca="1">IF(AND('Mapa Riesgos Gestión ADM FINANC'!$H$10="Muy Alta",'Mapa Riesgos Gestión ADM FINANC'!$L$10="Menor"),CONCATENATE("R",'Mapa Riesgos Gestión ADM FINANC'!$A$10),"")</f>
        <v/>
      </c>
      <c r="Q6" s="365"/>
      <c r="R6" s="365" t="str">
        <f ca="1">IF(AND('Mapa Riesgos Gestión ADM FINANC'!$H$16="Muy Alta",'Mapa Riesgos Gestión ADM FINANC'!$L$16="Menor"),CONCATENATE("R",'Mapa Riesgos Gestión ADM FINANC'!$A$16),"")</f>
        <v/>
      </c>
      <c r="S6" s="365"/>
      <c r="T6" s="365" t="str">
        <f ca="1">IF(AND('Mapa Riesgos Gestión ADM FINANC'!$H$22="Muy Alta",'Mapa Riesgos Gestión ADM FINANC'!$L$22="Menor"),CONCATENATE("R",'Mapa Riesgos Gestión ADM FINANC'!$A$22),"")</f>
        <v/>
      </c>
      <c r="U6" s="366"/>
      <c r="V6" s="364" t="str">
        <f ca="1">IF(AND('Mapa Riesgos Gestión ADM FINANC'!$H$10="Muy Alta",'Mapa Riesgos Gestión ADM FINANC'!$L$10="Moderado"),CONCATENATE("R",'Mapa Riesgos Gestión ADM FINANC'!$A$10),"")</f>
        <v/>
      </c>
      <c r="W6" s="365"/>
      <c r="X6" s="365" t="str">
        <f ca="1">IF(AND('Mapa Riesgos Gestión ADM FINANC'!$H$16="Muy Alta",'Mapa Riesgos Gestión ADM FINANC'!$L$16="Moderado"),CONCATENATE("R",'Mapa Riesgos Gestión ADM FINANC'!$A$16),"")</f>
        <v/>
      </c>
      <c r="Y6" s="365"/>
      <c r="Z6" s="365" t="str">
        <f ca="1">IF(AND('Mapa Riesgos Gestión ADM FINANC'!$H$22="Muy Alta",'Mapa Riesgos Gestión ADM FINANC'!$L$22="Moderado"),CONCATENATE("R",'Mapa Riesgos Gestión ADM FINANC'!$A$22),"")</f>
        <v/>
      </c>
      <c r="AA6" s="366"/>
      <c r="AB6" s="364" t="str">
        <f ca="1">IF(AND('Mapa Riesgos Gestión ADM FINANC'!$H$10="Muy Alta",'Mapa Riesgos Gestión ADM FINANC'!$L$10="Mayor"),CONCATENATE("R",'Mapa Riesgos Gestión ADM FINANC'!$A$10),"")</f>
        <v/>
      </c>
      <c r="AC6" s="365"/>
      <c r="AD6" s="365" t="str">
        <f ca="1">IF(AND('Mapa Riesgos Gestión ADM FINANC'!$H$16="Muy Alta",'Mapa Riesgos Gestión ADM FINANC'!$L$16="Mayor"),CONCATENATE("R",'Mapa Riesgos Gestión ADM FINANC'!$A$16),"")</f>
        <v/>
      </c>
      <c r="AE6" s="365"/>
      <c r="AF6" s="365" t="str">
        <f ca="1">IF(AND('Mapa Riesgos Gestión ADM FINANC'!$H$22="Muy Alta",'Mapa Riesgos Gestión ADM FINANC'!$L$22="Mayor"),CONCATENATE("R",'Mapa Riesgos Gestión ADM FINANC'!$A$22),"")</f>
        <v/>
      </c>
      <c r="AG6" s="366"/>
      <c r="AH6" s="355" t="str">
        <f ca="1">IF(AND('Mapa Riesgos Gestión ADM FINANC'!$H$10="Muy Alta",'Mapa Riesgos Gestión ADM FINANC'!$L$10="Catastrófico"),CONCATENATE("R",'Mapa Riesgos Gestión ADM FINANC'!$A$10),"")</f>
        <v/>
      </c>
      <c r="AI6" s="356"/>
      <c r="AJ6" s="356" t="str">
        <f ca="1">IF(AND('Mapa Riesgos Gestión ADM FINANC'!$H$16="Muy Alta",'Mapa Riesgos Gestión ADM FINANC'!$L$16="Catastrófico"),CONCATENATE("R",'Mapa Riesgos Gestión ADM FINANC'!$A$16),"")</f>
        <v/>
      </c>
      <c r="AK6" s="356"/>
      <c r="AL6" s="356" t="str">
        <f ca="1">IF(AND('Mapa Riesgos Gestión ADM FINANC'!$H$22="Muy Alta",'Mapa Riesgos Gestión ADM FINANC'!$L$22="Catastrófico"),CONCATENATE("R",'Mapa Riesgos Gestión ADM FINANC'!$A$22),"")</f>
        <v/>
      </c>
      <c r="AM6" s="357"/>
      <c r="AO6" s="380" t="s">
        <v>79</v>
      </c>
      <c r="AP6" s="381"/>
      <c r="AQ6" s="381"/>
      <c r="AR6" s="381"/>
      <c r="AS6" s="381"/>
      <c r="AT6" s="3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378"/>
      <c r="C7" s="378"/>
      <c r="D7" s="379"/>
      <c r="E7" s="371"/>
      <c r="F7" s="372"/>
      <c r="G7" s="372"/>
      <c r="H7" s="372"/>
      <c r="I7" s="373"/>
      <c r="J7" s="358"/>
      <c r="K7" s="359"/>
      <c r="L7" s="359"/>
      <c r="M7" s="359"/>
      <c r="N7" s="359"/>
      <c r="O7" s="360"/>
      <c r="P7" s="358"/>
      <c r="Q7" s="359"/>
      <c r="R7" s="359"/>
      <c r="S7" s="359"/>
      <c r="T7" s="359"/>
      <c r="U7" s="360"/>
      <c r="V7" s="358"/>
      <c r="W7" s="359"/>
      <c r="X7" s="359"/>
      <c r="Y7" s="359"/>
      <c r="Z7" s="359"/>
      <c r="AA7" s="360"/>
      <c r="AB7" s="358"/>
      <c r="AC7" s="359"/>
      <c r="AD7" s="359"/>
      <c r="AE7" s="359"/>
      <c r="AF7" s="359"/>
      <c r="AG7" s="360"/>
      <c r="AH7" s="349"/>
      <c r="AI7" s="350"/>
      <c r="AJ7" s="350"/>
      <c r="AK7" s="350"/>
      <c r="AL7" s="350"/>
      <c r="AM7" s="351"/>
      <c r="AN7" s="82"/>
      <c r="AO7" s="383"/>
      <c r="AP7" s="384"/>
      <c r="AQ7" s="384"/>
      <c r="AR7" s="384"/>
      <c r="AS7" s="384"/>
      <c r="AT7" s="385"/>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378"/>
      <c r="C8" s="378"/>
      <c r="D8" s="379"/>
      <c r="E8" s="371"/>
      <c r="F8" s="372"/>
      <c r="G8" s="372"/>
      <c r="H8" s="372"/>
      <c r="I8" s="373"/>
      <c r="J8" s="358" t="str">
        <f ca="1">IF(AND('Mapa Riesgos Gestión ADM FINANC'!$H$28="Muy Alta",'Mapa Riesgos Gestión ADM FINANC'!$L$28="Leve"),CONCATENATE("R",'Mapa Riesgos Gestión ADM FINANC'!$A$28),"")</f>
        <v/>
      </c>
      <c r="K8" s="359"/>
      <c r="L8" s="359" t="str">
        <f ca="1">IF(AND('Mapa Riesgos Gestión ADM FINANC'!$H$34="Muy Alta",'Mapa Riesgos Gestión ADM FINANC'!$L$34="Leve"),CONCATENATE("R",'Mapa Riesgos Gestión ADM FINANC'!$A$34),"")</f>
        <v/>
      </c>
      <c r="M8" s="359"/>
      <c r="N8" s="359" t="str">
        <f ca="1">IF(AND('Mapa Riesgos Gestión ADM FINANC'!$H$37="Muy Alta",'Mapa Riesgos Gestión ADM FINANC'!$L$37="Leve"),CONCATENATE("R",'Mapa Riesgos Gestión ADM FINANC'!$A$37),"")</f>
        <v/>
      </c>
      <c r="O8" s="360"/>
      <c r="P8" s="358" t="str">
        <f ca="1">IF(AND('Mapa Riesgos Gestión ADM FINANC'!$H$28="Muy Alta",'Mapa Riesgos Gestión ADM FINANC'!$L$28="Menor"),CONCATENATE("R",'Mapa Riesgos Gestión ADM FINANC'!$A$28),"")</f>
        <v>R4</v>
      </c>
      <c r="Q8" s="359"/>
      <c r="R8" s="359" t="str">
        <f ca="1">IF(AND('Mapa Riesgos Gestión ADM FINANC'!$H$34="Muy Alta",'Mapa Riesgos Gestión ADM FINANC'!$L$34="Menor"),CONCATENATE("R",'Mapa Riesgos Gestión ADM FINANC'!$A$34),"")</f>
        <v/>
      </c>
      <c r="S8" s="359"/>
      <c r="T8" s="359" t="str">
        <f ca="1">IF(AND('Mapa Riesgos Gestión ADM FINANC'!$H$37="Muy Alta",'Mapa Riesgos Gestión ADM FINANC'!$L$37="Menor"),CONCATENATE("R",'Mapa Riesgos Gestión ADM FINANC'!$A$37),"")</f>
        <v/>
      </c>
      <c r="U8" s="360"/>
      <c r="V8" s="358" t="str">
        <f ca="1">IF(AND('Mapa Riesgos Gestión ADM FINANC'!$H$28="Muy Alta",'Mapa Riesgos Gestión ADM FINANC'!$L$28="Moderado"),CONCATENATE("R",'Mapa Riesgos Gestión ADM FINANC'!$A$28),"")</f>
        <v/>
      </c>
      <c r="W8" s="359"/>
      <c r="X8" s="359" t="str">
        <f ca="1">IF(AND('Mapa Riesgos Gestión ADM FINANC'!$H$34="Muy Alta",'Mapa Riesgos Gestión ADM FINANC'!$L$34="Moderado"),CONCATENATE("R",'Mapa Riesgos Gestión ADM FINANC'!$A$34),"")</f>
        <v/>
      </c>
      <c r="Y8" s="359"/>
      <c r="Z8" s="359" t="str">
        <f ca="1">IF(AND('Mapa Riesgos Gestión ADM FINANC'!$H$37="Muy Alta",'Mapa Riesgos Gestión ADM FINANC'!$L$37="Moderado"),CONCATENATE("R",'Mapa Riesgos Gestión ADM FINANC'!$A$37),"")</f>
        <v/>
      </c>
      <c r="AA8" s="360"/>
      <c r="AB8" s="358" t="str">
        <f ca="1">IF(AND('Mapa Riesgos Gestión ADM FINANC'!$H$28="Muy Alta",'Mapa Riesgos Gestión ADM FINANC'!$L$28="Mayor"),CONCATENATE("R",'Mapa Riesgos Gestión ADM FINANC'!$A$28),"")</f>
        <v/>
      </c>
      <c r="AC8" s="359"/>
      <c r="AD8" s="359" t="str">
        <f ca="1">IF(AND('Mapa Riesgos Gestión ADM FINANC'!$H$34="Muy Alta",'Mapa Riesgos Gestión ADM FINANC'!$L$34="Mayor"),CONCATENATE("R",'Mapa Riesgos Gestión ADM FINANC'!$A$34),"")</f>
        <v/>
      </c>
      <c r="AE8" s="359"/>
      <c r="AF8" s="359" t="str">
        <f ca="1">IF(AND('Mapa Riesgos Gestión ADM FINANC'!$H$37="Muy Alta",'Mapa Riesgos Gestión ADM FINANC'!$L$37="Mayor"),CONCATENATE("R",'Mapa Riesgos Gestión ADM FINANC'!$A$37),"")</f>
        <v/>
      </c>
      <c r="AG8" s="360"/>
      <c r="AH8" s="349" t="str">
        <f ca="1">IF(AND('Mapa Riesgos Gestión ADM FINANC'!$H$28="Muy Alta",'Mapa Riesgos Gestión ADM FINANC'!$L$28="Catastrófico"),CONCATENATE("R",'Mapa Riesgos Gestión ADM FINANC'!$A$28),"")</f>
        <v/>
      </c>
      <c r="AI8" s="350"/>
      <c r="AJ8" s="350" t="str">
        <f ca="1">IF(AND('Mapa Riesgos Gestión ADM FINANC'!$H$34="Muy Alta",'Mapa Riesgos Gestión ADM FINANC'!$L$34="Catastrófico"),CONCATENATE("R",'Mapa Riesgos Gestión ADM FINANC'!$A$34),"")</f>
        <v/>
      </c>
      <c r="AK8" s="350"/>
      <c r="AL8" s="350" t="str">
        <f ca="1">IF(AND('Mapa Riesgos Gestión ADM FINANC'!$H$37="Muy Alta",'Mapa Riesgos Gestión ADM FINANC'!$L$37="Catastrófico"),CONCATENATE("R",'Mapa Riesgos Gestión ADM FINANC'!$A$37),"")</f>
        <v/>
      </c>
      <c r="AM8" s="351"/>
      <c r="AN8" s="82"/>
      <c r="AO8" s="383"/>
      <c r="AP8" s="384"/>
      <c r="AQ8" s="384"/>
      <c r="AR8" s="384"/>
      <c r="AS8" s="384"/>
      <c r="AT8" s="385"/>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378"/>
      <c r="C9" s="378"/>
      <c r="D9" s="379"/>
      <c r="E9" s="371"/>
      <c r="F9" s="372"/>
      <c r="G9" s="372"/>
      <c r="H9" s="372"/>
      <c r="I9" s="373"/>
      <c r="J9" s="358"/>
      <c r="K9" s="359"/>
      <c r="L9" s="359"/>
      <c r="M9" s="359"/>
      <c r="N9" s="359"/>
      <c r="O9" s="360"/>
      <c r="P9" s="358"/>
      <c r="Q9" s="359"/>
      <c r="R9" s="359"/>
      <c r="S9" s="359"/>
      <c r="T9" s="359"/>
      <c r="U9" s="360"/>
      <c r="V9" s="358"/>
      <c r="W9" s="359"/>
      <c r="X9" s="359"/>
      <c r="Y9" s="359"/>
      <c r="Z9" s="359"/>
      <c r="AA9" s="360"/>
      <c r="AB9" s="358"/>
      <c r="AC9" s="359"/>
      <c r="AD9" s="359"/>
      <c r="AE9" s="359"/>
      <c r="AF9" s="359"/>
      <c r="AG9" s="360"/>
      <c r="AH9" s="349"/>
      <c r="AI9" s="350"/>
      <c r="AJ9" s="350"/>
      <c r="AK9" s="350"/>
      <c r="AL9" s="350"/>
      <c r="AM9" s="351"/>
      <c r="AN9" s="82"/>
      <c r="AO9" s="383"/>
      <c r="AP9" s="384"/>
      <c r="AQ9" s="384"/>
      <c r="AR9" s="384"/>
      <c r="AS9" s="384"/>
      <c r="AT9" s="385"/>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378"/>
      <c r="C10" s="378"/>
      <c r="D10" s="379"/>
      <c r="E10" s="371"/>
      <c r="F10" s="372"/>
      <c r="G10" s="372"/>
      <c r="H10" s="372"/>
      <c r="I10" s="373"/>
      <c r="J10" s="358" t="str">
        <f ca="1">IF(AND('Mapa Riesgos Gestión ADM FINANC'!$H$43="Muy Alta",'Mapa Riesgos Gestión ADM FINANC'!$L$43="Leve"),CONCATENATE("R",'Mapa Riesgos Gestión ADM FINANC'!$A$43),"")</f>
        <v/>
      </c>
      <c r="K10" s="359"/>
      <c r="L10" s="359" t="e">
        <f>IF(AND('Mapa Riesgos Gestión ADM FINANC'!#REF!="Muy Alta",'Mapa Riesgos Gestión ADM FINANC'!#REF!="Leve"),CONCATENATE("R",'Mapa Riesgos Gestión ADM FINANC'!#REF!),"")</f>
        <v>#REF!</v>
      </c>
      <c r="M10" s="359"/>
      <c r="N10" s="359" t="str">
        <f>IF(AND('Mapa Riesgos Gestión ADM FINANC'!$H$54="Muy Alta",'Mapa Riesgos Gestión ADM FINANC'!$L$54="Leve"),CONCATENATE("R",'Mapa Riesgos Gestión ADM FINANC'!$A$54),"")</f>
        <v/>
      </c>
      <c r="O10" s="360"/>
      <c r="P10" s="358" t="str">
        <f ca="1">IF(AND('Mapa Riesgos Gestión ADM FINANC'!$H$43="Muy Alta",'Mapa Riesgos Gestión ADM FINANC'!$L$43="Menor"),CONCATENATE("R",'Mapa Riesgos Gestión ADM FINANC'!$A$43),"")</f>
        <v/>
      </c>
      <c r="Q10" s="359"/>
      <c r="R10" s="359" t="e">
        <f>IF(AND('Mapa Riesgos Gestión ADM FINANC'!#REF!="Muy Alta",'Mapa Riesgos Gestión ADM FINANC'!#REF!="Menor"),CONCATENATE("R",'Mapa Riesgos Gestión ADM FINANC'!#REF!),"")</f>
        <v>#REF!</v>
      </c>
      <c r="S10" s="359"/>
      <c r="T10" s="359" t="str">
        <f>IF(AND('Mapa Riesgos Gestión ADM FINANC'!$H$54="Muy Alta",'Mapa Riesgos Gestión ADM FINANC'!$L$54="Menor"),CONCATENATE("R",'Mapa Riesgos Gestión ADM FINANC'!$A$54),"")</f>
        <v/>
      </c>
      <c r="U10" s="360"/>
      <c r="V10" s="358" t="str">
        <f ca="1">IF(AND('Mapa Riesgos Gestión ADM FINANC'!$H$43="Muy Alta",'Mapa Riesgos Gestión ADM FINANC'!$L$43="Moderado"),CONCATENATE("R",'Mapa Riesgos Gestión ADM FINANC'!$A$43),"")</f>
        <v/>
      </c>
      <c r="W10" s="359"/>
      <c r="X10" s="359" t="e">
        <f>IF(AND('Mapa Riesgos Gestión ADM FINANC'!#REF!="Muy Alta",'Mapa Riesgos Gestión ADM FINANC'!#REF!="Moderado"),CONCATENATE("R",'Mapa Riesgos Gestión ADM FINANC'!#REF!),"")</f>
        <v>#REF!</v>
      </c>
      <c r="Y10" s="359"/>
      <c r="Z10" s="359" t="str">
        <f>IF(AND('Mapa Riesgos Gestión ADM FINANC'!$H$54="Muy Alta",'Mapa Riesgos Gestión ADM FINANC'!$L$54="Moderado"),CONCATENATE("R",'Mapa Riesgos Gestión ADM FINANC'!$A$54),"")</f>
        <v/>
      </c>
      <c r="AA10" s="360"/>
      <c r="AB10" s="358" t="str">
        <f ca="1">IF(AND('Mapa Riesgos Gestión ADM FINANC'!$H$43="Muy Alta",'Mapa Riesgos Gestión ADM FINANC'!$L$43="Mayor"),CONCATENATE("R",'Mapa Riesgos Gestión ADM FINANC'!$A$43),"")</f>
        <v/>
      </c>
      <c r="AC10" s="359"/>
      <c r="AD10" s="359" t="e">
        <f>IF(AND('Mapa Riesgos Gestión ADM FINANC'!#REF!="Muy Alta",'Mapa Riesgos Gestión ADM FINANC'!#REF!="Mayor"),CONCATENATE("R",'Mapa Riesgos Gestión ADM FINANC'!#REF!),"")</f>
        <v>#REF!</v>
      </c>
      <c r="AE10" s="359"/>
      <c r="AF10" s="359" t="str">
        <f>IF(AND('Mapa Riesgos Gestión ADM FINANC'!$H$54="Muy Alta",'Mapa Riesgos Gestión ADM FINANC'!$L$54="Mayor"),CONCATENATE("R",'Mapa Riesgos Gestión ADM FINANC'!$A$54),"")</f>
        <v/>
      </c>
      <c r="AG10" s="360"/>
      <c r="AH10" s="349" t="str">
        <f ca="1">IF(AND('Mapa Riesgos Gestión ADM FINANC'!$H$43="Muy Alta",'Mapa Riesgos Gestión ADM FINANC'!$L$43="Catastrófico"),CONCATENATE("R",'Mapa Riesgos Gestión ADM FINANC'!$A$43),"")</f>
        <v/>
      </c>
      <c r="AI10" s="350"/>
      <c r="AJ10" s="350" t="e">
        <f>IF(AND('Mapa Riesgos Gestión ADM FINANC'!#REF!="Muy Alta",'Mapa Riesgos Gestión ADM FINANC'!#REF!="Catastrófico"),CONCATENATE("R",'Mapa Riesgos Gestión ADM FINANC'!#REF!),"")</f>
        <v>#REF!</v>
      </c>
      <c r="AK10" s="350"/>
      <c r="AL10" s="350" t="str">
        <f>IF(AND('Mapa Riesgos Gestión ADM FINANC'!$H$54="Muy Alta",'Mapa Riesgos Gestión ADM FINANC'!$L$54="Catastrófico"),CONCATENATE("R",'Mapa Riesgos Gestión ADM FINANC'!$A$54),"")</f>
        <v/>
      </c>
      <c r="AM10" s="351"/>
      <c r="AN10" s="82"/>
      <c r="AO10" s="383"/>
      <c r="AP10" s="384"/>
      <c r="AQ10" s="384"/>
      <c r="AR10" s="384"/>
      <c r="AS10" s="384"/>
      <c r="AT10" s="385"/>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378"/>
      <c r="C11" s="378"/>
      <c r="D11" s="379"/>
      <c r="E11" s="371"/>
      <c r="F11" s="372"/>
      <c r="G11" s="372"/>
      <c r="H11" s="372"/>
      <c r="I11" s="373"/>
      <c r="J11" s="358"/>
      <c r="K11" s="359"/>
      <c r="L11" s="359"/>
      <c r="M11" s="359"/>
      <c r="N11" s="359"/>
      <c r="O11" s="360"/>
      <c r="P11" s="358"/>
      <c r="Q11" s="359"/>
      <c r="R11" s="359"/>
      <c r="S11" s="359"/>
      <c r="T11" s="359"/>
      <c r="U11" s="360"/>
      <c r="V11" s="358"/>
      <c r="W11" s="359"/>
      <c r="X11" s="359"/>
      <c r="Y11" s="359"/>
      <c r="Z11" s="359"/>
      <c r="AA11" s="360"/>
      <c r="AB11" s="358"/>
      <c r="AC11" s="359"/>
      <c r="AD11" s="359"/>
      <c r="AE11" s="359"/>
      <c r="AF11" s="359"/>
      <c r="AG11" s="360"/>
      <c r="AH11" s="349"/>
      <c r="AI11" s="350"/>
      <c r="AJ11" s="350"/>
      <c r="AK11" s="350"/>
      <c r="AL11" s="350"/>
      <c r="AM11" s="351"/>
      <c r="AN11" s="82"/>
      <c r="AO11" s="383"/>
      <c r="AP11" s="384"/>
      <c r="AQ11" s="384"/>
      <c r="AR11" s="384"/>
      <c r="AS11" s="384"/>
      <c r="AT11" s="385"/>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378"/>
      <c r="C12" s="378"/>
      <c r="D12" s="379"/>
      <c r="E12" s="371"/>
      <c r="F12" s="372"/>
      <c r="G12" s="372"/>
      <c r="H12" s="372"/>
      <c r="I12" s="373"/>
      <c r="J12" s="358" t="str">
        <f ca="1">IF(AND('Mapa Riesgos Gestión ADM FINANC'!$H$60="Muy Alta",'Mapa Riesgos Gestión ADM FINANC'!$L$60="Leve"),CONCATENATE("R",'Mapa Riesgos Gestión ADM FINANC'!$A$60),"")</f>
        <v/>
      </c>
      <c r="K12" s="359"/>
      <c r="L12" s="359" t="str">
        <f>IF(AND('Mapa Riesgos Gestión ADM FINANC'!$H$66="Muy Alta",'Mapa Riesgos Gestión ADM FINANC'!$L$66="Leve"),CONCATENATE("R",'Mapa Riesgos Gestión ADM FINANC'!$A$66),"")</f>
        <v/>
      </c>
      <c r="M12" s="359"/>
      <c r="N12" s="359" t="str">
        <f>IF(AND('Mapa Riesgos Gestión ADM FINANC'!$H$72="Muy Alta",'Mapa Riesgos Gestión ADM FINANC'!$L$72="Leve"),CONCATENATE("R",'Mapa Riesgos Gestión ADM FINANC'!$A$72),"")</f>
        <v/>
      </c>
      <c r="O12" s="360"/>
      <c r="P12" s="358" t="str">
        <f ca="1">IF(AND('Mapa Riesgos Gestión ADM FINANC'!$H$60="Muy Alta",'Mapa Riesgos Gestión ADM FINANC'!$L$60="Menor"),CONCATENATE("R",'Mapa Riesgos Gestión ADM FINANC'!$A$60),"")</f>
        <v/>
      </c>
      <c r="Q12" s="359"/>
      <c r="R12" s="359" t="str">
        <f>IF(AND('Mapa Riesgos Gestión ADM FINANC'!$H$66="Muy Alta",'Mapa Riesgos Gestión ADM FINANC'!$L$66="Menor"),CONCATENATE("R",'Mapa Riesgos Gestión ADM FINANC'!$A$66),"")</f>
        <v/>
      </c>
      <c r="S12" s="359"/>
      <c r="T12" s="359" t="str">
        <f>IF(AND('Mapa Riesgos Gestión ADM FINANC'!$H$72="Muy Alta",'Mapa Riesgos Gestión ADM FINANC'!$L$72="Menor"),CONCATENATE("R",'Mapa Riesgos Gestión ADM FINANC'!$A$72),"")</f>
        <v/>
      </c>
      <c r="U12" s="360"/>
      <c r="V12" s="358" t="str">
        <f ca="1">IF(AND('Mapa Riesgos Gestión ADM FINANC'!$H$60="Muy Alta",'Mapa Riesgos Gestión ADM FINANC'!$L$60="Moderado"),CONCATENATE("R",'Mapa Riesgos Gestión ADM FINANC'!$A$60),"")</f>
        <v/>
      </c>
      <c r="W12" s="359"/>
      <c r="X12" s="359" t="str">
        <f>IF(AND('Mapa Riesgos Gestión ADM FINANC'!$H$66="Muy Alta",'Mapa Riesgos Gestión ADM FINANC'!$L$66="Moderado"),CONCATENATE("R",'Mapa Riesgos Gestión ADM FINANC'!$A$66),"")</f>
        <v/>
      </c>
      <c r="Y12" s="359"/>
      <c r="Z12" s="359" t="str">
        <f>IF(AND('Mapa Riesgos Gestión ADM FINANC'!$H$72="Muy Alta",'Mapa Riesgos Gestión ADM FINANC'!$L$72="Moderado"),CONCATENATE("R",'Mapa Riesgos Gestión ADM FINANC'!$A$72),"")</f>
        <v/>
      </c>
      <c r="AA12" s="360"/>
      <c r="AB12" s="358" t="str">
        <f ca="1">IF(AND('Mapa Riesgos Gestión ADM FINANC'!$H$60="Muy Alta",'Mapa Riesgos Gestión ADM FINANC'!$L$60="Mayor"),CONCATENATE("R",'Mapa Riesgos Gestión ADM FINANC'!$A$60),"")</f>
        <v/>
      </c>
      <c r="AC12" s="359"/>
      <c r="AD12" s="359" t="str">
        <f>IF(AND('Mapa Riesgos Gestión ADM FINANC'!$H$66="Muy Alta",'Mapa Riesgos Gestión ADM FINANC'!$L$66="Mayor"),CONCATENATE("R",'Mapa Riesgos Gestión ADM FINANC'!$A$66),"")</f>
        <v/>
      </c>
      <c r="AE12" s="359"/>
      <c r="AF12" s="359" t="str">
        <f>IF(AND('Mapa Riesgos Gestión ADM FINANC'!$H$72="Muy Alta",'Mapa Riesgos Gestión ADM FINANC'!$L$72="Mayor"),CONCATENATE("R",'Mapa Riesgos Gestión ADM FINANC'!$A$72),"")</f>
        <v/>
      </c>
      <c r="AG12" s="360"/>
      <c r="AH12" s="349" t="str">
        <f ca="1">IF(AND('Mapa Riesgos Gestión ADM FINANC'!$H$60="Muy Alta",'Mapa Riesgos Gestión ADM FINANC'!$L$60="Catastrófico"),CONCATENATE("R",'Mapa Riesgos Gestión ADM FINANC'!$A$60),"")</f>
        <v/>
      </c>
      <c r="AI12" s="350"/>
      <c r="AJ12" s="350" t="str">
        <f>IF(AND('Mapa Riesgos Gestión ADM FINANC'!$H$66="Muy Alta",'Mapa Riesgos Gestión ADM FINANC'!$L$66="Catastrófico"),CONCATENATE("R",'Mapa Riesgos Gestión ADM FINANC'!$A$66),"")</f>
        <v/>
      </c>
      <c r="AK12" s="350"/>
      <c r="AL12" s="350" t="str">
        <f>IF(AND('Mapa Riesgos Gestión ADM FINANC'!$H$72="Muy Alta",'Mapa Riesgos Gestión ADM FINANC'!$L$72="Catastrófico"),CONCATENATE("R",'Mapa Riesgos Gestión ADM FINANC'!$A$72),"")</f>
        <v/>
      </c>
      <c r="AM12" s="351"/>
      <c r="AN12" s="82"/>
      <c r="AO12" s="383"/>
      <c r="AP12" s="384"/>
      <c r="AQ12" s="384"/>
      <c r="AR12" s="384"/>
      <c r="AS12" s="384"/>
      <c r="AT12" s="385"/>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378"/>
      <c r="C13" s="378"/>
      <c r="D13" s="379"/>
      <c r="E13" s="374"/>
      <c r="F13" s="375"/>
      <c r="G13" s="375"/>
      <c r="H13" s="375"/>
      <c r="I13" s="376"/>
      <c r="J13" s="358"/>
      <c r="K13" s="359"/>
      <c r="L13" s="359"/>
      <c r="M13" s="359"/>
      <c r="N13" s="359"/>
      <c r="O13" s="360"/>
      <c r="P13" s="358"/>
      <c r="Q13" s="359"/>
      <c r="R13" s="359"/>
      <c r="S13" s="359"/>
      <c r="T13" s="359"/>
      <c r="U13" s="360"/>
      <c r="V13" s="358"/>
      <c r="W13" s="359"/>
      <c r="X13" s="359"/>
      <c r="Y13" s="359"/>
      <c r="Z13" s="359"/>
      <c r="AA13" s="360"/>
      <c r="AB13" s="358"/>
      <c r="AC13" s="359"/>
      <c r="AD13" s="359"/>
      <c r="AE13" s="359"/>
      <c r="AF13" s="359"/>
      <c r="AG13" s="360"/>
      <c r="AH13" s="352"/>
      <c r="AI13" s="353"/>
      <c r="AJ13" s="353"/>
      <c r="AK13" s="353"/>
      <c r="AL13" s="353"/>
      <c r="AM13" s="354"/>
      <c r="AN13" s="82"/>
      <c r="AO13" s="386"/>
      <c r="AP13" s="387"/>
      <c r="AQ13" s="387"/>
      <c r="AR13" s="387"/>
      <c r="AS13" s="387"/>
      <c r="AT13" s="388"/>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378"/>
      <c r="C14" s="378"/>
      <c r="D14" s="379"/>
      <c r="E14" s="368" t="s">
        <v>115</v>
      </c>
      <c r="F14" s="369"/>
      <c r="G14" s="369"/>
      <c r="H14" s="369"/>
      <c r="I14" s="369"/>
      <c r="J14" s="346" t="str">
        <f ca="1">IF(AND('Mapa Riesgos Gestión ADM FINANC'!$H$10="Alta",'Mapa Riesgos Gestión ADM FINANC'!$L$10="Leve"),CONCATENATE("R",'Mapa Riesgos Gestión ADM FINANC'!$A$10),"")</f>
        <v/>
      </c>
      <c r="K14" s="347"/>
      <c r="L14" s="347" t="str">
        <f ca="1">IF(AND('Mapa Riesgos Gestión ADM FINANC'!$H$16="Alta",'Mapa Riesgos Gestión ADM FINANC'!$L$16="Leve"),CONCATENATE("R",'Mapa Riesgos Gestión ADM FINANC'!$A$16),"")</f>
        <v/>
      </c>
      <c r="M14" s="347"/>
      <c r="N14" s="347" t="str">
        <f ca="1">IF(AND('Mapa Riesgos Gestión ADM FINANC'!$H$22="Alta",'Mapa Riesgos Gestión ADM FINANC'!$L$22="Leve"),CONCATENATE("R",'Mapa Riesgos Gestión ADM FINANC'!$A$22),"")</f>
        <v/>
      </c>
      <c r="O14" s="348"/>
      <c r="P14" s="346" t="str">
        <f ca="1">IF(AND('Mapa Riesgos Gestión ADM FINANC'!$H$10="Alta",'Mapa Riesgos Gestión ADM FINANC'!$L$10="Menor"),CONCATENATE("R",'Mapa Riesgos Gestión ADM FINANC'!$A$10),"")</f>
        <v/>
      </c>
      <c r="Q14" s="347"/>
      <c r="R14" s="347" t="str">
        <f ca="1">IF(AND('Mapa Riesgos Gestión ADM FINANC'!$H$16="Alta",'Mapa Riesgos Gestión ADM FINANC'!$L$16="Menor"),CONCATENATE("R",'Mapa Riesgos Gestión ADM FINANC'!$A$16),"")</f>
        <v/>
      </c>
      <c r="S14" s="347"/>
      <c r="T14" s="347" t="str">
        <f ca="1">IF(AND('Mapa Riesgos Gestión ADM FINANC'!$H$22="Alta",'Mapa Riesgos Gestión ADM FINANC'!$L$22="Menor"),CONCATENATE("R",'Mapa Riesgos Gestión ADM FINANC'!$A$22),"")</f>
        <v/>
      </c>
      <c r="U14" s="348"/>
      <c r="V14" s="364" t="str">
        <f ca="1">IF(AND('Mapa Riesgos Gestión ADM FINANC'!$H$10="Alta",'Mapa Riesgos Gestión ADM FINANC'!$L$10="Moderado"),CONCATENATE("R",'Mapa Riesgos Gestión ADM FINANC'!$A$10),"")</f>
        <v/>
      </c>
      <c r="W14" s="365"/>
      <c r="X14" s="365" t="str">
        <f ca="1">IF(AND('Mapa Riesgos Gestión ADM FINANC'!$H$16="Alta",'Mapa Riesgos Gestión ADM FINANC'!$L$16="Moderado"),CONCATENATE("R",'Mapa Riesgos Gestión ADM FINANC'!$A$16),"")</f>
        <v/>
      </c>
      <c r="Y14" s="365"/>
      <c r="Z14" s="365" t="str">
        <f ca="1">IF(AND('Mapa Riesgos Gestión ADM FINANC'!$H$22="Alta",'Mapa Riesgos Gestión ADM FINANC'!$L$22="Moderado"),CONCATENATE("R",'Mapa Riesgos Gestión ADM FINANC'!$A$22),"")</f>
        <v/>
      </c>
      <c r="AA14" s="366"/>
      <c r="AB14" s="364" t="str">
        <f ca="1">IF(AND('Mapa Riesgos Gestión ADM FINANC'!$H$10="Alta",'Mapa Riesgos Gestión ADM FINANC'!$L$10="Mayor"),CONCATENATE("R",'Mapa Riesgos Gestión ADM FINANC'!$A$10),"")</f>
        <v>R1</v>
      </c>
      <c r="AC14" s="365"/>
      <c r="AD14" s="365" t="str">
        <f ca="1">IF(AND('Mapa Riesgos Gestión ADM FINANC'!$H$16="Alta",'Mapa Riesgos Gestión ADM FINANC'!$L$16="Mayor"),CONCATENATE("R",'Mapa Riesgos Gestión ADM FINANC'!$A$16),"")</f>
        <v/>
      </c>
      <c r="AE14" s="365"/>
      <c r="AF14" s="365" t="str">
        <f ca="1">IF(AND('Mapa Riesgos Gestión ADM FINANC'!$H$22="Alta",'Mapa Riesgos Gestión ADM FINANC'!$L$22="Mayor"),CONCATENATE("R",'Mapa Riesgos Gestión ADM FINANC'!$A$22),"")</f>
        <v/>
      </c>
      <c r="AG14" s="366"/>
      <c r="AH14" s="355" t="str">
        <f ca="1">IF(AND('Mapa Riesgos Gestión ADM FINANC'!$H$10="Alta",'Mapa Riesgos Gestión ADM FINANC'!$L$10="Catastrófico"),CONCATENATE("R",'Mapa Riesgos Gestión ADM FINANC'!$A$10),"")</f>
        <v/>
      </c>
      <c r="AI14" s="356"/>
      <c r="AJ14" s="356" t="str">
        <f ca="1">IF(AND('Mapa Riesgos Gestión ADM FINANC'!$H$16="Alta",'Mapa Riesgos Gestión ADM FINANC'!$L$16="Catastrófico"),CONCATENATE("R",'Mapa Riesgos Gestión ADM FINANC'!$A$16),"")</f>
        <v/>
      </c>
      <c r="AK14" s="356"/>
      <c r="AL14" s="356" t="str">
        <f ca="1">IF(AND('Mapa Riesgos Gestión ADM FINANC'!$H$22="Alta",'Mapa Riesgos Gestión ADM FINANC'!$L$22="Catastrófico"),CONCATENATE("R",'Mapa Riesgos Gestión ADM FINANC'!$A$22),"")</f>
        <v/>
      </c>
      <c r="AM14" s="357"/>
      <c r="AN14" s="82"/>
      <c r="AO14" s="389" t="s">
        <v>80</v>
      </c>
      <c r="AP14" s="390"/>
      <c r="AQ14" s="390"/>
      <c r="AR14" s="390"/>
      <c r="AS14" s="390"/>
      <c r="AT14" s="391"/>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378"/>
      <c r="C15" s="378"/>
      <c r="D15" s="379"/>
      <c r="E15" s="371"/>
      <c r="F15" s="372"/>
      <c r="G15" s="372"/>
      <c r="H15" s="372"/>
      <c r="I15" s="372"/>
      <c r="J15" s="340"/>
      <c r="K15" s="341"/>
      <c r="L15" s="341"/>
      <c r="M15" s="341"/>
      <c r="N15" s="341"/>
      <c r="O15" s="342"/>
      <c r="P15" s="340"/>
      <c r="Q15" s="341"/>
      <c r="R15" s="341"/>
      <c r="S15" s="341"/>
      <c r="T15" s="341"/>
      <c r="U15" s="342"/>
      <c r="V15" s="358"/>
      <c r="W15" s="359"/>
      <c r="X15" s="359"/>
      <c r="Y15" s="359"/>
      <c r="Z15" s="359"/>
      <c r="AA15" s="360"/>
      <c r="AB15" s="358"/>
      <c r="AC15" s="359"/>
      <c r="AD15" s="359"/>
      <c r="AE15" s="359"/>
      <c r="AF15" s="359"/>
      <c r="AG15" s="360"/>
      <c r="AH15" s="349"/>
      <c r="AI15" s="350"/>
      <c r="AJ15" s="350"/>
      <c r="AK15" s="350"/>
      <c r="AL15" s="350"/>
      <c r="AM15" s="351"/>
      <c r="AN15" s="82"/>
      <c r="AO15" s="392"/>
      <c r="AP15" s="393"/>
      <c r="AQ15" s="393"/>
      <c r="AR15" s="393"/>
      <c r="AS15" s="393"/>
      <c r="AT15" s="394"/>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378"/>
      <c r="C16" s="378"/>
      <c r="D16" s="379"/>
      <c r="E16" s="371"/>
      <c r="F16" s="372"/>
      <c r="G16" s="372"/>
      <c r="H16" s="372"/>
      <c r="I16" s="372"/>
      <c r="J16" s="340" t="str">
        <f ca="1">IF(AND('Mapa Riesgos Gestión ADM FINANC'!$H$28="Alta",'Mapa Riesgos Gestión ADM FINANC'!$L$28="Leve"),CONCATENATE("R",'Mapa Riesgos Gestión ADM FINANC'!$A$28),"")</f>
        <v/>
      </c>
      <c r="K16" s="341"/>
      <c r="L16" s="341" t="str">
        <f ca="1">IF(AND('Mapa Riesgos Gestión ADM FINANC'!$H$34="Alta",'Mapa Riesgos Gestión ADM FINANC'!$L$34="Leve"),CONCATENATE("R",'Mapa Riesgos Gestión ADM FINANC'!$A$34),"")</f>
        <v/>
      </c>
      <c r="M16" s="341"/>
      <c r="N16" s="341" t="str">
        <f ca="1">IF(AND('Mapa Riesgos Gestión ADM FINANC'!$H$37="Alta",'Mapa Riesgos Gestión ADM FINANC'!$L$37="Leve"),CONCATENATE("R",'Mapa Riesgos Gestión ADM FINANC'!$A$37),"")</f>
        <v/>
      </c>
      <c r="O16" s="342"/>
      <c r="P16" s="340" t="str">
        <f ca="1">IF(AND('Mapa Riesgos Gestión ADM FINANC'!$H$28="Alta",'Mapa Riesgos Gestión ADM FINANC'!$L$28="Menor"),CONCATENATE("R",'Mapa Riesgos Gestión ADM FINANC'!$A$28),"")</f>
        <v/>
      </c>
      <c r="Q16" s="341"/>
      <c r="R16" s="341" t="str">
        <f ca="1">IF(AND('Mapa Riesgos Gestión ADM FINANC'!$H$34="Alta",'Mapa Riesgos Gestión ADM FINANC'!$L$34="Menor"),CONCATENATE("R",'Mapa Riesgos Gestión ADM FINANC'!$A$34),"")</f>
        <v/>
      </c>
      <c r="S16" s="341"/>
      <c r="T16" s="341" t="str">
        <f ca="1">IF(AND('Mapa Riesgos Gestión ADM FINANC'!$H$37="Alta",'Mapa Riesgos Gestión ADM FINANC'!$L$37="Menor"),CONCATENATE("R",'Mapa Riesgos Gestión ADM FINANC'!$A$37),"")</f>
        <v/>
      </c>
      <c r="U16" s="342"/>
      <c r="V16" s="358" t="str">
        <f ca="1">IF(AND('Mapa Riesgos Gestión ADM FINANC'!$H$28="Alta",'Mapa Riesgos Gestión ADM FINANC'!$L$28="Moderado"),CONCATENATE("R",'Mapa Riesgos Gestión ADM FINANC'!$A$28),"")</f>
        <v/>
      </c>
      <c r="W16" s="359"/>
      <c r="X16" s="359" t="str">
        <f ca="1">IF(AND('Mapa Riesgos Gestión ADM FINANC'!$H$34="Alta",'Mapa Riesgos Gestión ADM FINANC'!$L$34="Moderado"),CONCATENATE("R",'Mapa Riesgos Gestión ADM FINANC'!$A$34),"")</f>
        <v/>
      </c>
      <c r="Y16" s="359"/>
      <c r="Z16" s="359" t="str">
        <f ca="1">IF(AND('Mapa Riesgos Gestión ADM FINANC'!$H$37="Alta",'Mapa Riesgos Gestión ADM FINANC'!$L$37="Moderado"),CONCATENATE("R",'Mapa Riesgos Gestión ADM FINANC'!$A$37),"")</f>
        <v/>
      </c>
      <c r="AA16" s="360"/>
      <c r="AB16" s="358" t="str">
        <f ca="1">IF(AND('Mapa Riesgos Gestión ADM FINANC'!$H$28="Alta",'Mapa Riesgos Gestión ADM FINANC'!$L$28="Mayor"),CONCATENATE("R",'Mapa Riesgos Gestión ADM FINANC'!$A$28),"")</f>
        <v/>
      </c>
      <c r="AC16" s="359"/>
      <c r="AD16" s="359" t="str">
        <f ca="1">IF(AND('Mapa Riesgos Gestión ADM FINANC'!$H$34="Alta",'Mapa Riesgos Gestión ADM FINANC'!$L$34="Mayor"),CONCATENATE("R",'Mapa Riesgos Gestión ADM FINANC'!$A$34),"")</f>
        <v/>
      </c>
      <c r="AE16" s="359"/>
      <c r="AF16" s="359" t="str">
        <f ca="1">IF(AND('Mapa Riesgos Gestión ADM FINANC'!$H$37="Alta",'Mapa Riesgos Gestión ADM FINANC'!$L$37="Mayor"),CONCATENATE("R",'Mapa Riesgos Gestión ADM FINANC'!$A$37),"")</f>
        <v/>
      </c>
      <c r="AG16" s="360"/>
      <c r="AH16" s="349" t="str">
        <f ca="1">IF(AND('Mapa Riesgos Gestión ADM FINANC'!$H$28="Alta",'Mapa Riesgos Gestión ADM FINANC'!$L$28="Catastrófico"),CONCATENATE("R",'Mapa Riesgos Gestión ADM FINANC'!$A$28),"")</f>
        <v/>
      </c>
      <c r="AI16" s="350"/>
      <c r="AJ16" s="350" t="str">
        <f ca="1">IF(AND('Mapa Riesgos Gestión ADM FINANC'!$H$34="Alta",'Mapa Riesgos Gestión ADM FINANC'!$L$34="Catastrófico"),CONCATENATE("R",'Mapa Riesgos Gestión ADM FINANC'!$A$34),"")</f>
        <v/>
      </c>
      <c r="AK16" s="350"/>
      <c r="AL16" s="350" t="str">
        <f ca="1">IF(AND('Mapa Riesgos Gestión ADM FINANC'!$H$37="Alta",'Mapa Riesgos Gestión ADM FINANC'!$L$37="Catastrófico"),CONCATENATE("R",'Mapa Riesgos Gestión ADM FINANC'!$A$37),"")</f>
        <v/>
      </c>
      <c r="AM16" s="351"/>
      <c r="AN16" s="82"/>
      <c r="AO16" s="392"/>
      <c r="AP16" s="393"/>
      <c r="AQ16" s="393"/>
      <c r="AR16" s="393"/>
      <c r="AS16" s="393"/>
      <c r="AT16" s="394"/>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378"/>
      <c r="C17" s="378"/>
      <c r="D17" s="379"/>
      <c r="E17" s="371"/>
      <c r="F17" s="372"/>
      <c r="G17" s="372"/>
      <c r="H17" s="372"/>
      <c r="I17" s="372"/>
      <c r="J17" s="340"/>
      <c r="K17" s="341"/>
      <c r="L17" s="341"/>
      <c r="M17" s="341"/>
      <c r="N17" s="341"/>
      <c r="O17" s="342"/>
      <c r="P17" s="340"/>
      <c r="Q17" s="341"/>
      <c r="R17" s="341"/>
      <c r="S17" s="341"/>
      <c r="T17" s="341"/>
      <c r="U17" s="342"/>
      <c r="V17" s="358"/>
      <c r="W17" s="359"/>
      <c r="X17" s="359"/>
      <c r="Y17" s="359"/>
      <c r="Z17" s="359"/>
      <c r="AA17" s="360"/>
      <c r="AB17" s="358"/>
      <c r="AC17" s="359"/>
      <c r="AD17" s="359"/>
      <c r="AE17" s="359"/>
      <c r="AF17" s="359"/>
      <c r="AG17" s="360"/>
      <c r="AH17" s="349"/>
      <c r="AI17" s="350"/>
      <c r="AJ17" s="350"/>
      <c r="AK17" s="350"/>
      <c r="AL17" s="350"/>
      <c r="AM17" s="351"/>
      <c r="AN17" s="82"/>
      <c r="AO17" s="392"/>
      <c r="AP17" s="393"/>
      <c r="AQ17" s="393"/>
      <c r="AR17" s="393"/>
      <c r="AS17" s="393"/>
      <c r="AT17" s="394"/>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378"/>
      <c r="C18" s="378"/>
      <c r="D18" s="379"/>
      <c r="E18" s="371"/>
      <c r="F18" s="372"/>
      <c r="G18" s="372"/>
      <c r="H18" s="372"/>
      <c r="I18" s="372"/>
      <c r="J18" s="340" t="str">
        <f ca="1">IF(AND('Mapa Riesgos Gestión ADM FINANC'!$H$43="Alta",'Mapa Riesgos Gestión ADM FINANC'!$L$43="Leve"),CONCATENATE("R",'Mapa Riesgos Gestión ADM FINANC'!$A$43),"")</f>
        <v/>
      </c>
      <c r="K18" s="341"/>
      <c r="L18" s="341" t="e">
        <f>IF(AND('Mapa Riesgos Gestión ADM FINANC'!#REF!="Alta",'Mapa Riesgos Gestión ADM FINANC'!#REF!="Leve"),CONCATENATE("R",'Mapa Riesgos Gestión ADM FINANC'!#REF!),"")</f>
        <v>#REF!</v>
      </c>
      <c r="M18" s="341"/>
      <c r="N18" s="341" t="str">
        <f>IF(AND('Mapa Riesgos Gestión ADM FINANC'!$H$54="Alta",'Mapa Riesgos Gestión ADM FINANC'!$L$54="Leve"),CONCATENATE("R",'Mapa Riesgos Gestión ADM FINANC'!$A$54),"")</f>
        <v/>
      </c>
      <c r="O18" s="342"/>
      <c r="P18" s="340" t="str">
        <f ca="1">IF(AND('Mapa Riesgos Gestión ADM FINANC'!$H$43="Alta",'Mapa Riesgos Gestión ADM FINANC'!$L$43="Menor"),CONCATENATE("R",'Mapa Riesgos Gestión ADM FINANC'!$A$43),"")</f>
        <v/>
      </c>
      <c r="Q18" s="341"/>
      <c r="R18" s="341" t="e">
        <f>IF(AND('Mapa Riesgos Gestión ADM FINANC'!#REF!="Alta",'Mapa Riesgos Gestión ADM FINANC'!#REF!="Menor"),CONCATENATE("R",'Mapa Riesgos Gestión ADM FINANC'!#REF!),"")</f>
        <v>#REF!</v>
      </c>
      <c r="S18" s="341"/>
      <c r="T18" s="341" t="str">
        <f>IF(AND('Mapa Riesgos Gestión ADM FINANC'!$H$54="Alta",'Mapa Riesgos Gestión ADM FINANC'!$L$54="Menor"),CONCATENATE("R",'Mapa Riesgos Gestión ADM FINANC'!$A$54),"")</f>
        <v/>
      </c>
      <c r="U18" s="342"/>
      <c r="V18" s="358" t="str">
        <f ca="1">IF(AND('Mapa Riesgos Gestión ADM FINANC'!$H$43="Alta",'Mapa Riesgos Gestión ADM FINANC'!$L$43="Moderado"),CONCATENATE("R",'Mapa Riesgos Gestión ADM FINANC'!$A$43),"")</f>
        <v/>
      </c>
      <c r="W18" s="359"/>
      <c r="X18" s="359" t="e">
        <f>IF(AND('Mapa Riesgos Gestión ADM FINANC'!#REF!="Alta",'Mapa Riesgos Gestión ADM FINANC'!#REF!="Moderado"),CONCATENATE("R",'Mapa Riesgos Gestión ADM FINANC'!#REF!),"")</f>
        <v>#REF!</v>
      </c>
      <c r="Y18" s="359"/>
      <c r="Z18" s="359" t="str">
        <f>IF(AND('Mapa Riesgos Gestión ADM FINANC'!$H$54="Alta",'Mapa Riesgos Gestión ADM FINANC'!$L$54="Moderado"),CONCATENATE("R",'Mapa Riesgos Gestión ADM FINANC'!$A$54),"")</f>
        <v/>
      </c>
      <c r="AA18" s="360"/>
      <c r="AB18" s="358" t="str">
        <f ca="1">IF(AND('Mapa Riesgos Gestión ADM FINANC'!$H$43="Alta",'Mapa Riesgos Gestión ADM FINANC'!$L$43="Mayor"),CONCATENATE("R",'Mapa Riesgos Gestión ADM FINANC'!$A$43),"")</f>
        <v/>
      </c>
      <c r="AC18" s="359"/>
      <c r="AD18" s="359" t="e">
        <f>IF(AND('Mapa Riesgos Gestión ADM FINANC'!#REF!="Alta",'Mapa Riesgos Gestión ADM FINANC'!#REF!="Mayor"),CONCATENATE("R",'Mapa Riesgos Gestión ADM FINANC'!#REF!),"")</f>
        <v>#REF!</v>
      </c>
      <c r="AE18" s="359"/>
      <c r="AF18" s="359" t="str">
        <f>IF(AND('Mapa Riesgos Gestión ADM FINANC'!$H$54="Alta",'Mapa Riesgos Gestión ADM FINANC'!$L$54="Mayor"),CONCATENATE("R",'Mapa Riesgos Gestión ADM FINANC'!$A$54),"")</f>
        <v/>
      </c>
      <c r="AG18" s="360"/>
      <c r="AH18" s="349" t="str">
        <f ca="1">IF(AND('Mapa Riesgos Gestión ADM FINANC'!$H$43="Alta",'Mapa Riesgos Gestión ADM FINANC'!$L$43="Catastrófico"),CONCATENATE("R",'Mapa Riesgos Gestión ADM FINANC'!$A$43),"")</f>
        <v/>
      </c>
      <c r="AI18" s="350"/>
      <c r="AJ18" s="350" t="e">
        <f>IF(AND('Mapa Riesgos Gestión ADM FINANC'!#REF!="Alta",'Mapa Riesgos Gestión ADM FINANC'!#REF!="Catastrófico"),CONCATENATE("R",'Mapa Riesgos Gestión ADM FINANC'!#REF!),"")</f>
        <v>#REF!</v>
      </c>
      <c r="AK18" s="350"/>
      <c r="AL18" s="350" t="str">
        <f>IF(AND('Mapa Riesgos Gestión ADM FINANC'!$H$54="Alta",'Mapa Riesgos Gestión ADM FINANC'!$L$54="Catastrófico"),CONCATENATE("R",'Mapa Riesgos Gestión ADM FINANC'!$A$54),"")</f>
        <v/>
      </c>
      <c r="AM18" s="351"/>
      <c r="AN18" s="82"/>
      <c r="AO18" s="392"/>
      <c r="AP18" s="393"/>
      <c r="AQ18" s="393"/>
      <c r="AR18" s="393"/>
      <c r="AS18" s="393"/>
      <c r="AT18" s="394"/>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378"/>
      <c r="C19" s="378"/>
      <c r="D19" s="379"/>
      <c r="E19" s="371"/>
      <c r="F19" s="372"/>
      <c r="G19" s="372"/>
      <c r="H19" s="372"/>
      <c r="I19" s="372"/>
      <c r="J19" s="340"/>
      <c r="K19" s="341"/>
      <c r="L19" s="341"/>
      <c r="M19" s="341"/>
      <c r="N19" s="341"/>
      <c r="O19" s="342"/>
      <c r="P19" s="340"/>
      <c r="Q19" s="341"/>
      <c r="R19" s="341"/>
      <c r="S19" s="341"/>
      <c r="T19" s="341"/>
      <c r="U19" s="342"/>
      <c r="V19" s="358"/>
      <c r="W19" s="359"/>
      <c r="X19" s="359"/>
      <c r="Y19" s="359"/>
      <c r="Z19" s="359"/>
      <c r="AA19" s="360"/>
      <c r="AB19" s="358"/>
      <c r="AC19" s="359"/>
      <c r="AD19" s="359"/>
      <c r="AE19" s="359"/>
      <c r="AF19" s="359"/>
      <c r="AG19" s="360"/>
      <c r="AH19" s="349"/>
      <c r="AI19" s="350"/>
      <c r="AJ19" s="350"/>
      <c r="AK19" s="350"/>
      <c r="AL19" s="350"/>
      <c r="AM19" s="351"/>
      <c r="AN19" s="82"/>
      <c r="AO19" s="392"/>
      <c r="AP19" s="393"/>
      <c r="AQ19" s="393"/>
      <c r="AR19" s="393"/>
      <c r="AS19" s="393"/>
      <c r="AT19" s="394"/>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378"/>
      <c r="C20" s="378"/>
      <c r="D20" s="379"/>
      <c r="E20" s="371"/>
      <c r="F20" s="372"/>
      <c r="G20" s="372"/>
      <c r="H20" s="372"/>
      <c r="I20" s="372"/>
      <c r="J20" s="340" t="str">
        <f ca="1">IF(AND('Mapa Riesgos Gestión ADM FINANC'!$H$60="Alta",'Mapa Riesgos Gestión ADM FINANC'!$L$60="Leve"),CONCATENATE("R",'Mapa Riesgos Gestión ADM FINANC'!$A$60),"")</f>
        <v/>
      </c>
      <c r="K20" s="341"/>
      <c r="L20" s="341" t="str">
        <f>IF(AND('Mapa Riesgos Gestión ADM FINANC'!$H$66="Alta",'Mapa Riesgos Gestión ADM FINANC'!$L$66="Leve"),CONCATENATE("R",'Mapa Riesgos Gestión ADM FINANC'!$A$66),"")</f>
        <v/>
      </c>
      <c r="M20" s="341"/>
      <c r="N20" s="341" t="str">
        <f>IF(AND('Mapa Riesgos Gestión ADM FINANC'!$H$72="Alta",'Mapa Riesgos Gestión ADM FINANC'!$L$72="Leve"),CONCATENATE("R",'Mapa Riesgos Gestión ADM FINANC'!$A$72),"")</f>
        <v/>
      </c>
      <c r="O20" s="342"/>
      <c r="P20" s="340" t="str">
        <f ca="1">IF(AND('Mapa Riesgos Gestión ADM FINANC'!$H$60="Alta",'Mapa Riesgos Gestión ADM FINANC'!$L$60="Menor"),CONCATENATE("R",'Mapa Riesgos Gestión ADM FINANC'!$A$60),"")</f>
        <v/>
      </c>
      <c r="Q20" s="341"/>
      <c r="R20" s="341" t="str">
        <f>IF(AND('Mapa Riesgos Gestión ADM FINANC'!$H$66="Alta",'Mapa Riesgos Gestión ADM FINANC'!$L$66="Menor"),CONCATENATE("R",'Mapa Riesgos Gestión ADM FINANC'!$A$66),"")</f>
        <v/>
      </c>
      <c r="S20" s="341"/>
      <c r="T20" s="341" t="str">
        <f>IF(AND('Mapa Riesgos Gestión ADM FINANC'!$H$72="Alta",'Mapa Riesgos Gestión ADM FINANC'!$L$72="Menor"),CONCATENATE("R",'Mapa Riesgos Gestión ADM FINANC'!$A$72),"")</f>
        <v/>
      </c>
      <c r="U20" s="342"/>
      <c r="V20" s="358" t="str">
        <f ca="1">IF(AND('Mapa Riesgos Gestión ADM FINANC'!$H$60="Alta",'Mapa Riesgos Gestión ADM FINANC'!$L$60="Moderado"),CONCATENATE("R",'Mapa Riesgos Gestión ADM FINANC'!$A$60),"")</f>
        <v/>
      </c>
      <c r="W20" s="359"/>
      <c r="X20" s="359" t="str">
        <f>IF(AND('Mapa Riesgos Gestión ADM FINANC'!$H$66="Alta",'Mapa Riesgos Gestión ADM FINANC'!$L$66="Moderado"),CONCATENATE("R",'Mapa Riesgos Gestión ADM FINANC'!$A$66),"")</f>
        <v/>
      </c>
      <c r="Y20" s="359"/>
      <c r="Z20" s="359" t="str">
        <f>IF(AND('Mapa Riesgos Gestión ADM FINANC'!$H$72="Alta",'Mapa Riesgos Gestión ADM FINANC'!$L$72="Moderado"),CONCATENATE("R",'Mapa Riesgos Gestión ADM FINANC'!$A$72),"")</f>
        <v/>
      </c>
      <c r="AA20" s="360"/>
      <c r="AB20" s="358" t="str">
        <f ca="1">IF(AND('Mapa Riesgos Gestión ADM FINANC'!$H$60="Alta",'Mapa Riesgos Gestión ADM FINANC'!$L$60="Mayor"),CONCATENATE("R",'Mapa Riesgos Gestión ADM FINANC'!$A$60),"")</f>
        <v/>
      </c>
      <c r="AC20" s="359"/>
      <c r="AD20" s="359" t="str">
        <f>IF(AND('Mapa Riesgos Gestión ADM FINANC'!$H$66="Alta",'Mapa Riesgos Gestión ADM FINANC'!$L$66="Mayor"),CONCATENATE("R",'Mapa Riesgos Gestión ADM FINANC'!$A$66),"")</f>
        <v/>
      </c>
      <c r="AE20" s="359"/>
      <c r="AF20" s="359" t="str">
        <f>IF(AND('Mapa Riesgos Gestión ADM FINANC'!$H$72="Alta",'Mapa Riesgos Gestión ADM FINANC'!$L$72="Mayor"),CONCATENATE("R",'Mapa Riesgos Gestión ADM FINANC'!$A$72),"")</f>
        <v/>
      </c>
      <c r="AG20" s="360"/>
      <c r="AH20" s="349" t="str">
        <f ca="1">IF(AND('Mapa Riesgos Gestión ADM FINANC'!$H$60="Alta",'Mapa Riesgos Gestión ADM FINANC'!$L$60="Catastrófico"),CONCATENATE("R",'Mapa Riesgos Gestión ADM FINANC'!$A$60),"")</f>
        <v/>
      </c>
      <c r="AI20" s="350"/>
      <c r="AJ20" s="350" t="str">
        <f>IF(AND('Mapa Riesgos Gestión ADM FINANC'!$H$66="Alta",'Mapa Riesgos Gestión ADM FINANC'!$L$66="Catastrófico"),CONCATENATE("R",'Mapa Riesgos Gestión ADM FINANC'!$A$66),"")</f>
        <v/>
      </c>
      <c r="AK20" s="350"/>
      <c r="AL20" s="350" t="str">
        <f>IF(AND('Mapa Riesgos Gestión ADM FINANC'!$H$72="Alta",'Mapa Riesgos Gestión ADM FINANC'!$L$72="Catastrófico"),CONCATENATE("R",'Mapa Riesgos Gestión ADM FINANC'!$A$72),"")</f>
        <v/>
      </c>
      <c r="AM20" s="351"/>
      <c r="AN20" s="82"/>
      <c r="AO20" s="392"/>
      <c r="AP20" s="393"/>
      <c r="AQ20" s="393"/>
      <c r="AR20" s="393"/>
      <c r="AS20" s="393"/>
      <c r="AT20" s="394"/>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378"/>
      <c r="C21" s="378"/>
      <c r="D21" s="379"/>
      <c r="E21" s="374"/>
      <c r="F21" s="375"/>
      <c r="G21" s="375"/>
      <c r="H21" s="375"/>
      <c r="I21" s="375"/>
      <c r="J21" s="343"/>
      <c r="K21" s="344"/>
      <c r="L21" s="344"/>
      <c r="M21" s="344"/>
      <c r="N21" s="344"/>
      <c r="O21" s="345"/>
      <c r="P21" s="343"/>
      <c r="Q21" s="344"/>
      <c r="R21" s="344"/>
      <c r="S21" s="344"/>
      <c r="T21" s="344"/>
      <c r="U21" s="345"/>
      <c r="V21" s="361"/>
      <c r="W21" s="362"/>
      <c r="X21" s="362"/>
      <c r="Y21" s="362"/>
      <c r="Z21" s="362"/>
      <c r="AA21" s="363"/>
      <c r="AB21" s="361"/>
      <c r="AC21" s="362"/>
      <c r="AD21" s="362"/>
      <c r="AE21" s="362"/>
      <c r="AF21" s="362"/>
      <c r="AG21" s="363"/>
      <c r="AH21" s="352"/>
      <c r="AI21" s="353"/>
      <c r="AJ21" s="353"/>
      <c r="AK21" s="353"/>
      <c r="AL21" s="353"/>
      <c r="AM21" s="354"/>
      <c r="AN21" s="82"/>
      <c r="AO21" s="395"/>
      <c r="AP21" s="396"/>
      <c r="AQ21" s="396"/>
      <c r="AR21" s="396"/>
      <c r="AS21" s="396"/>
      <c r="AT21" s="397"/>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378"/>
      <c r="C22" s="378"/>
      <c r="D22" s="379"/>
      <c r="E22" s="368" t="s">
        <v>117</v>
      </c>
      <c r="F22" s="369"/>
      <c r="G22" s="369"/>
      <c r="H22" s="369"/>
      <c r="I22" s="370"/>
      <c r="J22" s="346" t="str">
        <f ca="1">IF(AND('Mapa Riesgos Gestión ADM FINANC'!$H$10="Media",'Mapa Riesgos Gestión ADM FINANC'!$L$10="Leve"),CONCATENATE("R",'Mapa Riesgos Gestión ADM FINANC'!$A$10),"")</f>
        <v/>
      </c>
      <c r="K22" s="347"/>
      <c r="L22" s="347" t="str">
        <f ca="1">IF(AND('Mapa Riesgos Gestión ADM FINANC'!$H$16="Media",'Mapa Riesgos Gestión ADM FINANC'!$L$16="Leve"),CONCATENATE("R",'Mapa Riesgos Gestión ADM FINANC'!$A$16),"")</f>
        <v/>
      </c>
      <c r="M22" s="347"/>
      <c r="N22" s="347" t="str">
        <f ca="1">IF(AND('Mapa Riesgos Gestión ADM FINANC'!$H$22="Media",'Mapa Riesgos Gestión ADM FINANC'!$L$22="Leve"),CONCATENATE("R",'Mapa Riesgos Gestión ADM FINANC'!$A$22),"")</f>
        <v/>
      </c>
      <c r="O22" s="348"/>
      <c r="P22" s="346" t="str">
        <f ca="1">IF(AND('Mapa Riesgos Gestión ADM FINANC'!$H$10="Media",'Mapa Riesgos Gestión ADM FINANC'!$L$10="Menor"),CONCATENATE("R",'Mapa Riesgos Gestión ADM FINANC'!$A$10),"")</f>
        <v/>
      </c>
      <c r="Q22" s="347"/>
      <c r="R22" s="347" t="str">
        <f ca="1">IF(AND('Mapa Riesgos Gestión ADM FINANC'!$H$16="Media",'Mapa Riesgos Gestión ADM FINANC'!$L$16="Menor"),CONCATENATE("R",'Mapa Riesgos Gestión ADM FINANC'!$A$16),"")</f>
        <v/>
      </c>
      <c r="S22" s="347"/>
      <c r="T22" s="347" t="str">
        <f ca="1">IF(AND('Mapa Riesgos Gestión ADM FINANC'!$H$22="Media",'Mapa Riesgos Gestión ADM FINANC'!$L$22="Menor"),CONCATENATE("R",'Mapa Riesgos Gestión ADM FINANC'!$A$22),"")</f>
        <v/>
      </c>
      <c r="U22" s="348"/>
      <c r="V22" s="346" t="str">
        <f ca="1">IF(AND('Mapa Riesgos Gestión ADM FINANC'!$H$10="Media",'Mapa Riesgos Gestión ADM FINANC'!$L$10="Moderado"),CONCATENATE("R",'Mapa Riesgos Gestión ADM FINANC'!$A$10),"")</f>
        <v/>
      </c>
      <c r="W22" s="347"/>
      <c r="X22" s="347" t="str">
        <f ca="1">IF(AND('Mapa Riesgos Gestión ADM FINANC'!$H$16="Media",'Mapa Riesgos Gestión ADM FINANC'!$L$16="Moderado"),CONCATENATE("R",'Mapa Riesgos Gestión ADM FINANC'!$A$16),"")</f>
        <v/>
      </c>
      <c r="Y22" s="347"/>
      <c r="Z22" s="347" t="str">
        <f ca="1">IF(AND('Mapa Riesgos Gestión ADM FINANC'!$H$22="Media",'Mapa Riesgos Gestión ADM FINANC'!$L$22="Moderado"),CONCATENATE("R",'Mapa Riesgos Gestión ADM FINANC'!$A$22),"")</f>
        <v/>
      </c>
      <c r="AA22" s="348"/>
      <c r="AB22" s="364" t="str">
        <f ca="1">IF(AND('Mapa Riesgos Gestión ADM FINANC'!$H$10="Media",'Mapa Riesgos Gestión ADM FINANC'!$L$10="Mayor"),CONCATENATE("R",'Mapa Riesgos Gestión ADM FINANC'!$A$10),"")</f>
        <v/>
      </c>
      <c r="AC22" s="365"/>
      <c r="AD22" s="365" t="str">
        <f ca="1">IF(AND('Mapa Riesgos Gestión ADM FINANC'!$H$16="Media",'Mapa Riesgos Gestión ADM FINANC'!$L$16="Mayor"),CONCATENATE("R",'Mapa Riesgos Gestión ADM FINANC'!$A$16),"")</f>
        <v/>
      </c>
      <c r="AE22" s="365"/>
      <c r="AF22" s="365" t="str">
        <f ca="1">IF(AND('Mapa Riesgos Gestión ADM FINANC'!$H$22="Media",'Mapa Riesgos Gestión ADM FINANC'!$L$22="Mayor"),CONCATENATE("R",'Mapa Riesgos Gestión ADM FINANC'!$A$22),"")</f>
        <v/>
      </c>
      <c r="AG22" s="366"/>
      <c r="AH22" s="355" t="str">
        <f ca="1">IF(AND('Mapa Riesgos Gestión ADM FINANC'!$H$10="Media",'Mapa Riesgos Gestión ADM FINANC'!$L$10="Catastrófico"),CONCATENATE("R",'Mapa Riesgos Gestión ADM FINANC'!$A$10),"")</f>
        <v/>
      </c>
      <c r="AI22" s="356"/>
      <c r="AJ22" s="356" t="str">
        <f ca="1">IF(AND('Mapa Riesgos Gestión ADM FINANC'!$H$16="Media",'Mapa Riesgos Gestión ADM FINANC'!$L$16="Catastrófico"),CONCATENATE("R",'Mapa Riesgos Gestión ADM FINANC'!$A$16),"")</f>
        <v/>
      </c>
      <c r="AK22" s="356"/>
      <c r="AL22" s="356" t="str">
        <f ca="1">IF(AND('Mapa Riesgos Gestión ADM FINANC'!$H$22="Media",'Mapa Riesgos Gestión ADM FINANC'!$L$22="Catastrófico"),CONCATENATE("R",'Mapa Riesgos Gestión ADM FINANC'!$A$22),"")</f>
        <v/>
      </c>
      <c r="AM22" s="357"/>
      <c r="AN22" s="82"/>
      <c r="AO22" s="398" t="s">
        <v>81</v>
      </c>
      <c r="AP22" s="399"/>
      <c r="AQ22" s="399"/>
      <c r="AR22" s="399"/>
      <c r="AS22" s="399"/>
      <c r="AT22" s="400"/>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378"/>
      <c r="C23" s="378"/>
      <c r="D23" s="379"/>
      <c r="E23" s="371"/>
      <c r="F23" s="372"/>
      <c r="G23" s="372"/>
      <c r="H23" s="372"/>
      <c r="I23" s="373"/>
      <c r="J23" s="340"/>
      <c r="K23" s="341"/>
      <c r="L23" s="341"/>
      <c r="M23" s="341"/>
      <c r="N23" s="341"/>
      <c r="O23" s="342"/>
      <c r="P23" s="340"/>
      <c r="Q23" s="341"/>
      <c r="R23" s="341"/>
      <c r="S23" s="341"/>
      <c r="T23" s="341"/>
      <c r="U23" s="342"/>
      <c r="V23" s="340"/>
      <c r="W23" s="341"/>
      <c r="X23" s="341"/>
      <c r="Y23" s="341"/>
      <c r="Z23" s="341"/>
      <c r="AA23" s="342"/>
      <c r="AB23" s="358"/>
      <c r="AC23" s="359"/>
      <c r="AD23" s="359"/>
      <c r="AE23" s="359"/>
      <c r="AF23" s="359"/>
      <c r="AG23" s="360"/>
      <c r="AH23" s="349"/>
      <c r="AI23" s="350"/>
      <c r="AJ23" s="350"/>
      <c r="AK23" s="350"/>
      <c r="AL23" s="350"/>
      <c r="AM23" s="351"/>
      <c r="AN23" s="82"/>
      <c r="AO23" s="401"/>
      <c r="AP23" s="402"/>
      <c r="AQ23" s="402"/>
      <c r="AR23" s="402"/>
      <c r="AS23" s="402"/>
      <c r="AT23" s="403"/>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378"/>
      <c r="C24" s="378"/>
      <c r="D24" s="379"/>
      <c r="E24" s="371"/>
      <c r="F24" s="372"/>
      <c r="G24" s="372"/>
      <c r="H24" s="372"/>
      <c r="I24" s="373"/>
      <c r="J24" s="340" t="str">
        <f ca="1">IF(AND('Mapa Riesgos Gestión ADM FINANC'!$H$28="Media",'Mapa Riesgos Gestión ADM FINANC'!$L$28="Leve"),CONCATENATE("R",'Mapa Riesgos Gestión ADM FINANC'!$A$28),"")</f>
        <v/>
      </c>
      <c r="K24" s="341"/>
      <c r="L24" s="341" t="str">
        <f ca="1">IF(AND('Mapa Riesgos Gestión ADM FINANC'!$H$34="Media",'Mapa Riesgos Gestión ADM FINANC'!$L$34="Leve"),CONCATENATE("R",'Mapa Riesgos Gestión ADM FINANC'!$A$34),"")</f>
        <v/>
      </c>
      <c r="M24" s="341"/>
      <c r="N24" s="341" t="str">
        <f ca="1">IF(AND('Mapa Riesgos Gestión ADM FINANC'!$H$37="Media",'Mapa Riesgos Gestión ADM FINANC'!$L$37="Leve"),CONCATENATE("R",'Mapa Riesgos Gestión ADM FINANC'!$A$37),"")</f>
        <v/>
      </c>
      <c r="O24" s="342"/>
      <c r="P24" s="340" t="str">
        <f ca="1">IF(AND('Mapa Riesgos Gestión ADM FINANC'!$H$28="Media",'Mapa Riesgos Gestión ADM FINANC'!$L$28="Menor"),CONCATENATE("R",'Mapa Riesgos Gestión ADM FINANC'!$A$28),"")</f>
        <v/>
      </c>
      <c r="Q24" s="341"/>
      <c r="R24" s="341" t="str">
        <f ca="1">IF(AND('Mapa Riesgos Gestión ADM FINANC'!$H$34="Media",'Mapa Riesgos Gestión ADM FINANC'!$L$34="Menor"),CONCATENATE("R",'Mapa Riesgos Gestión ADM FINANC'!$A$34),"")</f>
        <v/>
      </c>
      <c r="S24" s="341"/>
      <c r="T24" s="341" t="str">
        <f ca="1">IF(AND('Mapa Riesgos Gestión ADM FINANC'!$H$37="Media",'Mapa Riesgos Gestión ADM FINANC'!$L$37="Menor"),CONCATENATE("R",'Mapa Riesgos Gestión ADM FINANC'!$A$37),"")</f>
        <v/>
      </c>
      <c r="U24" s="342"/>
      <c r="V24" s="340" t="str">
        <f ca="1">IF(AND('Mapa Riesgos Gestión ADM FINANC'!$H$28="Media",'Mapa Riesgos Gestión ADM FINANC'!$L$28="Moderado"),CONCATENATE("R",'Mapa Riesgos Gestión ADM FINANC'!$A$28),"")</f>
        <v/>
      </c>
      <c r="W24" s="341"/>
      <c r="X24" s="341" t="str">
        <f ca="1">IF(AND('Mapa Riesgos Gestión ADM FINANC'!$H$34="Media",'Mapa Riesgos Gestión ADM FINANC'!$L$34="Moderado"),CONCATENATE("R",'Mapa Riesgos Gestión ADM FINANC'!$A$34),"")</f>
        <v/>
      </c>
      <c r="Y24" s="341"/>
      <c r="Z24" s="341" t="str">
        <f ca="1">IF(AND('Mapa Riesgos Gestión ADM FINANC'!$H$37="Media",'Mapa Riesgos Gestión ADM FINANC'!$L$37="Moderado"),CONCATENATE("R",'Mapa Riesgos Gestión ADM FINANC'!$A$37),"")</f>
        <v>R6</v>
      </c>
      <c r="AA24" s="342"/>
      <c r="AB24" s="358" t="str">
        <f ca="1">IF(AND('Mapa Riesgos Gestión ADM FINANC'!$H$28="Media",'Mapa Riesgos Gestión ADM FINANC'!$L$28="Mayor"),CONCATENATE("R",'Mapa Riesgos Gestión ADM FINANC'!$A$28),"")</f>
        <v/>
      </c>
      <c r="AC24" s="359"/>
      <c r="AD24" s="359" t="str">
        <f ca="1">IF(AND('Mapa Riesgos Gestión ADM FINANC'!$H$34="Media",'Mapa Riesgos Gestión ADM FINANC'!$L$34="Mayor"),CONCATENATE("R",'Mapa Riesgos Gestión ADM FINANC'!$A$34),"")</f>
        <v/>
      </c>
      <c r="AE24" s="359"/>
      <c r="AF24" s="359" t="str">
        <f ca="1">IF(AND('Mapa Riesgos Gestión ADM FINANC'!$H$37="Media",'Mapa Riesgos Gestión ADM FINANC'!$L$37="Mayor"),CONCATENATE("R",'Mapa Riesgos Gestión ADM FINANC'!$A$37),"")</f>
        <v/>
      </c>
      <c r="AG24" s="360"/>
      <c r="AH24" s="349" t="str">
        <f ca="1">IF(AND('Mapa Riesgos Gestión ADM FINANC'!$H$28="Media",'Mapa Riesgos Gestión ADM FINANC'!$L$28="Catastrófico"),CONCATENATE("R",'Mapa Riesgos Gestión ADM FINANC'!$A$28),"")</f>
        <v/>
      </c>
      <c r="AI24" s="350"/>
      <c r="AJ24" s="350" t="str">
        <f ca="1">IF(AND('Mapa Riesgos Gestión ADM FINANC'!$H$34="Media",'Mapa Riesgos Gestión ADM FINANC'!$L$34="Catastrófico"),CONCATENATE("R",'Mapa Riesgos Gestión ADM FINANC'!$A$34),"")</f>
        <v/>
      </c>
      <c r="AK24" s="350"/>
      <c r="AL24" s="350" t="str">
        <f ca="1">IF(AND('Mapa Riesgos Gestión ADM FINANC'!$H$37="Media",'Mapa Riesgos Gestión ADM FINANC'!$L$37="Catastrófico"),CONCATENATE("R",'Mapa Riesgos Gestión ADM FINANC'!$A$37),"")</f>
        <v/>
      </c>
      <c r="AM24" s="351"/>
      <c r="AN24" s="82"/>
      <c r="AO24" s="401"/>
      <c r="AP24" s="402"/>
      <c r="AQ24" s="402"/>
      <c r="AR24" s="402"/>
      <c r="AS24" s="402"/>
      <c r="AT24" s="403"/>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378"/>
      <c r="C25" s="378"/>
      <c r="D25" s="379"/>
      <c r="E25" s="371"/>
      <c r="F25" s="372"/>
      <c r="G25" s="372"/>
      <c r="H25" s="372"/>
      <c r="I25" s="373"/>
      <c r="J25" s="340"/>
      <c r="K25" s="341"/>
      <c r="L25" s="341"/>
      <c r="M25" s="341"/>
      <c r="N25" s="341"/>
      <c r="O25" s="342"/>
      <c r="P25" s="340"/>
      <c r="Q25" s="341"/>
      <c r="R25" s="341"/>
      <c r="S25" s="341"/>
      <c r="T25" s="341"/>
      <c r="U25" s="342"/>
      <c r="V25" s="340"/>
      <c r="W25" s="341"/>
      <c r="X25" s="341"/>
      <c r="Y25" s="341"/>
      <c r="Z25" s="341"/>
      <c r="AA25" s="342"/>
      <c r="AB25" s="358"/>
      <c r="AC25" s="359"/>
      <c r="AD25" s="359"/>
      <c r="AE25" s="359"/>
      <c r="AF25" s="359"/>
      <c r="AG25" s="360"/>
      <c r="AH25" s="349"/>
      <c r="AI25" s="350"/>
      <c r="AJ25" s="350"/>
      <c r="AK25" s="350"/>
      <c r="AL25" s="350"/>
      <c r="AM25" s="351"/>
      <c r="AN25" s="82"/>
      <c r="AO25" s="401"/>
      <c r="AP25" s="402"/>
      <c r="AQ25" s="402"/>
      <c r="AR25" s="402"/>
      <c r="AS25" s="402"/>
      <c r="AT25" s="403"/>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378"/>
      <c r="C26" s="378"/>
      <c r="D26" s="379"/>
      <c r="E26" s="371"/>
      <c r="F26" s="372"/>
      <c r="G26" s="372"/>
      <c r="H26" s="372"/>
      <c r="I26" s="373"/>
      <c r="J26" s="340" t="str">
        <f ca="1">IF(AND('Mapa Riesgos Gestión ADM FINANC'!$H$43="Media",'Mapa Riesgos Gestión ADM FINANC'!$L$43="Leve"),CONCATENATE("R",'Mapa Riesgos Gestión ADM FINANC'!$A$43),"")</f>
        <v/>
      </c>
      <c r="K26" s="341"/>
      <c r="L26" s="341" t="e">
        <f>IF(AND('Mapa Riesgos Gestión ADM FINANC'!#REF!="Media",'Mapa Riesgos Gestión ADM FINANC'!#REF!="Leve"),CONCATENATE("R",'Mapa Riesgos Gestión ADM FINANC'!#REF!),"")</f>
        <v>#REF!</v>
      </c>
      <c r="M26" s="341"/>
      <c r="N26" s="341" t="str">
        <f>IF(AND('Mapa Riesgos Gestión ADM FINANC'!$H$54="Media",'Mapa Riesgos Gestión ADM FINANC'!$L$54="Leve"),CONCATENATE("R",'Mapa Riesgos Gestión ADM FINANC'!$A$54),"")</f>
        <v/>
      </c>
      <c r="O26" s="342"/>
      <c r="P26" s="340" t="str">
        <f ca="1">IF(AND('Mapa Riesgos Gestión ADM FINANC'!$H$43="Media",'Mapa Riesgos Gestión ADM FINANC'!$L$43="Menor"),CONCATENATE("R",'Mapa Riesgos Gestión ADM FINANC'!$A$43),"")</f>
        <v/>
      </c>
      <c r="Q26" s="341"/>
      <c r="R26" s="341" t="e">
        <f>IF(AND('Mapa Riesgos Gestión ADM FINANC'!#REF!="Media",'Mapa Riesgos Gestión ADM FINANC'!#REF!="Menor"),CONCATENATE("R",'Mapa Riesgos Gestión ADM FINANC'!#REF!),"")</f>
        <v>#REF!</v>
      </c>
      <c r="S26" s="341"/>
      <c r="T26" s="341" t="str">
        <f>IF(AND('Mapa Riesgos Gestión ADM FINANC'!$H$54="Media",'Mapa Riesgos Gestión ADM FINANC'!$L$54="Menor"),CONCATENATE("R",'Mapa Riesgos Gestión ADM FINANC'!$A$54),"")</f>
        <v/>
      </c>
      <c r="U26" s="342"/>
      <c r="V26" s="340" t="str">
        <f ca="1">IF(AND('Mapa Riesgos Gestión ADM FINANC'!$H$43="Media",'Mapa Riesgos Gestión ADM FINANC'!$L$43="Moderado"),CONCATENATE("R",'Mapa Riesgos Gestión ADM FINANC'!$A$43),"")</f>
        <v>R7</v>
      </c>
      <c r="W26" s="341"/>
      <c r="X26" s="341" t="e">
        <f>IF(AND('Mapa Riesgos Gestión ADM FINANC'!#REF!="Media",'Mapa Riesgos Gestión ADM FINANC'!#REF!="Moderado"),CONCATENATE("R",'Mapa Riesgos Gestión ADM FINANC'!#REF!),"")</f>
        <v>#REF!</v>
      </c>
      <c r="Y26" s="341"/>
      <c r="Z26" s="341" t="str">
        <f>IF(AND('Mapa Riesgos Gestión ADM FINANC'!$H$54="Media",'Mapa Riesgos Gestión ADM FINANC'!$L$54="Moderado"),CONCATENATE("R",'Mapa Riesgos Gestión ADM FINANC'!$A$54),"")</f>
        <v/>
      </c>
      <c r="AA26" s="342"/>
      <c r="AB26" s="358" t="str">
        <f ca="1">IF(AND('Mapa Riesgos Gestión ADM FINANC'!$H$43="Media",'Mapa Riesgos Gestión ADM FINANC'!$L$43="Mayor"),CONCATENATE("R",'Mapa Riesgos Gestión ADM FINANC'!$A$43),"")</f>
        <v/>
      </c>
      <c r="AC26" s="359"/>
      <c r="AD26" s="359" t="e">
        <f>IF(AND('Mapa Riesgos Gestión ADM FINANC'!#REF!="Media",'Mapa Riesgos Gestión ADM FINANC'!#REF!="Mayor"),CONCATENATE("R",'Mapa Riesgos Gestión ADM FINANC'!#REF!),"")</f>
        <v>#REF!</v>
      </c>
      <c r="AE26" s="359"/>
      <c r="AF26" s="359" t="str">
        <f>IF(AND('Mapa Riesgos Gestión ADM FINANC'!$H$54="Media",'Mapa Riesgos Gestión ADM FINANC'!$L$54="Mayor"),CONCATENATE("R",'Mapa Riesgos Gestión ADM FINANC'!$A$54),"")</f>
        <v/>
      </c>
      <c r="AG26" s="360"/>
      <c r="AH26" s="349" t="str">
        <f ca="1">IF(AND('Mapa Riesgos Gestión ADM FINANC'!$H$43="Media",'Mapa Riesgos Gestión ADM FINANC'!$L$43="Catastrófico"),CONCATENATE("R",'Mapa Riesgos Gestión ADM FINANC'!$A$43),"")</f>
        <v/>
      </c>
      <c r="AI26" s="350"/>
      <c r="AJ26" s="350" t="e">
        <f>IF(AND('Mapa Riesgos Gestión ADM FINANC'!#REF!="Media",'Mapa Riesgos Gestión ADM FINANC'!#REF!="Catastrófico"),CONCATENATE("R",'Mapa Riesgos Gestión ADM FINANC'!#REF!),"")</f>
        <v>#REF!</v>
      </c>
      <c r="AK26" s="350"/>
      <c r="AL26" s="350" t="str">
        <f>IF(AND('Mapa Riesgos Gestión ADM FINANC'!$H$54="Media",'Mapa Riesgos Gestión ADM FINANC'!$L$54="Catastrófico"),CONCATENATE("R",'Mapa Riesgos Gestión ADM FINANC'!$A$54),"")</f>
        <v/>
      </c>
      <c r="AM26" s="351"/>
      <c r="AN26" s="82"/>
      <c r="AO26" s="401"/>
      <c r="AP26" s="402"/>
      <c r="AQ26" s="402"/>
      <c r="AR26" s="402"/>
      <c r="AS26" s="402"/>
      <c r="AT26" s="403"/>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378"/>
      <c r="C27" s="378"/>
      <c r="D27" s="379"/>
      <c r="E27" s="371"/>
      <c r="F27" s="372"/>
      <c r="G27" s="372"/>
      <c r="H27" s="372"/>
      <c r="I27" s="373"/>
      <c r="J27" s="340"/>
      <c r="K27" s="341"/>
      <c r="L27" s="341"/>
      <c r="M27" s="341"/>
      <c r="N27" s="341"/>
      <c r="O27" s="342"/>
      <c r="P27" s="340"/>
      <c r="Q27" s="341"/>
      <c r="R27" s="341"/>
      <c r="S27" s="341"/>
      <c r="T27" s="341"/>
      <c r="U27" s="342"/>
      <c r="V27" s="340"/>
      <c r="W27" s="341"/>
      <c r="X27" s="341"/>
      <c r="Y27" s="341"/>
      <c r="Z27" s="341"/>
      <c r="AA27" s="342"/>
      <c r="AB27" s="358"/>
      <c r="AC27" s="359"/>
      <c r="AD27" s="359"/>
      <c r="AE27" s="359"/>
      <c r="AF27" s="359"/>
      <c r="AG27" s="360"/>
      <c r="AH27" s="349"/>
      <c r="AI27" s="350"/>
      <c r="AJ27" s="350"/>
      <c r="AK27" s="350"/>
      <c r="AL27" s="350"/>
      <c r="AM27" s="351"/>
      <c r="AN27" s="82"/>
      <c r="AO27" s="401"/>
      <c r="AP27" s="402"/>
      <c r="AQ27" s="402"/>
      <c r="AR27" s="402"/>
      <c r="AS27" s="402"/>
      <c r="AT27" s="403"/>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378"/>
      <c r="C28" s="378"/>
      <c r="D28" s="379"/>
      <c r="E28" s="371"/>
      <c r="F28" s="372"/>
      <c r="G28" s="372"/>
      <c r="H28" s="372"/>
      <c r="I28" s="373"/>
      <c r="J28" s="340" t="str">
        <f ca="1">IF(AND('Mapa Riesgos Gestión ADM FINANC'!$H$60="Media",'Mapa Riesgos Gestión ADM FINANC'!$L$60="Leve"),CONCATENATE("R",'Mapa Riesgos Gestión ADM FINANC'!$A$60),"")</f>
        <v/>
      </c>
      <c r="K28" s="341"/>
      <c r="L28" s="341" t="str">
        <f>IF(AND('Mapa Riesgos Gestión ADM FINANC'!$H$66="Media",'Mapa Riesgos Gestión ADM FINANC'!$L$66="Leve"),CONCATENATE("R",'Mapa Riesgos Gestión ADM FINANC'!$A$66),"")</f>
        <v/>
      </c>
      <c r="M28" s="341"/>
      <c r="N28" s="341" t="str">
        <f>IF(AND('Mapa Riesgos Gestión ADM FINANC'!$H$72="Media",'Mapa Riesgos Gestión ADM FINANC'!$L$72="Leve"),CONCATENATE("R",'Mapa Riesgos Gestión ADM FINANC'!$A$72),"")</f>
        <v/>
      </c>
      <c r="O28" s="342"/>
      <c r="P28" s="340" t="str">
        <f ca="1">IF(AND('Mapa Riesgos Gestión ADM FINANC'!$H$60="Media",'Mapa Riesgos Gestión ADM FINANC'!$L$60="Menor"),CONCATENATE("R",'Mapa Riesgos Gestión ADM FINANC'!$A$60),"")</f>
        <v/>
      </c>
      <c r="Q28" s="341"/>
      <c r="R28" s="341" t="str">
        <f>IF(AND('Mapa Riesgos Gestión ADM FINANC'!$H$66="Media",'Mapa Riesgos Gestión ADM FINANC'!$L$66="Menor"),CONCATENATE("R",'Mapa Riesgos Gestión ADM FINANC'!$A$66),"")</f>
        <v/>
      </c>
      <c r="S28" s="341"/>
      <c r="T28" s="341" t="str">
        <f>IF(AND('Mapa Riesgos Gestión ADM FINANC'!$H$72="Media",'Mapa Riesgos Gestión ADM FINANC'!$L$72="Menor"),CONCATENATE("R",'Mapa Riesgos Gestión ADM FINANC'!$A$72),"")</f>
        <v/>
      </c>
      <c r="U28" s="342"/>
      <c r="V28" s="340" t="str">
        <f ca="1">IF(AND('Mapa Riesgos Gestión ADM FINANC'!$H$60="Media",'Mapa Riesgos Gestión ADM FINANC'!$L$60="Moderado"),CONCATENATE("R",'Mapa Riesgos Gestión ADM FINANC'!$A$60),"")</f>
        <v/>
      </c>
      <c r="W28" s="341"/>
      <c r="X28" s="341" t="str">
        <f>IF(AND('Mapa Riesgos Gestión ADM FINANC'!$H$66="Media",'Mapa Riesgos Gestión ADM FINANC'!$L$66="Moderado"),CONCATENATE("R",'Mapa Riesgos Gestión ADM FINANC'!$A$66),"")</f>
        <v/>
      </c>
      <c r="Y28" s="341"/>
      <c r="Z28" s="341" t="str">
        <f>IF(AND('Mapa Riesgos Gestión ADM FINANC'!$H$72="Media",'Mapa Riesgos Gestión ADM FINANC'!$L$72="Moderado"),CONCATENATE("R",'Mapa Riesgos Gestión ADM FINANC'!$A$72),"")</f>
        <v/>
      </c>
      <c r="AA28" s="342"/>
      <c r="AB28" s="358" t="str">
        <f ca="1">IF(AND('Mapa Riesgos Gestión ADM FINANC'!$H$60="Media",'Mapa Riesgos Gestión ADM FINANC'!$L$60="Mayor"),CONCATENATE("R",'Mapa Riesgos Gestión ADM FINANC'!$A$60),"")</f>
        <v/>
      </c>
      <c r="AC28" s="359"/>
      <c r="AD28" s="359" t="str">
        <f>IF(AND('Mapa Riesgos Gestión ADM FINANC'!$H$66="Media",'Mapa Riesgos Gestión ADM FINANC'!$L$66="Mayor"),CONCATENATE("R",'Mapa Riesgos Gestión ADM FINANC'!$A$66),"")</f>
        <v/>
      </c>
      <c r="AE28" s="359"/>
      <c r="AF28" s="359" t="str">
        <f>IF(AND('Mapa Riesgos Gestión ADM FINANC'!$H$72="Media",'Mapa Riesgos Gestión ADM FINANC'!$L$72="Mayor"),CONCATENATE("R",'Mapa Riesgos Gestión ADM FINANC'!$A$72),"")</f>
        <v/>
      </c>
      <c r="AG28" s="360"/>
      <c r="AH28" s="349" t="str">
        <f ca="1">IF(AND('Mapa Riesgos Gestión ADM FINANC'!$H$60="Media",'Mapa Riesgos Gestión ADM FINANC'!$L$60="Catastrófico"),CONCATENATE("R",'Mapa Riesgos Gestión ADM FINANC'!$A$60),"")</f>
        <v/>
      </c>
      <c r="AI28" s="350"/>
      <c r="AJ28" s="350" t="str">
        <f>IF(AND('Mapa Riesgos Gestión ADM FINANC'!$H$66="Media",'Mapa Riesgos Gestión ADM FINANC'!$L$66="Catastrófico"),CONCATENATE("R",'Mapa Riesgos Gestión ADM FINANC'!$A$66),"")</f>
        <v/>
      </c>
      <c r="AK28" s="350"/>
      <c r="AL28" s="350" t="str">
        <f>IF(AND('Mapa Riesgos Gestión ADM FINANC'!$H$72="Media",'Mapa Riesgos Gestión ADM FINANC'!$L$72="Catastrófico"),CONCATENATE("R",'Mapa Riesgos Gestión ADM FINANC'!$A$72),"")</f>
        <v/>
      </c>
      <c r="AM28" s="351"/>
      <c r="AN28" s="82"/>
      <c r="AO28" s="401"/>
      <c r="AP28" s="402"/>
      <c r="AQ28" s="402"/>
      <c r="AR28" s="402"/>
      <c r="AS28" s="402"/>
      <c r="AT28" s="403"/>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378"/>
      <c r="C29" s="378"/>
      <c r="D29" s="379"/>
      <c r="E29" s="374"/>
      <c r="F29" s="375"/>
      <c r="G29" s="375"/>
      <c r="H29" s="375"/>
      <c r="I29" s="376"/>
      <c r="J29" s="340"/>
      <c r="K29" s="341"/>
      <c r="L29" s="341"/>
      <c r="M29" s="341"/>
      <c r="N29" s="341"/>
      <c r="O29" s="342"/>
      <c r="P29" s="343"/>
      <c r="Q29" s="344"/>
      <c r="R29" s="344"/>
      <c r="S29" s="344"/>
      <c r="T29" s="344"/>
      <c r="U29" s="345"/>
      <c r="V29" s="343"/>
      <c r="W29" s="344"/>
      <c r="X29" s="344"/>
      <c r="Y29" s="344"/>
      <c r="Z29" s="344"/>
      <c r="AA29" s="345"/>
      <c r="AB29" s="361"/>
      <c r="AC29" s="362"/>
      <c r="AD29" s="362"/>
      <c r="AE29" s="362"/>
      <c r="AF29" s="362"/>
      <c r="AG29" s="363"/>
      <c r="AH29" s="352"/>
      <c r="AI29" s="353"/>
      <c r="AJ29" s="353"/>
      <c r="AK29" s="353"/>
      <c r="AL29" s="353"/>
      <c r="AM29" s="354"/>
      <c r="AN29" s="82"/>
      <c r="AO29" s="404"/>
      <c r="AP29" s="405"/>
      <c r="AQ29" s="405"/>
      <c r="AR29" s="405"/>
      <c r="AS29" s="405"/>
      <c r="AT29" s="406"/>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378"/>
      <c r="C30" s="378"/>
      <c r="D30" s="379"/>
      <c r="E30" s="368" t="s">
        <v>114</v>
      </c>
      <c r="F30" s="369"/>
      <c r="G30" s="369"/>
      <c r="H30" s="369"/>
      <c r="I30" s="369"/>
      <c r="J30" s="337" t="str">
        <f ca="1">IF(AND('Mapa Riesgos Gestión ADM FINANC'!$H$10="Baja",'Mapa Riesgos Gestión ADM FINANC'!$L$10="Leve"),CONCATENATE("R",'Mapa Riesgos Gestión ADM FINANC'!$A$10),"")</f>
        <v/>
      </c>
      <c r="K30" s="338"/>
      <c r="L30" s="338" t="str">
        <f ca="1">IF(AND('Mapa Riesgos Gestión ADM FINANC'!$H$16="Baja",'Mapa Riesgos Gestión ADM FINANC'!$L$16="Leve"),CONCATENATE("R",'Mapa Riesgos Gestión ADM FINANC'!$A$16),"")</f>
        <v/>
      </c>
      <c r="M30" s="338"/>
      <c r="N30" s="338" t="str">
        <f ca="1">IF(AND('Mapa Riesgos Gestión ADM FINANC'!$H$22="Baja",'Mapa Riesgos Gestión ADM FINANC'!$L$22="Leve"),CONCATENATE("R",'Mapa Riesgos Gestión ADM FINANC'!$A$22),"")</f>
        <v/>
      </c>
      <c r="O30" s="339"/>
      <c r="P30" s="347" t="str">
        <f ca="1">IF(AND('Mapa Riesgos Gestión ADM FINANC'!$H$10="Baja",'Mapa Riesgos Gestión ADM FINANC'!$L$10="Menor"),CONCATENATE("R",'Mapa Riesgos Gestión ADM FINANC'!$A$10),"")</f>
        <v/>
      </c>
      <c r="Q30" s="347"/>
      <c r="R30" s="347" t="str">
        <f ca="1">IF(AND('Mapa Riesgos Gestión ADM FINANC'!$H$16="Baja",'Mapa Riesgos Gestión ADM FINANC'!$L$16="Menor"),CONCATENATE("R",'Mapa Riesgos Gestión ADM FINANC'!$A$16),"")</f>
        <v/>
      </c>
      <c r="S30" s="347"/>
      <c r="T30" s="347" t="str">
        <f ca="1">IF(AND('Mapa Riesgos Gestión ADM FINANC'!$H$22="Baja",'Mapa Riesgos Gestión ADM FINANC'!$L$22="Menor"),CONCATENATE("R",'Mapa Riesgos Gestión ADM FINANC'!$A$22),"")</f>
        <v/>
      </c>
      <c r="U30" s="348"/>
      <c r="V30" s="346" t="str">
        <f ca="1">IF(AND('Mapa Riesgos Gestión ADM FINANC'!$H$10="Baja",'Mapa Riesgos Gestión ADM FINANC'!$L$10="Moderado"),CONCATENATE("R",'Mapa Riesgos Gestión ADM FINANC'!$A$10),"")</f>
        <v/>
      </c>
      <c r="W30" s="347"/>
      <c r="X30" s="347" t="str">
        <f ca="1">IF(AND('Mapa Riesgos Gestión ADM FINANC'!$H$16="Baja",'Mapa Riesgos Gestión ADM FINANC'!$L$16="Moderado"),CONCATENATE("R",'Mapa Riesgos Gestión ADM FINANC'!$A$16),"")</f>
        <v/>
      </c>
      <c r="Y30" s="347"/>
      <c r="Z30" s="347" t="str">
        <f ca="1">IF(AND('Mapa Riesgos Gestión ADM FINANC'!$H$22="Baja",'Mapa Riesgos Gestión ADM FINANC'!$L$22="Moderado"),CONCATENATE("R",'Mapa Riesgos Gestión ADM FINANC'!$A$22),"")</f>
        <v>R3</v>
      </c>
      <c r="AA30" s="348"/>
      <c r="AB30" s="364" t="str">
        <f ca="1">IF(AND('Mapa Riesgos Gestión ADM FINANC'!$H$10="Baja",'Mapa Riesgos Gestión ADM FINANC'!$L$10="Mayor"),CONCATENATE("R",'Mapa Riesgos Gestión ADM FINANC'!$A$10),"")</f>
        <v/>
      </c>
      <c r="AC30" s="365"/>
      <c r="AD30" s="365" t="str">
        <f ca="1">IF(AND('Mapa Riesgos Gestión ADM FINANC'!$H$16="Baja",'Mapa Riesgos Gestión ADM FINANC'!$L$16="Mayor"),CONCATENATE("R",'Mapa Riesgos Gestión ADM FINANC'!$A$16),"")</f>
        <v>R2</v>
      </c>
      <c r="AE30" s="365"/>
      <c r="AF30" s="365" t="str">
        <f ca="1">IF(AND('Mapa Riesgos Gestión ADM FINANC'!$H$22="Baja",'Mapa Riesgos Gestión ADM FINANC'!$L$22="Mayor"),CONCATENATE("R",'Mapa Riesgos Gestión ADM FINANC'!$A$22),"")</f>
        <v/>
      </c>
      <c r="AG30" s="366"/>
      <c r="AH30" s="355" t="str">
        <f ca="1">IF(AND('Mapa Riesgos Gestión ADM FINANC'!$H$10="Baja",'Mapa Riesgos Gestión ADM FINANC'!$L$10="Catastrófico"),CONCATENATE("R",'Mapa Riesgos Gestión ADM FINANC'!$A$10),"")</f>
        <v/>
      </c>
      <c r="AI30" s="356"/>
      <c r="AJ30" s="356" t="str">
        <f ca="1">IF(AND('Mapa Riesgos Gestión ADM FINANC'!$H$16="Baja",'Mapa Riesgos Gestión ADM FINANC'!$L$16="Catastrófico"),CONCATENATE("R",'Mapa Riesgos Gestión ADM FINANC'!$A$16),"")</f>
        <v/>
      </c>
      <c r="AK30" s="356"/>
      <c r="AL30" s="356" t="str">
        <f ca="1">IF(AND('Mapa Riesgos Gestión ADM FINANC'!$H$22="Baja",'Mapa Riesgos Gestión ADM FINANC'!$L$22="Catastrófico"),CONCATENATE("R",'Mapa Riesgos Gestión ADM FINANC'!$A$22),"")</f>
        <v/>
      </c>
      <c r="AM30" s="357"/>
      <c r="AN30" s="82"/>
      <c r="AO30" s="407" t="s">
        <v>82</v>
      </c>
      <c r="AP30" s="408"/>
      <c r="AQ30" s="408"/>
      <c r="AR30" s="408"/>
      <c r="AS30" s="408"/>
      <c r="AT30" s="409"/>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378"/>
      <c r="C31" s="378"/>
      <c r="D31" s="379"/>
      <c r="E31" s="371"/>
      <c r="F31" s="372"/>
      <c r="G31" s="372"/>
      <c r="H31" s="372"/>
      <c r="I31" s="372"/>
      <c r="J31" s="331"/>
      <c r="K31" s="332"/>
      <c r="L31" s="332"/>
      <c r="M31" s="332"/>
      <c r="N31" s="332"/>
      <c r="O31" s="333"/>
      <c r="P31" s="341"/>
      <c r="Q31" s="341"/>
      <c r="R31" s="341"/>
      <c r="S31" s="341"/>
      <c r="T31" s="341"/>
      <c r="U31" s="342"/>
      <c r="V31" s="340"/>
      <c r="W31" s="341"/>
      <c r="X31" s="341"/>
      <c r="Y31" s="341"/>
      <c r="Z31" s="341"/>
      <c r="AA31" s="342"/>
      <c r="AB31" s="358"/>
      <c r="AC31" s="359"/>
      <c r="AD31" s="359"/>
      <c r="AE31" s="359"/>
      <c r="AF31" s="359"/>
      <c r="AG31" s="360"/>
      <c r="AH31" s="349"/>
      <c r="AI31" s="350"/>
      <c r="AJ31" s="350"/>
      <c r="AK31" s="350"/>
      <c r="AL31" s="350"/>
      <c r="AM31" s="351"/>
      <c r="AN31" s="82"/>
      <c r="AO31" s="410"/>
      <c r="AP31" s="411"/>
      <c r="AQ31" s="411"/>
      <c r="AR31" s="411"/>
      <c r="AS31" s="411"/>
      <c r="AT31" s="41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378"/>
      <c r="C32" s="378"/>
      <c r="D32" s="379"/>
      <c r="E32" s="371"/>
      <c r="F32" s="372"/>
      <c r="G32" s="372"/>
      <c r="H32" s="372"/>
      <c r="I32" s="372"/>
      <c r="J32" s="331" t="str">
        <f ca="1">IF(AND('Mapa Riesgos Gestión ADM FINANC'!$H$28="Baja",'Mapa Riesgos Gestión ADM FINANC'!$L$28="Leve"),CONCATENATE("R",'Mapa Riesgos Gestión ADM FINANC'!$A$28),"")</f>
        <v/>
      </c>
      <c r="K32" s="332"/>
      <c r="L32" s="332" t="str">
        <f ca="1">IF(AND('Mapa Riesgos Gestión ADM FINANC'!$H$34="Baja",'Mapa Riesgos Gestión ADM FINANC'!$L$34="Leve"),CONCATENATE("R",'Mapa Riesgos Gestión ADM FINANC'!$A$34),"")</f>
        <v/>
      </c>
      <c r="M32" s="332"/>
      <c r="N32" s="332" t="str">
        <f ca="1">IF(AND('Mapa Riesgos Gestión ADM FINANC'!$H$37="Baja",'Mapa Riesgos Gestión ADM FINANC'!$L$37="Leve"),CONCATENATE("R",'Mapa Riesgos Gestión ADM FINANC'!$A$37),"")</f>
        <v/>
      </c>
      <c r="O32" s="333"/>
      <c r="P32" s="341" t="str">
        <f ca="1">IF(AND('Mapa Riesgos Gestión ADM FINANC'!$H$28="Baja",'Mapa Riesgos Gestión ADM FINANC'!$L$28="Menor"),CONCATENATE("R",'Mapa Riesgos Gestión ADM FINANC'!$A$28),"")</f>
        <v/>
      </c>
      <c r="Q32" s="341"/>
      <c r="R32" s="341" t="str">
        <f ca="1">IF(AND('Mapa Riesgos Gestión ADM FINANC'!$H$34="Baja",'Mapa Riesgos Gestión ADM FINANC'!$L$34="Menor"),CONCATENATE("R",'Mapa Riesgos Gestión ADM FINANC'!$A$34),"")</f>
        <v/>
      </c>
      <c r="S32" s="341"/>
      <c r="T32" s="341" t="str">
        <f ca="1">IF(AND('Mapa Riesgos Gestión ADM FINANC'!$H$37="Baja",'Mapa Riesgos Gestión ADM FINANC'!$L$37="Menor"),CONCATENATE("R",'Mapa Riesgos Gestión ADM FINANC'!$A$37),"")</f>
        <v/>
      </c>
      <c r="U32" s="342"/>
      <c r="V32" s="340" t="str">
        <f ca="1">IF(AND('Mapa Riesgos Gestión ADM FINANC'!$H$28="Baja",'Mapa Riesgos Gestión ADM FINANC'!$L$28="Moderado"),CONCATENATE("R",'Mapa Riesgos Gestión ADM FINANC'!$A$28),"")</f>
        <v/>
      </c>
      <c r="W32" s="341"/>
      <c r="X32" s="341" t="str">
        <f ca="1">IF(AND('Mapa Riesgos Gestión ADM FINANC'!$H$34="Baja",'Mapa Riesgos Gestión ADM FINANC'!$L$34="Moderado"),CONCATENATE("R",'Mapa Riesgos Gestión ADM FINANC'!$A$34),"")</f>
        <v/>
      </c>
      <c r="Y32" s="341"/>
      <c r="Z32" s="341" t="str">
        <f ca="1">IF(AND('Mapa Riesgos Gestión ADM FINANC'!$H$37="Baja",'Mapa Riesgos Gestión ADM FINANC'!$L$37="Moderado"),CONCATENATE("R",'Mapa Riesgos Gestión ADM FINANC'!$A$37),"")</f>
        <v/>
      </c>
      <c r="AA32" s="342"/>
      <c r="AB32" s="358" t="str">
        <f ca="1">IF(AND('Mapa Riesgos Gestión ADM FINANC'!$H$28="Baja",'Mapa Riesgos Gestión ADM FINANC'!$L$28="Mayor"),CONCATENATE("R",'Mapa Riesgos Gestión ADM FINANC'!$A$28),"")</f>
        <v/>
      </c>
      <c r="AC32" s="359"/>
      <c r="AD32" s="359" t="str">
        <f ca="1">IF(AND('Mapa Riesgos Gestión ADM FINANC'!$H$34="Baja",'Mapa Riesgos Gestión ADM FINANC'!$L$34="Mayor"),CONCATENATE("R",'Mapa Riesgos Gestión ADM FINANC'!$A$34),"")</f>
        <v/>
      </c>
      <c r="AE32" s="359"/>
      <c r="AF32" s="359" t="str">
        <f ca="1">IF(AND('Mapa Riesgos Gestión ADM FINANC'!$H$37="Baja",'Mapa Riesgos Gestión ADM FINANC'!$L$37="Mayor"),CONCATENATE("R",'Mapa Riesgos Gestión ADM FINANC'!$A$37),"")</f>
        <v/>
      </c>
      <c r="AG32" s="360"/>
      <c r="AH32" s="349" t="str">
        <f ca="1">IF(AND('Mapa Riesgos Gestión ADM FINANC'!$H$28="Baja",'Mapa Riesgos Gestión ADM FINANC'!$L$28="Catastrófico"),CONCATENATE("R",'Mapa Riesgos Gestión ADM FINANC'!$A$28),"")</f>
        <v/>
      </c>
      <c r="AI32" s="350"/>
      <c r="AJ32" s="350" t="str">
        <f ca="1">IF(AND('Mapa Riesgos Gestión ADM FINANC'!$H$34="Baja",'Mapa Riesgos Gestión ADM FINANC'!$L$34="Catastrófico"),CONCATENATE("R",'Mapa Riesgos Gestión ADM FINANC'!$A$34),"")</f>
        <v>R5</v>
      </c>
      <c r="AK32" s="350"/>
      <c r="AL32" s="350" t="str">
        <f ca="1">IF(AND('Mapa Riesgos Gestión ADM FINANC'!$H$37="Baja",'Mapa Riesgos Gestión ADM FINANC'!$L$37="Catastrófico"),CONCATENATE("R",'Mapa Riesgos Gestión ADM FINANC'!$A$37),"")</f>
        <v/>
      </c>
      <c r="AM32" s="351"/>
      <c r="AN32" s="82"/>
      <c r="AO32" s="410"/>
      <c r="AP32" s="411"/>
      <c r="AQ32" s="411"/>
      <c r="AR32" s="411"/>
      <c r="AS32" s="411"/>
      <c r="AT32" s="41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378"/>
      <c r="C33" s="378"/>
      <c r="D33" s="379"/>
      <c r="E33" s="371"/>
      <c r="F33" s="372"/>
      <c r="G33" s="372"/>
      <c r="H33" s="372"/>
      <c r="I33" s="372"/>
      <c r="J33" s="331"/>
      <c r="K33" s="332"/>
      <c r="L33" s="332"/>
      <c r="M33" s="332"/>
      <c r="N33" s="332"/>
      <c r="O33" s="333"/>
      <c r="P33" s="341"/>
      <c r="Q33" s="341"/>
      <c r="R33" s="341"/>
      <c r="S33" s="341"/>
      <c r="T33" s="341"/>
      <c r="U33" s="342"/>
      <c r="V33" s="340"/>
      <c r="W33" s="341"/>
      <c r="X33" s="341"/>
      <c r="Y33" s="341"/>
      <c r="Z33" s="341"/>
      <c r="AA33" s="342"/>
      <c r="AB33" s="358"/>
      <c r="AC33" s="359"/>
      <c r="AD33" s="359"/>
      <c r="AE33" s="359"/>
      <c r="AF33" s="359"/>
      <c r="AG33" s="360"/>
      <c r="AH33" s="349"/>
      <c r="AI33" s="350"/>
      <c r="AJ33" s="350"/>
      <c r="AK33" s="350"/>
      <c r="AL33" s="350"/>
      <c r="AM33" s="351"/>
      <c r="AN33" s="82"/>
      <c r="AO33" s="410"/>
      <c r="AP33" s="411"/>
      <c r="AQ33" s="411"/>
      <c r="AR33" s="411"/>
      <c r="AS33" s="411"/>
      <c r="AT33" s="41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378"/>
      <c r="C34" s="378"/>
      <c r="D34" s="379"/>
      <c r="E34" s="371"/>
      <c r="F34" s="372"/>
      <c r="G34" s="372"/>
      <c r="H34" s="372"/>
      <c r="I34" s="372"/>
      <c r="J34" s="331" t="str">
        <f ca="1">IF(AND('Mapa Riesgos Gestión ADM FINANC'!$H$43="Baja",'Mapa Riesgos Gestión ADM FINANC'!$L$43="Leve"),CONCATENATE("R",'Mapa Riesgos Gestión ADM FINANC'!$A$43),"")</f>
        <v/>
      </c>
      <c r="K34" s="332"/>
      <c r="L34" s="332" t="e">
        <f>IF(AND('Mapa Riesgos Gestión ADM FINANC'!#REF!="Baja",'Mapa Riesgos Gestión ADM FINANC'!#REF!="Leve"),CONCATENATE("R",'Mapa Riesgos Gestión ADM FINANC'!#REF!),"")</f>
        <v>#REF!</v>
      </c>
      <c r="M34" s="332"/>
      <c r="N34" s="332" t="str">
        <f>IF(AND('Mapa Riesgos Gestión ADM FINANC'!$H$54="Baja",'Mapa Riesgos Gestión ADM FINANC'!$L$54="Leve"),CONCATENATE("R",'Mapa Riesgos Gestión ADM FINANC'!$A$54),"")</f>
        <v/>
      </c>
      <c r="O34" s="333"/>
      <c r="P34" s="341" t="str">
        <f ca="1">IF(AND('Mapa Riesgos Gestión ADM FINANC'!$H$43="Baja",'Mapa Riesgos Gestión ADM FINANC'!$L$43="Menor"),CONCATENATE("R",'Mapa Riesgos Gestión ADM FINANC'!$A$43),"")</f>
        <v/>
      </c>
      <c r="Q34" s="341"/>
      <c r="R34" s="341" t="e">
        <f>IF(AND('Mapa Riesgos Gestión ADM FINANC'!#REF!="Baja",'Mapa Riesgos Gestión ADM FINANC'!#REF!="Menor"),CONCATENATE("R",'Mapa Riesgos Gestión ADM FINANC'!#REF!),"")</f>
        <v>#REF!</v>
      </c>
      <c r="S34" s="341"/>
      <c r="T34" s="341" t="str">
        <f>IF(AND('Mapa Riesgos Gestión ADM FINANC'!$H$54="Baja",'Mapa Riesgos Gestión ADM FINANC'!$L$54="Menor"),CONCATENATE("R",'Mapa Riesgos Gestión ADM FINANC'!$A$54),"")</f>
        <v/>
      </c>
      <c r="U34" s="342"/>
      <c r="V34" s="340" t="str">
        <f ca="1">IF(AND('Mapa Riesgos Gestión ADM FINANC'!$H$43="Baja",'Mapa Riesgos Gestión ADM FINANC'!$L$43="Moderado"),CONCATENATE("R",'Mapa Riesgos Gestión ADM FINANC'!$A$43),"")</f>
        <v/>
      </c>
      <c r="W34" s="341"/>
      <c r="X34" s="341" t="e">
        <f>IF(AND('Mapa Riesgos Gestión ADM FINANC'!#REF!="Baja",'Mapa Riesgos Gestión ADM FINANC'!#REF!="Moderado"),CONCATENATE("R",'Mapa Riesgos Gestión ADM FINANC'!#REF!),"")</f>
        <v>#REF!</v>
      </c>
      <c r="Y34" s="341"/>
      <c r="Z34" s="341" t="str">
        <f>IF(AND('Mapa Riesgos Gestión ADM FINANC'!$H$54="Baja",'Mapa Riesgos Gestión ADM FINANC'!$L$54="Moderado"),CONCATENATE("R",'Mapa Riesgos Gestión ADM FINANC'!$A$54),"")</f>
        <v/>
      </c>
      <c r="AA34" s="342"/>
      <c r="AB34" s="358" t="str">
        <f ca="1">IF(AND('Mapa Riesgos Gestión ADM FINANC'!$H$43="Baja",'Mapa Riesgos Gestión ADM FINANC'!$L$43="Mayor"),CONCATENATE("R",'Mapa Riesgos Gestión ADM FINANC'!$A$43),"")</f>
        <v/>
      </c>
      <c r="AC34" s="359"/>
      <c r="AD34" s="359" t="e">
        <f>IF(AND('Mapa Riesgos Gestión ADM FINANC'!#REF!="Baja",'Mapa Riesgos Gestión ADM FINANC'!#REF!="Mayor"),CONCATENATE("R",'Mapa Riesgos Gestión ADM FINANC'!#REF!),"")</f>
        <v>#REF!</v>
      </c>
      <c r="AE34" s="359"/>
      <c r="AF34" s="359" t="str">
        <f>IF(AND('Mapa Riesgos Gestión ADM FINANC'!$H$54="Baja",'Mapa Riesgos Gestión ADM FINANC'!$L$54="Mayor"),CONCATENATE("R",'Mapa Riesgos Gestión ADM FINANC'!$A$54),"")</f>
        <v/>
      </c>
      <c r="AG34" s="360"/>
      <c r="AH34" s="349" t="str">
        <f ca="1">IF(AND('Mapa Riesgos Gestión ADM FINANC'!$H$43="Baja",'Mapa Riesgos Gestión ADM FINANC'!$L$43="Catastrófico"),CONCATENATE("R",'Mapa Riesgos Gestión ADM FINANC'!$A$43),"")</f>
        <v/>
      </c>
      <c r="AI34" s="350"/>
      <c r="AJ34" s="350" t="e">
        <f>IF(AND('Mapa Riesgos Gestión ADM FINANC'!#REF!="Baja",'Mapa Riesgos Gestión ADM FINANC'!#REF!="Catastrófico"),CONCATENATE("R",'Mapa Riesgos Gestión ADM FINANC'!#REF!),"")</f>
        <v>#REF!</v>
      </c>
      <c r="AK34" s="350"/>
      <c r="AL34" s="350" t="str">
        <f>IF(AND('Mapa Riesgos Gestión ADM FINANC'!$H$54="Baja",'Mapa Riesgos Gestión ADM FINANC'!$L$54="Catastrófico"),CONCATENATE("R",'Mapa Riesgos Gestión ADM FINANC'!$A$54),"")</f>
        <v/>
      </c>
      <c r="AM34" s="351"/>
      <c r="AN34" s="82"/>
      <c r="AO34" s="410"/>
      <c r="AP34" s="411"/>
      <c r="AQ34" s="411"/>
      <c r="AR34" s="411"/>
      <c r="AS34" s="411"/>
      <c r="AT34" s="41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378"/>
      <c r="C35" s="378"/>
      <c r="D35" s="379"/>
      <c r="E35" s="371"/>
      <c r="F35" s="372"/>
      <c r="G35" s="372"/>
      <c r="H35" s="372"/>
      <c r="I35" s="372"/>
      <c r="J35" s="331"/>
      <c r="K35" s="332"/>
      <c r="L35" s="332"/>
      <c r="M35" s="332"/>
      <c r="N35" s="332"/>
      <c r="O35" s="333"/>
      <c r="P35" s="341"/>
      <c r="Q35" s="341"/>
      <c r="R35" s="341"/>
      <c r="S35" s="341"/>
      <c r="T35" s="341"/>
      <c r="U35" s="342"/>
      <c r="V35" s="340"/>
      <c r="W35" s="341"/>
      <c r="X35" s="341"/>
      <c r="Y35" s="341"/>
      <c r="Z35" s="341"/>
      <c r="AA35" s="342"/>
      <c r="AB35" s="358"/>
      <c r="AC35" s="359"/>
      <c r="AD35" s="359"/>
      <c r="AE35" s="359"/>
      <c r="AF35" s="359"/>
      <c r="AG35" s="360"/>
      <c r="AH35" s="349"/>
      <c r="AI35" s="350"/>
      <c r="AJ35" s="350"/>
      <c r="AK35" s="350"/>
      <c r="AL35" s="350"/>
      <c r="AM35" s="351"/>
      <c r="AN35" s="82"/>
      <c r="AO35" s="410"/>
      <c r="AP35" s="411"/>
      <c r="AQ35" s="411"/>
      <c r="AR35" s="411"/>
      <c r="AS35" s="411"/>
      <c r="AT35" s="41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378"/>
      <c r="C36" s="378"/>
      <c r="D36" s="379"/>
      <c r="E36" s="371"/>
      <c r="F36" s="372"/>
      <c r="G36" s="372"/>
      <c r="H36" s="372"/>
      <c r="I36" s="372"/>
      <c r="J36" s="331" t="str">
        <f ca="1">IF(AND('Mapa Riesgos Gestión ADM FINANC'!$H$60="Baja",'Mapa Riesgos Gestión ADM FINANC'!$L$60="Leve"),CONCATENATE("R",'Mapa Riesgos Gestión ADM FINANC'!$A$60),"")</f>
        <v/>
      </c>
      <c r="K36" s="332"/>
      <c r="L36" s="332" t="str">
        <f>IF(AND('Mapa Riesgos Gestión ADM FINANC'!$H$66="Baja",'Mapa Riesgos Gestión ADM FINANC'!$L$66="Leve"),CONCATENATE("R",'Mapa Riesgos Gestión ADM FINANC'!$A$66),"")</f>
        <v/>
      </c>
      <c r="M36" s="332"/>
      <c r="N36" s="332" t="str">
        <f>IF(AND('Mapa Riesgos Gestión ADM FINANC'!$H$72="Baja",'Mapa Riesgos Gestión ADM FINANC'!$L$72="Leve"),CONCATENATE("R",'Mapa Riesgos Gestión ADM FINANC'!$A$72),"")</f>
        <v/>
      </c>
      <c r="O36" s="333"/>
      <c r="P36" s="341" t="str">
        <f ca="1">IF(AND('Mapa Riesgos Gestión ADM FINANC'!$H$60="Baja",'Mapa Riesgos Gestión ADM FINANC'!$L$60="Menor"),CONCATENATE("R",'Mapa Riesgos Gestión ADM FINANC'!$A$60),"")</f>
        <v/>
      </c>
      <c r="Q36" s="341"/>
      <c r="R36" s="341" t="str">
        <f>IF(AND('Mapa Riesgos Gestión ADM FINANC'!$H$66="Baja",'Mapa Riesgos Gestión ADM FINANC'!$L$66="Menor"),CONCATENATE("R",'Mapa Riesgos Gestión ADM FINANC'!$A$66),"")</f>
        <v/>
      </c>
      <c r="S36" s="341"/>
      <c r="T36" s="341" t="str">
        <f>IF(AND('Mapa Riesgos Gestión ADM FINANC'!$H$72="Baja",'Mapa Riesgos Gestión ADM FINANC'!$L$72="Menor"),CONCATENATE("R",'Mapa Riesgos Gestión ADM FINANC'!$A$72),"")</f>
        <v/>
      </c>
      <c r="U36" s="342"/>
      <c r="V36" s="340" t="str">
        <f ca="1">IF(AND('Mapa Riesgos Gestión ADM FINANC'!$H$60="Baja",'Mapa Riesgos Gestión ADM FINANC'!$L$60="Moderado"),CONCATENATE("R",'Mapa Riesgos Gestión ADM FINANC'!$A$60),"")</f>
        <v/>
      </c>
      <c r="W36" s="341"/>
      <c r="X36" s="341" t="str">
        <f>IF(AND('Mapa Riesgos Gestión ADM FINANC'!$H$66="Baja",'Mapa Riesgos Gestión ADM FINANC'!$L$66="Moderado"),CONCATENATE("R",'Mapa Riesgos Gestión ADM FINANC'!$A$66),"")</f>
        <v/>
      </c>
      <c r="Y36" s="341"/>
      <c r="Z36" s="341" t="str">
        <f>IF(AND('Mapa Riesgos Gestión ADM FINANC'!$H$72="Baja",'Mapa Riesgos Gestión ADM FINANC'!$L$72="Moderado"),CONCATENATE("R",'Mapa Riesgos Gestión ADM FINANC'!$A$72),"")</f>
        <v/>
      </c>
      <c r="AA36" s="342"/>
      <c r="AB36" s="358" t="str">
        <f ca="1">IF(AND('Mapa Riesgos Gestión ADM FINANC'!$H$60="Baja",'Mapa Riesgos Gestión ADM FINANC'!$L$60="Mayor"),CONCATENATE("R",'Mapa Riesgos Gestión ADM FINANC'!$A$60),"")</f>
        <v/>
      </c>
      <c r="AC36" s="359"/>
      <c r="AD36" s="359" t="str">
        <f>IF(AND('Mapa Riesgos Gestión ADM FINANC'!$H$66="Baja",'Mapa Riesgos Gestión ADM FINANC'!$L$66="Mayor"),CONCATENATE("R",'Mapa Riesgos Gestión ADM FINANC'!$A$66),"")</f>
        <v/>
      </c>
      <c r="AE36" s="359"/>
      <c r="AF36" s="359" t="str">
        <f>IF(AND('Mapa Riesgos Gestión ADM FINANC'!$H$72="Baja",'Mapa Riesgos Gestión ADM FINANC'!$L$72="Mayor"),CONCATENATE("R",'Mapa Riesgos Gestión ADM FINANC'!$A$72),"")</f>
        <v/>
      </c>
      <c r="AG36" s="360"/>
      <c r="AH36" s="349" t="str">
        <f ca="1">IF(AND('Mapa Riesgos Gestión ADM FINANC'!$H$60="Baja",'Mapa Riesgos Gestión ADM FINANC'!$L$60="Catastrófico"),CONCATENATE("R",'Mapa Riesgos Gestión ADM FINANC'!$A$60),"")</f>
        <v/>
      </c>
      <c r="AI36" s="350"/>
      <c r="AJ36" s="350" t="str">
        <f>IF(AND('Mapa Riesgos Gestión ADM FINANC'!$H$66="Baja",'Mapa Riesgos Gestión ADM FINANC'!$L$66="Catastrófico"),CONCATENATE("R",'Mapa Riesgos Gestión ADM FINANC'!$A$66),"")</f>
        <v/>
      </c>
      <c r="AK36" s="350"/>
      <c r="AL36" s="350" t="str">
        <f>IF(AND('Mapa Riesgos Gestión ADM FINANC'!$H$72="Baja",'Mapa Riesgos Gestión ADM FINANC'!$L$72="Catastrófico"),CONCATENATE("R",'Mapa Riesgos Gestión ADM FINANC'!$A$72),"")</f>
        <v/>
      </c>
      <c r="AM36" s="351"/>
      <c r="AN36" s="82"/>
      <c r="AO36" s="410"/>
      <c r="AP36" s="411"/>
      <c r="AQ36" s="411"/>
      <c r="AR36" s="411"/>
      <c r="AS36" s="411"/>
      <c r="AT36" s="41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378"/>
      <c r="C37" s="378"/>
      <c r="D37" s="379"/>
      <c r="E37" s="374"/>
      <c r="F37" s="375"/>
      <c r="G37" s="375"/>
      <c r="H37" s="375"/>
      <c r="I37" s="375"/>
      <c r="J37" s="334"/>
      <c r="K37" s="335"/>
      <c r="L37" s="335"/>
      <c r="M37" s="335"/>
      <c r="N37" s="335"/>
      <c r="O37" s="336"/>
      <c r="P37" s="344"/>
      <c r="Q37" s="344"/>
      <c r="R37" s="344"/>
      <c r="S37" s="344"/>
      <c r="T37" s="344"/>
      <c r="U37" s="345"/>
      <c r="V37" s="343"/>
      <c r="W37" s="344"/>
      <c r="X37" s="344"/>
      <c r="Y37" s="344"/>
      <c r="Z37" s="344"/>
      <c r="AA37" s="345"/>
      <c r="AB37" s="361"/>
      <c r="AC37" s="362"/>
      <c r="AD37" s="362"/>
      <c r="AE37" s="362"/>
      <c r="AF37" s="362"/>
      <c r="AG37" s="363"/>
      <c r="AH37" s="352"/>
      <c r="AI37" s="353"/>
      <c r="AJ37" s="353"/>
      <c r="AK37" s="353"/>
      <c r="AL37" s="353"/>
      <c r="AM37" s="354"/>
      <c r="AN37" s="82"/>
      <c r="AO37" s="413"/>
      <c r="AP37" s="414"/>
      <c r="AQ37" s="414"/>
      <c r="AR37" s="414"/>
      <c r="AS37" s="414"/>
      <c r="AT37" s="415"/>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378"/>
      <c r="C38" s="378"/>
      <c r="D38" s="379"/>
      <c r="E38" s="368" t="s">
        <v>113</v>
      </c>
      <c r="F38" s="369"/>
      <c r="G38" s="369"/>
      <c r="H38" s="369"/>
      <c r="I38" s="370"/>
      <c r="J38" s="337" t="str">
        <f ca="1">IF(AND('Mapa Riesgos Gestión ADM FINANC'!$H$10="Muy Baja",'Mapa Riesgos Gestión ADM FINANC'!$L$10="Leve"),CONCATENATE("R",'Mapa Riesgos Gestión ADM FINANC'!$A$10),"")</f>
        <v/>
      </c>
      <c r="K38" s="338"/>
      <c r="L38" s="338" t="str">
        <f ca="1">IF(AND('Mapa Riesgos Gestión ADM FINANC'!$H$16="Muy Baja",'Mapa Riesgos Gestión ADM FINANC'!$L$16="Leve"),CONCATENATE("R",'Mapa Riesgos Gestión ADM FINANC'!$A$16),"")</f>
        <v/>
      </c>
      <c r="M38" s="338"/>
      <c r="N38" s="338" t="str">
        <f ca="1">IF(AND('Mapa Riesgos Gestión ADM FINANC'!$H$22="Muy Baja",'Mapa Riesgos Gestión ADM FINANC'!$L$22="Leve"),CONCATENATE("R",'Mapa Riesgos Gestión ADM FINANC'!$A$22),"")</f>
        <v/>
      </c>
      <c r="O38" s="339"/>
      <c r="P38" s="337" t="str">
        <f ca="1">IF(AND('Mapa Riesgos Gestión ADM FINANC'!$H$10="Muy Baja",'Mapa Riesgos Gestión ADM FINANC'!$L$10="Menor"),CONCATENATE("R",'Mapa Riesgos Gestión ADM FINANC'!$A$10),"")</f>
        <v/>
      </c>
      <c r="Q38" s="338"/>
      <c r="R38" s="338" t="str">
        <f ca="1">IF(AND('Mapa Riesgos Gestión ADM FINANC'!$H$16="Muy Baja",'Mapa Riesgos Gestión ADM FINANC'!$L$16="Menor"),CONCATENATE("R",'Mapa Riesgos Gestión ADM FINANC'!$A$16),"")</f>
        <v/>
      </c>
      <c r="S38" s="338"/>
      <c r="T38" s="338" t="str">
        <f ca="1">IF(AND('Mapa Riesgos Gestión ADM FINANC'!$H$22="Muy Baja",'Mapa Riesgos Gestión ADM FINANC'!$L$22="Menor"),CONCATENATE("R",'Mapa Riesgos Gestión ADM FINANC'!$A$22),"")</f>
        <v/>
      </c>
      <c r="U38" s="339"/>
      <c r="V38" s="346" t="str">
        <f ca="1">IF(AND('Mapa Riesgos Gestión ADM FINANC'!$H$10="Muy Baja",'Mapa Riesgos Gestión ADM FINANC'!$L$10="Moderado"),CONCATENATE("R",'Mapa Riesgos Gestión ADM FINANC'!$A$10),"")</f>
        <v/>
      </c>
      <c r="W38" s="347"/>
      <c r="X38" s="347" t="str">
        <f ca="1">IF(AND('Mapa Riesgos Gestión ADM FINANC'!$H$16="Muy Baja",'Mapa Riesgos Gestión ADM FINANC'!$L$16="Moderado"),CONCATENATE("R",'Mapa Riesgos Gestión ADM FINANC'!$A$16),"")</f>
        <v/>
      </c>
      <c r="Y38" s="347"/>
      <c r="Z38" s="347" t="str">
        <f ca="1">IF(AND('Mapa Riesgos Gestión ADM FINANC'!$H$22="Muy Baja",'Mapa Riesgos Gestión ADM FINANC'!$L$22="Moderado"),CONCATENATE("R",'Mapa Riesgos Gestión ADM FINANC'!$A$22),"")</f>
        <v/>
      </c>
      <c r="AA38" s="348"/>
      <c r="AB38" s="364" t="str">
        <f ca="1">IF(AND('Mapa Riesgos Gestión ADM FINANC'!$H$10="Muy Baja",'Mapa Riesgos Gestión ADM FINANC'!$L$10="Mayor"),CONCATENATE("R",'Mapa Riesgos Gestión ADM FINANC'!$A$10),"")</f>
        <v/>
      </c>
      <c r="AC38" s="365"/>
      <c r="AD38" s="365" t="str">
        <f ca="1">IF(AND('Mapa Riesgos Gestión ADM FINANC'!$H$16="Muy Baja",'Mapa Riesgos Gestión ADM FINANC'!$L$16="Mayor"),CONCATENATE("R",'Mapa Riesgos Gestión ADM FINANC'!$A$16),"")</f>
        <v/>
      </c>
      <c r="AE38" s="365"/>
      <c r="AF38" s="365" t="str">
        <f ca="1">IF(AND('Mapa Riesgos Gestión ADM FINANC'!$H$22="Muy Baja",'Mapa Riesgos Gestión ADM FINANC'!$L$22="Mayor"),CONCATENATE("R",'Mapa Riesgos Gestión ADM FINANC'!$A$22),"")</f>
        <v/>
      </c>
      <c r="AG38" s="366"/>
      <c r="AH38" s="355" t="str">
        <f ca="1">IF(AND('Mapa Riesgos Gestión ADM FINANC'!$H$10="Muy Baja",'Mapa Riesgos Gestión ADM FINANC'!$L$10="Catastrófico"),CONCATENATE("R",'Mapa Riesgos Gestión ADM FINANC'!$A$10),"")</f>
        <v/>
      </c>
      <c r="AI38" s="356"/>
      <c r="AJ38" s="356" t="str">
        <f ca="1">IF(AND('Mapa Riesgos Gestión ADM FINANC'!$H$16="Muy Baja",'Mapa Riesgos Gestión ADM FINANC'!$L$16="Catastrófico"),CONCATENATE("R",'Mapa Riesgos Gestión ADM FINANC'!$A$16),"")</f>
        <v/>
      </c>
      <c r="AK38" s="356"/>
      <c r="AL38" s="356" t="str">
        <f ca="1">IF(AND('Mapa Riesgos Gestión ADM FINANC'!$H$22="Muy Baja",'Mapa Riesgos Gestión ADM FINANC'!$L$22="Catastrófico"),CONCATENATE("R",'Mapa Riesgos Gestión ADM FINANC'!$A$22),"")</f>
        <v/>
      </c>
      <c r="AM38" s="357"/>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378"/>
      <c r="C39" s="378"/>
      <c r="D39" s="379"/>
      <c r="E39" s="371"/>
      <c r="F39" s="372"/>
      <c r="G39" s="372"/>
      <c r="H39" s="372"/>
      <c r="I39" s="373"/>
      <c r="J39" s="331"/>
      <c r="K39" s="332"/>
      <c r="L39" s="332"/>
      <c r="M39" s="332"/>
      <c r="N39" s="332"/>
      <c r="O39" s="333"/>
      <c r="P39" s="331"/>
      <c r="Q39" s="332"/>
      <c r="R39" s="332"/>
      <c r="S39" s="332"/>
      <c r="T39" s="332"/>
      <c r="U39" s="333"/>
      <c r="V39" s="340"/>
      <c r="W39" s="341"/>
      <c r="X39" s="341"/>
      <c r="Y39" s="341"/>
      <c r="Z39" s="341"/>
      <c r="AA39" s="342"/>
      <c r="AB39" s="358"/>
      <c r="AC39" s="359"/>
      <c r="AD39" s="359"/>
      <c r="AE39" s="359"/>
      <c r="AF39" s="359"/>
      <c r="AG39" s="360"/>
      <c r="AH39" s="349"/>
      <c r="AI39" s="350"/>
      <c r="AJ39" s="350"/>
      <c r="AK39" s="350"/>
      <c r="AL39" s="350"/>
      <c r="AM39" s="351"/>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378"/>
      <c r="C40" s="378"/>
      <c r="D40" s="379"/>
      <c r="E40" s="371"/>
      <c r="F40" s="372"/>
      <c r="G40" s="372"/>
      <c r="H40" s="372"/>
      <c r="I40" s="373"/>
      <c r="J40" s="331" t="str">
        <f ca="1">IF(AND('Mapa Riesgos Gestión ADM FINANC'!$H$28="Muy Baja",'Mapa Riesgos Gestión ADM FINANC'!$L$28="Leve"),CONCATENATE("R",'Mapa Riesgos Gestión ADM FINANC'!$A$28),"")</f>
        <v/>
      </c>
      <c r="K40" s="332"/>
      <c r="L40" s="332" t="str">
        <f ca="1">IF(AND('Mapa Riesgos Gestión ADM FINANC'!$H$34="Muy Baja",'Mapa Riesgos Gestión ADM FINANC'!$L$34="Leve"),CONCATENATE("R",'Mapa Riesgos Gestión ADM FINANC'!$A$34),"")</f>
        <v/>
      </c>
      <c r="M40" s="332"/>
      <c r="N40" s="332" t="str">
        <f ca="1">IF(AND('Mapa Riesgos Gestión ADM FINANC'!$H$37="Muy Baja",'Mapa Riesgos Gestión ADM FINANC'!$L$37="Leve"),CONCATENATE("R",'Mapa Riesgos Gestión ADM FINANC'!$A$37),"")</f>
        <v/>
      </c>
      <c r="O40" s="333"/>
      <c r="P40" s="331" t="str">
        <f ca="1">IF(AND('Mapa Riesgos Gestión ADM FINANC'!$H$28="Muy Baja",'Mapa Riesgos Gestión ADM FINANC'!$L$28="Menor"),CONCATENATE("R",'Mapa Riesgos Gestión ADM FINANC'!$A$28),"")</f>
        <v/>
      </c>
      <c r="Q40" s="332"/>
      <c r="R40" s="332" t="str">
        <f ca="1">IF(AND('Mapa Riesgos Gestión ADM FINANC'!$H$34="Muy Baja",'Mapa Riesgos Gestión ADM FINANC'!$L$34="Menor"),CONCATENATE("R",'Mapa Riesgos Gestión ADM FINANC'!$A$34),"")</f>
        <v/>
      </c>
      <c r="S40" s="332"/>
      <c r="T40" s="332" t="str">
        <f ca="1">IF(AND('Mapa Riesgos Gestión ADM FINANC'!$H$37="Muy Baja",'Mapa Riesgos Gestión ADM FINANC'!$L$37="Menor"),CONCATENATE("R",'Mapa Riesgos Gestión ADM FINANC'!$A$37),"")</f>
        <v/>
      </c>
      <c r="U40" s="333"/>
      <c r="V40" s="340" t="str">
        <f ca="1">IF(AND('Mapa Riesgos Gestión ADM FINANC'!$H$28="Muy Baja",'Mapa Riesgos Gestión ADM FINANC'!$L$28="Moderado"),CONCATENATE("R",'Mapa Riesgos Gestión ADM FINANC'!$A$28),"")</f>
        <v/>
      </c>
      <c r="W40" s="341"/>
      <c r="X40" s="341" t="str">
        <f ca="1">IF(AND('Mapa Riesgos Gestión ADM FINANC'!$H$34="Muy Baja",'Mapa Riesgos Gestión ADM FINANC'!$L$34="Moderado"),CONCATENATE("R",'Mapa Riesgos Gestión ADM FINANC'!$A$34),"")</f>
        <v/>
      </c>
      <c r="Y40" s="341"/>
      <c r="Z40" s="341" t="str">
        <f ca="1">IF(AND('Mapa Riesgos Gestión ADM FINANC'!$H$37="Muy Baja",'Mapa Riesgos Gestión ADM FINANC'!$L$37="Moderado"),CONCATENATE("R",'Mapa Riesgos Gestión ADM FINANC'!$A$37),"")</f>
        <v/>
      </c>
      <c r="AA40" s="342"/>
      <c r="AB40" s="358" t="str">
        <f ca="1">IF(AND('Mapa Riesgos Gestión ADM FINANC'!$H$28="Muy Baja",'Mapa Riesgos Gestión ADM FINANC'!$L$28="Mayor"),CONCATENATE("R",'Mapa Riesgos Gestión ADM FINANC'!$A$28),"")</f>
        <v/>
      </c>
      <c r="AC40" s="359"/>
      <c r="AD40" s="359" t="str">
        <f ca="1">IF(AND('Mapa Riesgos Gestión ADM FINANC'!$H$34="Muy Baja",'Mapa Riesgos Gestión ADM FINANC'!$L$34="Mayor"),CONCATENATE("R",'Mapa Riesgos Gestión ADM FINANC'!$A$34),"")</f>
        <v/>
      </c>
      <c r="AE40" s="359"/>
      <c r="AF40" s="359" t="str">
        <f ca="1">IF(AND('Mapa Riesgos Gestión ADM FINANC'!$H$37="Muy Baja",'Mapa Riesgos Gestión ADM FINANC'!$L$37="Mayor"),CONCATENATE("R",'Mapa Riesgos Gestión ADM FINANC'!$A$37),"")</f>
        <v/>
      </c>
      <c r="AG40" s="360"/>
      <c r="AH40" s="349" t="str">
        <f ca="1">IF(AND('Mapa Riesgos Gestión ADM FINANC'!$H$28="Muy Baja",'Mapa Riesgos Gestión ADM FINANC'!$L$28="Catastrófico"),CONCATENATE("R",'Mapa Riesgos Gestión ADM FINANC'!$A$28),"")</f>
        <v/>
      </c>
      <c r="AI40" s="350"/>
      <c r="AJ40" s="350" t="str">
        <f ca="1">IF(AND('Mapa Riesgos Gestión ADM FINANC'!$H$34="Muy Baja",'Mapa Riesgos Gestión ADM FINANC'!$L$34="Catastrófico"),CONCATENATE("R",'Mapa Riesgos Gestión ADM FINANC'!$A$34),"")</f>
        <v/>
      </c>
      <c r="AK40" s="350"/>
      <c r="AL40" s="350" t="str">
        <f ca="1">IF(AND('Mapa Riesgos Gestión ADM FINANC'!$H$37="Muy Baja",'Mapa Riesgos Gestión ADM FINANC'!$L$37="Catastrófico"),CONCATENATE("R",'Mapa Riesgos Gestión ADM FINANC'!$A$37),"")</f>
        <v/>
      </c>
      <c r="AM40" s="351"/>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378"/>
      <c r="C41" s="378"/>
      <c r="D41" s="379"/>
      <c r="E41" s="371"/>
      <c r="F41" s="372"/>
      <c r="G41" s="372"/>
      <c r="H41" s="372"/>
      <c r="I41" s="373"/>
      <c r="J41" s="331"/>
      <c r="K41" s="332"/>
      <c r="L41" s="332"/>
      <c r="M41" s="332"/>
      <c r="N41" s="332"/>
      <c r="O41" s="333"/>
      <c r="P41" s="331"/>
      <c r="Q41" s="332"/>
      <c r="R41" s="332"/>
      <c r="S41" s="332"/>
      <c r="T41" s="332"/>
      <c r="U41" s="333"/>
      <c r="V41" s="340"/>
      <c r="W41" s="341"/>
      <c r="X41" s="341"/>
      <c r="Y41" s="341"/>
      <c r="Z41" s="341"/>
      <c r="AA41" s="342"/>
      <c r="AB41" s="358"/>
      <c r="AC41" s="359"/>
      <c r="AD41" s="359"/>
      <c r="AE41" s="359"/>
      <c r="AF41" s="359"/>
      <c r="AG41" s="360"/>
      <c r="AH41" s="349"/>
      <c r="AI41" s="350"/>
      <c r="AJ41" s="350"/>
      <c r="AK41" s="350"/>
      <c r="AL41" s="350"/>
      <c r="AM41" s="351"/>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378"/>
      <c r="C42" s="378"/>
      <c r="D42" s="379"/>
      <c r="E42" s="371"/>
      <c r="F42" s="372"/>
      <c r="G42" s="372"/>
      <c r="H42" s="372"/>
      <c r="I42" s="373"/>
      <c r="J42" s="331" t="str">
        <f ca="1">IF(AND('Mapa Riesgos Gestión ADM FINANC'!$H$43="Muy Baja",'Mapa Riesgos Gestión ADM FINANC'!$L$43="Leve"),CONCATENATE("R",'Mapa Riesgos Gestión ADM FINANC'!$A$43),"")</f>
        <v/>
      </c>
      <c r="K42" s="332"/>
      <c r="L42" s="332" t="e">
        <f>IF(AND('Mapa Riesgos Gestión ADM FINANC'!#REF!="Muy Baja",'Mapa Riesgos Gestión ADM FINANC'!#REF!="Leve"),CONCATENATE("R",'Mapa Riesgos Gestión ADM FINANC'!#REF!),"")</f>
        <v>#REF!</v>
      </c>
      <c r="M42" s="332"/>
      <c r="N42" s="332" t="str">
        <f>IF(AND('Mapa Riesgos Gestión ADM FINANC'!$H$54="Muy Baja",'Mapa Riesgos Gestión ADM FINANC'!$L$54="Leve"),CONCATENATE("R",'Mapa Riesgos Gestión ADM FINANC'!$A$54),"")</f>
        <v/>
      </c>
      <c r="O42" s="333"/>
      <c r="P42" s="331" t="str">
        <f ca="1">IF(AND('Mapa Riesgos Gestión ADM FINANC'!$H$43="Muy Baja",'Mapa Riesgos Gestión ADM FINANC'!$L$43="Menor"),CONCATENATE("R",'Mapa Riesgos Gestión ADM FINANC'!$A$43),"")</f>
        <v/>
      </c>
      <c r="Q42" s="332"/>
      <c r="R42" s="332" t="e">
        <f>IF(AND('Mapa Riesgos Gestión ADM FINANC'!#REF!="Muy Baja",'Mapa Riesgos Gestión ADM FINANC'!#REF!="Menor"),CONCATENATE("R",'Mapa Riesgos Gestión ADM FINANC'!#REF!),"")</f>
        <v>#REF!</v>
      </c>
      <c r="S42" s="332"/>
      <c r="T42" s="332" t="str">
        <f>IF(AND('Mapa Riesgos Gestión ADM FINANC'!$H$54="Muy Baja",'Mapa Riesgos Gestión ADM FINANC'!$L$54="Menor"),CONCATENATE("R",'Mapa Riesgos Gestión ADM FINANC'!$A$54),"")</f>
        <v/>
      </c>
      <c r="U42" s="333"/>
      <c r="V42" s="340" t="str">
        <f ca="1">IF(AND('Mapa Riesgos Gestión ADM FINANC'!$H$43="Muy Baja",'Mapa Riesgos Gestión ADM FINANC'!$L$43="Moderado"),CONCATENATE("R",'Mapa Riesgos Gestión ADM FINANC'!$A$43),"")</f>
        <v/>
      </c>
      <c r="W42" s="341"/>
      <c r="X42" s="341" t="e">
        <f>IF(AND('Mapa Riesgos Gestión ADM FINANC'!#REF!="Muy Baja",'Mapa Riesgos Gestión ADM FINANC'!#REF!="Moderado"),CONCATENATE("R",'Mapa Riesgos Gestión ADM FINANC'!#REF!),"")</f>
        <v>#REF!</v>
      </c>
      <c r="Y42" s="341"/>
      <c r="Z42" s="341" t="str">
        <f>IF(AND('Mapa Riesgos Gestión ADM FINANC'!$H$54="Muy Baja",'Mapa Riesgos Gestión ADM FINANC'!$L$54="Moderado"),CONCATENATE("R",'Mapa Riesgos Gestión ADM FINANC'!$A$54),"")</f>
        <v/>
      </c>
      <c r="AA42" s="342"/>
      <c r="AB42" s="358" t="str">
        <f ca="1">IF(AND('Mapa Riesgos Gestión ADM FINANC'!$H$43="Muy Baja",'Mapa Riesgos Gestión ADM FINANC'!$L$43="Mayor"),CONCATENATE("R",'Mapa Riesgos Gestión ADM FINANC'!$A$43),"")</f>
        <v/>
      </c>
      <c r="AC42" s="359"/>
      <c r="AD42" s="359" t="e">
        <f>IF(AND('Mapa Riesgos Gestión ADM FINANC'!#REF!="Muy Baja",'Mapa Riesgos Gestión ADM FINANC'!#REF!="Mayor"),CONCATENATE("R",'Mapa Riesgos Gestión ADM FINANC'!#REF!),"")</f>
        <v>#REF!</v>
      </c>
      <c r="AE42" s="359"/>
      <c r="AF42" s="359" t="str">
        <f>IF(AND('Mapa Riesgos Gestión ADM FINANC'!$H$54="Muy Baja",'Mapa Riesgos Gestión ADM FINANC'!$L$54="Mayor"),CONCATENATE("R",'Mapa Riesgos Gestión ADM FINANC'!$A$54),"")</f>
        <v/>
      </c>
      <c r="AG42" s="360"/>
      <c r="AH42" s="349" t="str">
        <f ca="1">IF(AND('Mapa Riesgos Gestión ADM FINANC'!$H$43="Muy Baja",'Mapa Riesgos Gestión ADM FINANC'!$L$43="Catastrófico"),CONCATENATE("R",'Mapa Riesgos Gestión ADM FINANC'!$A$43),"")</f>
        <v/>
      </c>
      <c r="AI42" s="350"/>
      <c r="AJ42" s="350" t="e">
        <f>IF(AND('Mapa Riesgos Gestión ADM FINANC'!#REF!="Muy Baja",'Mapa Riesgos Gestión ADM FINANC'!#REF!="Catastrófico"),CONCATENATE("R",'Mapa Riesgos Gestión ADM FINANC'!#REF!),"")</f>
        <v>#REF!</v>
      </c>
      <c r="AK42" s="350"/>
      <c r="AL42" s="350" t="str">
        <f>IF(AND('Mapa Riesgos Gestión ADM FINANC'!$H$54="Muy Baja",'Mapa Riesgos Gestión ADM FINANC'!$L$54="Catastrófico"),CONCATENATE("R",'Mapa Riesgos Gestión ADM FINANC'!$A$54),"")</f>
        <v/>
      </c>
      <c r="AM42" s="351"/>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378"/>
      <c r="C43" s="378"/>
      <c r="D43" s="379"/>
      <c r="E43" s="371"/>
      <c r="F43" s="372"/>
      <c r="G43" s="372"/>
      <c r="H43" s="372"/>
      <c r="I43" s="373"/>
      <c r="J43" s="331"/>
      <c r="K43" s="332"/>
      <c r="L43" s="332"/>
      <c r="M43" s="332"/>
      <c r="N43" s="332"/>
      <c r="O43" s="333"/>
      <c r="P43" s="331"/>
      <c r="Q43" s="332"/>
      <c r="R43" s="332"/>
      <c r="S43" s="332"/>
      <c r="T43" s="332"/>
      <c r="U43" s="333"/>
      <c r="V43" s="340"/>
      <c r="W43" s="341"/>
      <c r="X43" s="341"/>
      <c r="Y43" s="341"/>
      <c r="Z43" s="341"/>
      <c r="AA43" s="342"/>
      <c r="AB43" s="358"/>
      <c r="AC43" s="359"/>
      <c r="AD43" s="359"/>
      <c r="AE43" s="359"/>
      <c r="AF43" s="359"/>
      <c r="AG43" s="360"/>
      <c r="AH43" s="349"/>
      <c r="AI43" s="350"/>
      <c r="AJ43" s="350"/>
      <c r="AK43" s="350"/>
      <c r="AL43" s="350"/>
      <c r="AM43" s="351"/>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378"/>
      <c r="C44" s="378"/>
      <c r="D44" s="379"/>
      <c r="E44" s="371"/>
      <c r="F44" s="372"/>
      <c r="G44" s="372"/>
      <c r="H44" s="372"/>
      <c r="I44" s="373"/>
      <c r="J44" s="331" t="str">
        <f ca="1">IF(AND('Mapa Riesgos Gestión ADM FINANC'!$H$60="Muy Baja",'Mapa Riesgos Gestión ADM FINANC'!$L$60="Leve"),CONCATENATE("R",'Mapa Riesgos Gestión ADM FINANC'!$A$60),"")</f>
        <v/>
      </c>
      <c r="K44" s="332"/>
      <c r="L44" s="332" t="str">
        <f>IF(AND('Mapa Riesgos Gestión ADM FINANC'!$H$66="Muy Baja",'Mapa Riesgos Gestión ADM FINANC'!$L$66="Leve"),CONCATENATE("R",'Mapa Riesgos Gestión ADM FINANC'!$A$66),"")</f>
        <v/>
      </c>
      <c r="M44" s="332"/>
      <c r="N44" s="332" t="str">
        <f>IF(AND('Mapa Riesgos Gestión ADM FINANC'!$H$72="Muy Baja",'Mapa Riesgos Gestión ADM FINANC'!$L$72="Leve"),CONCATENATE("R",'Mapa Riesgos Gestión ADM FINANC'!$A$72),"")</f>
        <v/>
      </c>
      <c r="O44" s="333"/>
      <c r="P44" s="331" t="str">
        <f ca="1">IF(AND('Mapa Riesgos Gestión ADM FINANC'!$H$60="Muy Baja",'Mapa Riesgos Gestión ADM FINANC'!$L$60="Menor"),CONCATENATE("R",'Mapa Riesgos Gestión ADM FINANC'!$A$60),"")</f>
        <v/>
      </c>
      <c r="Q44" s="332"/>
      <c r="R44" s="332" t="str">
        <f>IF(AND('Mapa Riesgos Gestión ADM FINANC'!$H$66="Muy Baja",'Mapa Riesgos Gestión ADM FINANC'!$L$66="Menor"),CONCATENATE("R",'Mapa Riesgos Gestión ADM FINANC'!$A$66),"")</f>
        <v/>
      </c>
      <c r="S44" s="332"/>
      <c r="T44" s="332" t="str">
        <f>IF(AND('Mapa Riesgos Gestión ADM FINANC'!$H$72="Muy Baja",'Mapa Riesgos Gestión ADM FINANC'!$L$72="Menor"),CONCATENATE("R",'Mapa Riesgos Gestión ADM FINANC'!$A$72),"")</f>
        <v/>
      </c>
      <c r="U44" s="333"/>
      <c r="V44" s="340" t="str">
        <f ca="1">IF(AND('Mapa Riesgos Gestión ADM FINANC'!$H$60="Muy Baja",'Mapa Riesgos Gestión ADM FINANC'!$L$60="Moderado"),CONCATENATE("R",'Mapa Riesgos Gestión ADM FINANC'!$A$60),"")</f>
        <v/>
      </c>
      <c r="W44" s="341"/>
      <c r="X44" s="341" t="str">
        <f>IF(AND('Mapa Riesgos Gestión ADM FINANC'!$H$66="Muy Baja",'Mapa Riesgos Gestión ADM FINANC'!$L$66="Moderado"),CONCATENATE("R",'Mapa Riesgos Gestión ADM FINANC'!$A$66),"")</f>
        <v/>
      </c>
      <c r="Y44" s="341"/>
      <c r="Z44" s="341" t="str">
        <f>IF(AND('Mapa Riesgos Gestión ADM FINANC'!$H$72="Muy Baja",'Mapa Riesgos Gestión ADM FINANC'!$L$72="Moderado"),CONCATENATE("R",'Mapa Riesgos Gestión ADM FINANC'!$A$72),"")</f>
        <v/>
      </c>
      <c r="AA44" s="342"/>
      <c r="AB44" s="358" t="str">
        <f ca="1">IF(AND('Mapa Riesgos Gestión ADM FINANC'!$H$60="Muy Baja",'Mapa Riesgos Gestión ADM FINANC'!$L$60="Mayor"),CONCATENATE("R",'Mapa Riesgos Gestión ADM FINANC'!$A$60),"")</f>
        <v/>
      </c>
      <c r="AC44" s="359"/>
      <c r="AD44" s="359" t="str">
        <f>IF(AND('Mapa Riesgos Gestión ADM FINANC'!$H$66="Muy Baja",'Mapa Riesgos Gestión ADM FINANC'!$L$66="Mayor"),CONCATENATE("R",'Mapa Riesgos Gestión ADM FINANC'!$A$66),"")</f>
        <v/>
      </c>
      <c r="AE44" s="359"/>
      <c r="AF44" s="359" t="str">
        <f>IF(AND('Mapa Riesgos Gestión ADM FINANC'!$H$72="Muy Baja",'Mapa Riesgos Gestión ADM FINANC'!$L$72="Mayor"),CONCATENATE("R",'Mapa Riesgos Gestión ADM FINANC'!$A$72),"")</f>
        <v/>
      </c>
      <c r="AG44" s="360"/>
      <c r="AH44" s="349" t="str">
        <f ca="1">IF(AND('Mapa Riesgos Gestión ADM FINANC'!$H$60="Muy Baja",'Mapa Riesgos Gestión ADM FINANC'!$L$60="Catastrófico"),CONCATENATE("R",'Mapa Riesgos Gestión ADM FINANC'!$A$60),"")</f>
        <v/>
      </c>
      <c r="AI44" s="350"/>
      <c r="AJ44" s="350" t="str">
        <f>IF(AND('Mapa Riesgos Gestión ADM FINANC'!$H$66="Muy Baja",'Mapa Riesgos Gestión ADM FINANC'!$L$66="Catastrófico"),CONCATENATE("R",'Mapa Riesgos Gestión ADM FINANC'!$A$66),"")</f>
        <v/>
      </c>
      <c r="AK44" s="350"/>
      <c r="AL44" s="350" t="str">
        <f>IF(AND('Mapa Riesgos Gestión ADM FINANC'!$H$72="Muy Baja",'Mapa Riesgos Gestión ADM FINANC'!$L$72="Catastrófico"),CONCATENATE("R",'Mapa Riesgos Gestión ADM FINANC'!$A$72),"")</f>
        <v/>
      </c>
      <c r="AM44" s="351"/>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378"/>
      <c r="C45" s="378"/>
      <c r="D45" s="379"/>
      <c r="E45" s="374"/>
      <c r="F45" s="375"/>
      <c r="G45" s="375"/>
      <c r="H45" s="375"/>
      <c r="I45" s="376"/>
      <c r="J45" s="334"/>
      <c r="K45" s="335"/>
      <c r="L45" s="335"/>
      <c r="M45" s="335"/>
      <c r="N45" s="335"/>
      <c r="O45" s="336"/>
      <c r="P45" s="334"/>
      <c r="Q45" s="335"/>
      <c r="R45" s="335"/>
      <c r="S45" s="335"/>
      <c r="T45" s="335"/>
      <c r="U45" s="336"/>
      <c r="V45" s="343"/>
      <c r="W45" s="344"/>
      <c r="X45" s="344"/>
      <c r="Y45" s="344"/>
      <c r="Z45" s="344"/>
      <c r="AA45" s="345"/>
      <c r="AB45" s="361"/>
      <c r="AC45" s="362"/>
      <c r="AD45" s="362"/>
      <c r="AE45" s="362"/>
      <c r="AF45" s="362"/>
      <c r="AG45" s="363"/>
      <c r="AH45" s="352"/>
      <c r="AI45" s="353"/>
      <c r="AJ45" s="353"/>
      <c r="AK45" s="353"/>
      <c r="AL45" s="353"/>
      <c r="AM45" s="354"/>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68" t="s">
        <v>112</v>
      </c>
      <c r="K46" s="369"/>
      <c r="L46" s="369"/>
      <c r="M46" s="369"/>
      <c r="N46" s="369"/>
      <c r="O46" s="370"/>
      <c r="P46" s="368" t="s">
        <v>111</v>
      </c>
      <c r="Q46" s="369"/>
      <c r="R46" s="369"/>
      <c r="S46" s="369"/>
      <c r="T46" s="369"/>
      <c r="U46" s="370"/>
      <c r="V46" s="368" t="s">
        <v>110</v>
      </c>
      <c r="W46" s="369"/>
      <c r="X46" s="369"/>
      <c r="Y46" s="369"/>
      <c r="Z46" s="369"/>
      <c r="AA46" s="370"/>
      <c r="AB46" s="368" t="s">
        <v>109</v>
      </c>
      <c r="AC46" s="377"/>
      <c r="AD46" s="369"/>
      <c r="AE46" s="369"/>
      <c r="AF46" s="369"/>
      <c r="AG46" s="370"/>
      <c r="AH46" s="368" t="s">
        <v>108</v>
      </c>
      <c r="AI46" s="369"/>
      <c r="AJ46" s="369"/>
      <c r="AK46" s="369"/>
      <c r="AL46" s="369"/>
      <c r="AM46" s="370"/>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71"/>
      <c r="K47" s="372"/>
      <c r="L47" s="372"/>
      <c r="M47" s="372"/>
      <c r="N47" s="372"/>
      <c r="O47" s="373"/>
      <c r="P47" s="371"/>
      <c r="Q47" s="372"/>
      <c r="R47" s="372"/>
      <c r="S47" s="372"/>
      <c r="T47" s="372"/>
      <c r="U47" s="373"/>
      <c r="V47" s="371"/>
      <c r="W47" s="372"/>
      <c r="X47" s="372"/>
      <c r="Y47" s="372"/>
      <c r="Z47" s="372"/>
      <c r="AA47" s="373"/>
      <c r="AB47" s="371"/>
      <c r="AC47" s="372"/>
      <c r="AD47" s="372"/>
      <c r="AE47" s="372"/>
      <c r="AF47" s="372"/>
      <c r="AG47" s="373"/>
      <c r="AH47" s="371"/>
      <c r="AI47" s="372"/>
      <c r="AJ47" s="372"/>
      <c r="AK47" s="372"/>
      <c r="AL47" s="372"/>
      <c r="AM47" s="373"/>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71"/>
      <c r="K48" s="372"/>
      <c r="L48" s="372"/>
      <c r="M48" s="372"/>
      <c r="N48" s="372"/>
      <c r="O48" s="373"/>
      <c r="P48" s="371"/>
      <c r="Q48" s="372"/>
      <c r="R48" s="372"/>
      <c r="S48" s="372"/>
      <c r="T48" s="372"/>
      <c r="U48" s="373"/>
      <c r="V48" s="371"/>
      <c r="W48" s="372"/>
      <c r="X48" s="372"/>
      <c r="Y48" s="372"/>
      <c r="Z48" s="372"/>
      <c r="AA48" s="373"/>
      <c r="AB48" s="371"/>
      <c r="AC48" s="372"/>
      <c r="AD48" s="372"/>
      <c r="AE48" s="372"/>
      <c r="AF48" s="372"/>
      <c r="AG48" s="373"/>
      <c r="AH48" s="371"/>
      <c r="AI48" s="372"/>
      <c r="AJ48" s="372"/>
      <c r="AK48" s="372"/>
      <c r="AL48" s="372"/>
      <c r="AM48" s="373"/>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71"/>
      <c r="K49" s="372"/>
      <c r="L49" s="372"/>
      <c r="M49" s="372"/>
      <c r="N49" s="372"/>
      <c r="O49" s="373"/>
      <c r="P49" s="371"/>
      <c r="Q49" s="372"/>
      <c r="R49" s="372"/>
      <c r="S49" s="372"/>
      <c r="T49" s="372"/>
      <c r="U49" s="373"/>
      <c r="V49" s="371"/>
      <c r="W49" s="372"/>
      <c r="X49" s="372"/>
      <c r="Y49" s="372"/>
      <c r="Z49" s="372"/>
      <c r="AA49" s="373"/>
      <c r="AB49" s="371"/>
      <c r="AC49" s="372"/>
      <c r="AD49" s="372"/>
      <c r="AE49" s="372"/>
      <c r="AF49" s="372"/>
      <c r="AG49" s="373"/>
      <c r="AH49" s="371"/>
      <c r="AI49" s="372"/>
      <c r="AJ49" s="372"/>
      <c r="AK49" s="372"/>
      <c r="AL49" s="372"/>
      <c r="AM49" s="373"/>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71"/>
      <c r="K50" s="372"/>
      <c r="L50" s="372"/>
      <c r="M50" s="372"/>
      <c r="N50" s="372"/>
      <c r="O50" s="373"/>
      <c r="P50" s="371"/>
      <c r="Q50" s="372"/>
      <c r="R50" s="372"/>
      <c r="S50" s="372"/>
      <c r="T50" s="372"/>
      <c r="U50" s="373"/>
      <c r="V50" s="371"/>
      <c r="W50" s="372"/>
      <c r="X50" s="372"/>
      <c r="Y50" s="372"/>
      <c r="Z50" s="372"/>
      <c r="AA50" s="373"/>
      <c r="AB50" s="371"/>
      <c r="AC50" s="372"/>
      <c r="AD50" s="372"/>
      <c r="AE50" s="372"/>
      <c r="AF50" s="372"/>
      <c r="AG50" s="373"/>
      <c r="AH50" s="371"/>
      <c r="AI50" s="372"/>
      <c r="AJ50" s="372"/>
      <c r="AK50" s="372"/>
      <c r="AL50" s="372"/>
      <c r="AM50" s="373"/>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74"/>
      <c r="K51" s="375"/>
      <c r="L51" s="375"/>
      <c r="M51" s="375"/>
      <c r="N51" s="375"/>
      <c r="O51" s="376"/>
      <c r="P51" s="374"/>
      <c r="Q51" s="375"/>
      <c r="R51" s="375"/>
      <c r="S51" s="375"/>
      <c r="T51" s="375"/>
      <c r="U51" s="376"/>
      <c r="V51" s="374"/>
      <c r="W51" s="375"/>
      <c r="X51" s="375"/>
      <c r="Y51" s="375"/>
      <c r="Z51" s="375"/>
      <c r="AA51" s="376"/>
      <c r="AB51" s="374"/>
      <c r="AC51" s="375"/>
      <c r="AD51" s="375"/>
      <c r="AE51" s="375"/>
      <c r="AF51" s="375"/>
      <c r="AG51" s="376"/>
      <c r="AH51" s="374"/>
      <c r="AI51" s="375"/>
      <c r="AJ51" s="375"/>
      <c r="AK51" s="375"/>
      <c r="AL51" s="375"/>
      <c r="AM51" s="376"/>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S31" sqref="S3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445" t="s">
        <v>158</v>
      </c>
      <c r="C2" s="446"/>
      <c r="D2" s="446"/>
      <c r="E2" s="446"/>
      <c r="F2" s="446"/>
      <c r="G2" s="446"/>
      <c r="H2" s="446"/>
      <c r="I2" s="446"/>
      <c r="J2" s="367" t="s">
        <v>2</v>
      </c>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446"/>
      <c r="C3" s="446"/>
      <c r="D3" s="446"/>
      <c r="E3" s="446"/>
      <c r="F3" s="446"/>
      <c r="G3" s="446"/>
      <c r="H3" s="446"/>
      <c r="I3" s="446"/>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c r="AM3" s="367"/>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446"/>
      <c r="C4" s="446"/>
      <c r="D4" s="446"/>
      <c r="E4" s="446"/>
      <c r="F4" s="446"/>
      <c r="G4" s="446"/>
      <c r="H4" s="446"/>
      <c r="I4" s="446"/>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378" t="s">
        <v>4</v>
      </c>
      <c r="C6" s="378"/>
      <c r="D6" s="379"/>
      <c r="E6" s="416" t="s">
        <v>116</v>
      </c>
      <c r="F6" s="417"/>
      <c r="G6" s="417"/>
      <c r="H6" s="417"/>
      <c r="I6" s="418"/>
      <c r="J6" s="45" t="str">
        <f ca="1">IF(AND('Mapa Riesgos Gestión ADM FINANC'!$Y$10="Muy Alta",'Mapa Riesgos Gestión ADM FINANC'!$AA$10="Leve"),CONCATENATE("R1C",'Mapa Riesgos Gestión ADM FINANC'!$O$10),"")</f>
        <v/>
      </c>
      <c r="K6" s="46" t="str">
        <f>IF(AND('Mapa Riesgos Gestión ADM FINANC'!$Y$11="Muy Alta",'Mapa Riesgos Gestión ADM FINANC'!$AA$11="Leve"),CONCATENATE("R1C",'Mapa Riesgos Gestión ADM FINANC'!$O$11),"")</f>
        <v/>
      </c>
      <c r="L6" s="46" t="str">
        <f>IF(AND('Mapa Riesgos Gestión ADM FINANC'!$Y$12="Muy Alta",'Mapa Riesgos Gestión ADM FINANC'!$AA$12="Leve"),CONCATENATE("R1C",'Mapa Riesgos Gestión ADM FINANC'!$O$12),"")</f>
        <v/>
      </c>
      <c r="M6" s="46" t="str">
        <f>IF(AND('Mapa Riesgos Gestión ADM FINANC'!$Y$13="Muy Alta",'Mapa Riesgos Gestión ADM FINANC'!$AA$13="Leve"),CONCATENATE("R1C",'Mapa Riesgos Gestión ADM FINANC'!$O$13),"")</f>
        <v/>
      </c>
      <c r="N6" s="46" t="str">
        <f>IF(AND('Mapa Riesgos Gestión ADM FINANC'!$Y$14="Muy Alta",'Mapa Riesgos Gestión ADM FINANC'!$AA$14="Leve"),CONCATENATE("R1C",'Mapa Riesgos Gestión ADM FINANC'!$O$14),"")</f>
        <v/>
      </c>
      <c r="O6" s="47" t="str">
        <f>IF(AND('Mapa Riesgos Gestión ADM FINANC'!$Y$15="Muy Alta",'Mapa Riesgos Gestión ADM FINANC'!$AA$15="Leve"),CONCATENATE("R1C",'Mapa Riesgos Gestión ADM FINANC'!$O$15),"")</f>
        <v/>
      </c>
      <c r="P6" s="45" t="str">
        <f ca="1">IF(AND('Mapa Riesgos Gestión ADM FINANC'!$Y$10="Muy Alta",'Mapa Riesgos Gestión ADM FINANC'!$AA$10="Menor"),CONCATENATE("R1C",'Mapa Riesgos Gestión ADM FINANC'!$O$10),"")</f>
        <v/>
      </c>
      <c r="Q6" s="46" t="str">
        <f>IF(AND('Mapa Riesgos Gestión ADM FINANC'!$Y$11="Muy Alta",'Mapa Riesgos Gestión ADM FINANC'!$AA$11="Menor"),CONCATENATE("R1C",'Mapa Riesgos Gestión ADM FINANC'!$O$11),"")</f>
        <v/>
      </c>
      <c r="R6" s="46" t="str">
        <f>IF(AND('Mapa Riesgos Gestión ADM FINANC'!$Y$12="Muy Alta",'Mapa Riesgos Gestión ADM FINANC'!$AA$12="Menor"),CONCATENATE("R1C",'Mapa Riesgos Gestión ADM FINANC'!$O$12),"")</f>
        <v/>
      </c>
      <c r="S6" s="46" t="str">
        <f>IF(AND('Mapa Riesgos Gestión ADM FINANC'!$Y$13="Muy Alta",'Mapa Riesgos Gestión ADM FINANC'!$AA$13="Menor"),CONCATENATE("R1C",'Mapa Riesgos Gestión ADM FINANC'!$O$13),"")</f>
        <v/>
      </c>
      <c r="T6" s="46" t="str">
        <f>IF(AND('Mapa Riesgos Gestión ADM FINANC'!$Y$14="Muy Alta",'Mapa Riesgos Gestión ADM FINANC'!$AA$14="Menor"),CONCATENATE("R1C",'Mapa Riesgos Gestión ADM FINANC'!$O$14),"")</f>
        <v/>
      </c>
      <c r="U6" s="47" t="str">
        <f>IF(AND('Mapa Riesgos Gestión ADM FINANC'!$Y$15="Muy Alta",'Mapa Riesgos Gestión ADM FINANC'!$AA$15="Menor"),CONCATENATE("R1C",'Mapa Riesgos Gestión ADM FINANC'!$O$15),"")</f>
        <v/>
      </c>
      <c r="V6" s="45" t="str">
        <f ca="1">IF(AND('Mapa Riesgos Gestión ADM FINANC'!$Y$10="Muy Alta",'Mapa Riesgos Gestión ADM FINANC'!$AA$10="Moderado"),CONCATENATE("R1C",'Mapa Riesgos Gestión ADM FINANC'!$O$10),"")</f>
        <v/>
      </c>
      <c r="W6" s="46" t="str">
        <f>IF(AND('Mapa Riesgos Gestión ADM FINANC'!$Y$11="Muy Alta",'Mapa Riesgos Gestión ADM FINANC'!$AA$11="Moderado"),CONCATENATE("R1C",'Mapa Riesgos Gestión ADM FINANC'!$O$11),"")</f>
        <v/>
      </c>
      <c r="X6" s="46" t="str">
        <f>IF(AND('Mapa Riesgos Gestión ADM FINANC'!$Y$12="Muy Alta",'Mapa Riesgos Gestión ADM FINANC'!$AA$12="Moderado"),CONCATENATE("R1C",'Mapa Riesgos Gestión ADM FINANC'!$O$12),"")</f>
        <v/>
      </c>
      <c r="Y6" s="46" t="str">
        <f>IF(AND('Mapa Riesgos Gestión ADM FINANC'!$Y$13="Muy Alta",'Mapa Riesgos Gestión ADM FINANC'!$AA$13="Moderado"),CONCATENATE("R1C",'Mapa Riesgos Gestión ADM FINANC'!$O$13),"")</f>
        <v/>
      </c>
      <c r="Z6" s="46" t="str">
        <f>IF(AND('Mapa Riesgos Gestión ADM FINANC'!$Y$14="Muy Alta",'Mapa Riesgos Gestión ADM FINANC'!$AA$14="Moderado"),CONCATENATE("R1C",'Mapa Riesgos Gestión ADM FINANC'!$O$14),"")</f>
        <v/>
      </c>
      <c r="AA6" s="47" t="str">
        <f>IF(AND('Mapa Riesgos Gestión ADM FINANC'!$Y$15="Muy Alta",'Mapa Riesgos Gestión ADM FINANC'!$AA$15="Moderado"),CONCATENATE("R1C",'Mapa Riesgos Gestión ADM FINANC'!$O$15),"")</f>
        <v/>
      </c>
      <c r="AB6" s="45" t="str">
        <f ca="1">IF(AND('Mapa Riesgos Gestión ADM FINANC'!$Y$10="Muy Alta",'Mapa Riesgos Gestión ADM FINANC'!$AA$10="Mayor"),CONCATENATE("R1C",'Mapa Riesgos Gestión ADM FINANC'!$O$10),"")</f>
        <v/>
      </c>
      <c r="AC6" s="46" t="str">
        <f>IF(AND('Mapa Riesgos Gestión ADM FINANC'!$Y$11="Muy Alta",'Mapa Riesgos Gestión ADM FINANC'!$AA$11="Mayor"),CONCATENATE("R1C",'Mapa Riesgos Gestión ADM FINANC'!$O$11),"")</f>
        <v/>
      </c>
      <c r="AD6" s="46" t="str">
        <f>IF(AND('Mapa Riesgos Gestión ADM FINANC'!$Y$12="Muy Alta",'Mapa Riesgos Gestión ADM FINANC'!$AA$12="Mayor"),CONCATENATE("R1C",'Mapa Riesgos Gestión ADM FINANC'!$O$12),"")</f>
        <v/>
      </c>
      <c r="AE6" s="46" t="str">
        <f>IF(AND('Mapa Riesgos Gestión ADM FINANC'!$Y$13="Muy Alta",'Mapa Riesgos Gestión ADM FINANC'!$AA$13="Mayor"),CONCATENATE("R1C",'Mapa Riesgos Gestión ADM FINANC'!$O$13),"")</f>
        <v/>
      </c>
      <c r="AF6" s="46" t="str">
        <f>IF(AND('Mapa Riesgos Gestión ADM FINANC'!$Y$14="Muy Alta",'Mapa Riesgos Gestión ADM FINANC'!$AA$14="Mayor"),CONCATENATE("R1C",'Mapa Riesgos Gestión ADM FINANC'!$O$14),"")</f>
        <v/>
      </c>
      <c r="AG6" s="47" t="str">
        <f>IF(AND('Mapa Riesgos Gestión ADM FINANC'!$Y$15="Muy Alta",'Mapa Riesgos Gestión ADM FINANC'!$AA$15="Mayor"),CONCATENATE("R1C",'Mapa Riesgos Gestión ADM FINANC'!$O$15),"")</f>
        <v/>
      </c>
      <c r="AH6" s="48" t="str">
        <f ca="1">IF(AND('Mapa Riesgos Gestión ADM FINANC'!$Y$10="Muy Alta",'Mapa Riesgos Gestión ADM FINANC'!$AA$10="Catastrófico"),CONCATENATE("R1C",'Mapa Riesgos Gestión ADM FINANC'!$O$10),"")</f>
        <v/>
      </c>
      <c r="AI6" s="49" t="str">
        <f>IF(AND('Mapa Riesgos Gestión ADM FINANC'!$Y$11="Muy Alta",'Mapa Riesgos Gestión ADM FINANC'!$AA$11="Catastrófico"),CONCATENATE("R1C",'Mapa Riesgos Gestión ADM FINANC'!$O$11),"")</f>
        <v/>
      </c>
      <c r="AJ6" s="49" t="str">
        <f>IF(AND('Mapa Riesgos Gestión ADM FINANC'!$Y$12="Muy Alta",'Mapa Riesgos Gestión ADM FINANC'!$AA$12="Catastrófico"),CONCATENATE("R1C",'Mapa Riesgos Gestión ADM FINANC'!$O$12),"")</f>
        <v/>
      </c>
      <c r="AK6" s="49" t="str">
        <f>IF(AND('Mapa Riesgos Gestión ADM FINANC'!$Y$13="Muy Alta",'Mapa Riesgos Gestión ADM FINANC'!$AA$13="Catastrófico"),CONCATENATE("R1C",'Mapa Riesgos Gestión ADM FINANC'!$O$13),"")</f>
        <v/>
      </c>
      <c r="AL6" s="49" t="str">
        <f>IF(AND('Mapa Riesgos Gestión ADM FINANC'!$Y$14="Muy Alta",'Mapa Riesgos Gestión ADM FINANC'!$AA$14="Catastrófico"),CONCATENATE("R1C",'Mapa Riesgos Gestión ADM FINANC'!$O$14),"")</f>
        <v/>
      </c>
      <c r="AM6" s="50" t="str">
        <f>IF(AND('Mapa Riesgos Gestión ADM FINANC'!$Y$15="Muy Alta",'Mapa Riesgos Gestión ADM FINANC'!$AA$15="Catastrófico"),CONCATENATE("R1C",'Mapa Riesgos Gestión ADM FINANC'!$O$15),"")</f>
        <v/>
      </c>
      <c r="AN6" s="82"/>
      <c r="AO6" s="436" t="s">
        <v>79</v>
      </c>
      <c r="AP6" s="437"/>
      <c r="AQ6" s="437"/>
      <c r="AR6" s="437"/>
      <c r="AS6" s="437"/>
      <c r="AT6" s="438"/>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378"/>
      <c r="C7" s="378"/>
      <c r="D7" s="379"/>
      <c r="E7" s="419"/>
      <c r="F7" s="420"/>
      <c r="G7" s="420"/>
      <c r="H7" s="420"/>
      <c r="I7" s="421"/>
      <c r="J7" s="51" t="str">
        <f ca="1">IF(AND('Mapa Riesgos Gestión ADM FINANC'!$Y$16="Muy Alta",'Mapa Riesgos Gestión ADM FINANC'!$AA$16="Leve"),CONCATENATE("R2C",'Mapa Riesgos Gestión ADM FINANC'!$O$16),"")</f>
        <v/>
      </c>
      <c r="K7" s="52" t="str">
        <f>IF(AND('Mapa Riesgos Gestión ADM FINANC'!$Y$17="Muy Alta",'Mapa Riesgos Gestión ADM FINANC'!$AA$17="Leve"),CONCATENATE("R2C",'Mapa Riesgos Gestión ADM FINANC'!$O$17),"")</f>
        <v/>
      </c>
      <c r="L7" s="52" t="str">
        <f>IF(AND('Mapa Riesgos Gestión ADM FINANC'!$Y$18="Muy Alta",'Mapa Riesgos Gestión ADM FINANC'!$AA$18="Leve"),CONCATENATE("R2C",'Mapa Riesgos Gestión ADM FINANC'!$O$18),"")</f>
        <v/>
      </c>
      <c r="M7" s="52" t="str">
        <f>IF(AND('Mapa Riesgos Gestión ADM FINANC'!$Y$19="Muy Alta",'Mapa Riesgos Gestión ADM FINANC'!$AA$19="Leve"),CONCATENATE("R2C",'Mapa Riesgos Gestión ADM FINANC'!$O$19),"")</f>
        <v/>
      </c>
      <c r="N7" s="52" t="str">
        <f>IF(AND('Mapa Riesgos Gestión ADM FINANC'!$Y$20="Muy Alta",'Mapa Riesgos Gestión ADM FINANC'!$AA$20="Leve"),CONCATENATE("R2C",'Mapa Riesgos Gestión ADM FINANC'!$O$20),"")</f>
        <v/>
      </c>
      <c r="O7" s="53" t="str">
        <f>IF(AND('Mapa Riesgos Gestión ADM FINANC'!$Y$21="Muy Alta",'Mapa Riesgos Gestión ADM FINANC'!$AA$21="Leve"),CONCATENATE("R2C",'Mapa Riesgos Gestión ADM FINANC'!$O$21),"")</f>
        <v/>
      </c>
      <c r="P7" s="51" t="str">
        <f ca="1">IF(AND('Mapa Riesgos Gestión ADM FINANC'!$Y$16="Muy Alta",'Mapa Riesgos Gestión ADM FINANC'!$AA$16="Menor"),CONCATENATE("R2C",'Mapa Riesgos Gestión ADM FINANC'!$O$16),"")</f>
        <v/>
      </c>
      <c r="Q7" s="52" t="str">
        <f>IF(AND('Mapa Riesgos Gestión ADM FINANC'!$Y$17="Muy Alta",'Mapa Riesgos Gestión ADM FINANC'!$AA$17="Menor"),CONCATENATE("R2C",'Mapa Riesgos Gestión ADM FINANC'!$O$17),"")</f>
        <v/>
      </c>
      <c r="R7" s="52" t="str">
        <f>IF(AND('Mapa Riesgos Gestión ADM FINANC'!$Y$18="Muy Alta",'Mapa Riesgos Gestión ADM FINANC'!$AA$18="Menor"),CONCATENATE("R2C",'Mapa Riesgos Gestión ADM FINANC'!$O$18),"")</f>
        <v/>
      </c>
      <c r="S7" s="52" t="str">
        <f>IF(AND('Mapa Riesgos Gestión ADM FINANC'!$Y$19="Muy Alta",'Mapa Riesgos Gestión ADM FINANC'!$AA$19="Menor"),CONCATENATE("R2C",'Mapa Riesgos Gestión ADM FINANC'!$O$19),"")</f>
        <v/>
      </c>
      <c r="T7" s="52" t="str">
        <f>IF(AND('Mapa Riesgos Gestión ADM FINANC'!$Y$20="Muy Alta",'Mapa Riesgos Gestión ADM FINANC'!$AA$20="Menor"),CONCATENATE("R2C",'Mapa Riesgos Gestión ADM FINANC'!$O$20),"")</f>
        <v/>
      </c>
      <c r="U7" s="53" t="str">
        <f>IF(AND('Mapa Riesgos Gestión ADM FINANC'!$Y$21="Muy Alta",'Mapa Riesgos Gestión ADM FINANC'!$AA$21="Menor"),CONCATENATE("R2C",'Mapa Riesgos Gestión ADM FINANC'!$O$21),"")</f>
        <v/>
      </c>
      <c r="V7" s="51" t="str">
        <f ca="1">IF(AND('Mapa Riesgos Gestión ADM FINANC'!$Y$16="Muy Alta",'Mapa Riesgos Gestión ADM FINANC'!$AA$16="Moderado"),CONCATENATE("R2C",'Mapa Riesgos Gestión ADM FINANC'!$O$16),"")</f>
        <v/>
      </c>
      <c r="W7" s="52" t="str">
        <f>IF(AND('Mapa Riesgos Gestión ADM FINANC'!$Y$17="Muy Alta",'Mapa Riesgos Gestión ADM FINANC'!$AA$17="Moderado"),CONCATENATE("R2C",'Mapa Riesgos Gestión ADM FINANC'!$O$17),"")</f>
        <v/>
      </c>
      <c r="X7" s="52" t="str">
        <f>IF(AND('Mapa Riesgos Gestión ADM FINANC'!$Y$18="Muy Alta",'Mapa Riesgos Gestión ADM FINANC'!$AA$18="Moderado"),CONCATENATE("R2C",'Mapa Riesgos Gestión ADM FINANC'!$O$18),"")</f>
        <v/>
      </c>
      <c r="Y7" s="52" t="str">
        <f>IF(AND('Mapa Riesgos Gestión ADM FINANC'!$Y$19="Muy Alta",'Mapa Riesgos Gestión ADM FINANC'!$AA$19="Moderado"),CONCATENATE("R2C",'Mapa Riesgos Gestión ADM FINANC'!$O$19),"")</f>
        <v/>
      </c>
      <c r="Z7" s="52" t="str">
        <f>IF(AND('Mapa Riesgos Gestión ADM FINANC'!$Y$20="Muy Alta",'Mapa Riesgos Gestión ADM FINANC'!$AA$20="Moderado"),CONCATENATE("R2C",'Mapa Riesgos Gestión ADM FINANC'!$O$20),"")</f>
        <v/>
      </c>
      <c r="AA7" s="53" t="str">
        <f>IF(AND('Mapa Riesgos Gestión ADM FINANC'!$Y$21="Muy Alta",'Mapa Riesgos Gestión ADM FINANC'!$AA$21="Moderado"),CONCATENATE("R2C",'Mapa Riesgos Gestión ADM FINANC'!$O$21),"")</f>
        <v/>
      </c>
      <c r="AB7" s="51" t="str">
        <f ca="1">IF(AND('Mapa Riesgos Gestión ADM FINANC'!$Y$16="Muy Alta",'Mapa Riesgos Gestión ADM FINANC'!$AA$16="Mayor"),CONCATENATE("R2C",'Mapa Riesgos Gestión ADM FINANC'!$O$16),"")</f>
        <v/>
      </c>
      <c r="AC7" s="52" t="str">
        <f>IF(AND('Mapa Riesgos Gestión ADM FINANC'!$Y$17="Muy Alta",'Mapa Riesgos Gestión ADM FINANC'!$AA$17="Mayor"),CONCATENATE("R2C",'Mapa Riesgos Gestión ADM FINANC'!$O$17),"")</f>
        <v/>
      </c>
      <c r="AD7" s="52" t="str">
        <f>IF(AND('Mapa Riesgos Gestión ADM FINANC'!$Y$18="Muy Alta",'Mapa Riesgos Gestión ADM FINANC'!$AA$18="Mayor"),CONCATENATE("R2C",'Mapa Riesgos Gestión ADM FINANC'!$O$18),"")</f>
        <v/>
      </c>
      <c r="AE7" s="52" t="str">
        <f>IF(AND('Mapa Riesgos Gestión ADM FINANC'!$Y$19="Muy Alta",'Mapa Riesgos Gestión ADM FINANC'!$AA$19="Mayor"),CONCATENATE("R2C",'Mapa Riesgos Gestión ADM FINANC'!$O$19),"")</f>
        <v/>
      </c>
      <c r="AF7" s="52" t="str">
        <f>IF(AND('Mapa Riesgos Gestión ADM FINANC'!$Y$20="Muy Alta",'Mapa Riesgos Gestión ADM FINANC'!$AA$20="Mayor"),CONCATENATE("R2C",'Mapa Riesgos Gestión ADM FINANC'!$O$20),"")</f>
        <v/>
      </c>
      <c r="AG7" s="53" t="str">
        <f>IF(AND('Mapa Riesgos Gestión ADM FINANC'!$Y$21="Muy Alta",'Mapa Riesgos Gestión ADM FINANC'!$AA$21="Mayor"),CONCATENATE("R2C",'Mapa Riesgos Gestión ADM FINANC'!$O$21),"")</f>
        <v/>
      </c>
      <c r="AH7" s="54" t="str">
        <f ca="1">IF(AND('Mapa Riesgos Gestión ADM FINANC'!$Y$16="Muy Alta",'Mapa Riesgos Gestión ADM FINANC'!$AA$16="Catastrófico"),CONCATENATE("R2C",'Mapa Riesgos Gestión ADM FINANC'!$O$16),"")</f>
        <v/>
      </c>
      <c r="AI7" s="55" t="str">
        <f>IF(AND('Mapa Riesgos Gestión ADM FINANC'!$Y$17="Muy Alta",'Mapa Riesgos Gestión ADM FINANC'!$AA$17="Catastrófico"),CONCATENATE("R2C",'Mapa Riesgos Gestión ADM FINANC'!$O$17),"")</f>
        <v/>
      </c>
      <c r="AJ7" s="55" t="str">
        <f>IF(AND('Mapa Riesgos Gestión ADM FINANC'!$Y$18="Muy Alta",'Mapa Riesgos Gestión ADM FINANC'!$AA$18="Catastrófico"),CONCATENATE("R2C",'Mapa Riesgos Gestión ADM FINANC'!$O$18),"")</f>
        <v/>
      </c>
      <c r="AK7" s="55" t="str">
        <f>IF(AND('Mapa Riesgos Gestión ADM FINANC'!$Y$19="Muy Alta",'Mapa Riesgos Gestión ADM FINANC'!$AA$19="Catastrófico"),CONCATENATE("R2C",'Mapa Riesgos Gestión ADM FINANC'!$O$19),"")</f>
        <v/>
      </c>
      <c r="AL7" s="55" t="str">
        <f>IF(AND('Mapa Riesgos Gestión ADM FINANC'!$Y$20="Muy Alta",'Mapa Riesgos Gestión ADM FINANC'!$AA$20="Catastrófico"),CONCATENATE("R2C",'Mapa Riesgos Gestión ADM FINANC'!$O$20),"")</f>
        <v/>
      </c>
      <c r="AM7" s="56" t="str">
        <f>IF(AND('Mapa Riesgos Gestión ADM FINANC'!$Y$21="Muy Alta",'Mapa Riesgos Gestión ADM FINANC'!$AA$21="Catastrófico"),CONCATENATE("R2C",'Mapa Riesgos Gestión ADM FINANC'!$O$21),"")</f>
        <v/>
      </c>
      <c r="AN7" s="82"/>
      <c r="AO7" s="439"/>
      <c r="AP7" s="440"/>
      <c r="AQ7" s="440"/>
      <c r="AR7" s="440"/>
      <c r="AS7" s="440"/>
      <c r="AT7" s="441"/>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378"/>
      <c r="C8" s="378"/>
      <c r="D8" s="379"/>
      <c r="E8" s="419"/>
      <c r="F8" s="420"/>
      <c r="G8" s="420"/>
      <c r="H8" s="420"/>
      <c r="I8" s="421"/>
      <c r="J8" s="51" t="str">
        <f ca="1">IF(AND('Mapa Riesgos Gestión ADM FINANC'!$Y$22="Muy Alta",'Mapa Riesgos Gestión ADM FINANC'!$AA$22="Leve"),CONCATENATE("R3C",'Mapa Riesgos Gestión ADM FINANC'!$O$22),"")</f>
        <v/>
      </c>
      <c r="K8" s="52" t="str">
        <f>IF(AND('Mapa Riesgos Gestión ADM FINANC'!$Y$23="Muy Alta",'Mapa Riesgos Gestión ADM FINANC'!$AA$23="Leve"),CONCATENATE("R3C",'Mapa Riesgos Gestión ADM FINANC'!$O$23),"")</f>
        <v/>
      </c>
      <c r="L8" s="52" t="str">
        <f>IF(AND('Mapa Riesgos Gestión ADM FINANC'!$Y$24="Muy Alta",'Mapa Riesgos Gestión ADM FINANC'!$AA$24="Leve"),CONCATENATE("R3C",'Mapa Riesgos Gestión ADM FINANC'!$O$24),"")</f>
        <v/>
      </c>
      <c r="M8" s="52" t="str">
        <f>IF(AND('Mapa Riesgos Gestión ADM FINANC'!$Y$25="Muy Alta",'Mapa Riesgos Gestión ADM FINANC'!$AA$25="Leve"),CONCATENATE("R3C",'Mapa Riesgos Gestión ADM FINANC'!$O$25),"")</f>
        <v/>
      </c>
      <c r="N8" s="52" t="str">
        <f>IF(AND('Mapa Riesgos Gestión ADM FINANC'!$Y$26="Muy Alta",'Mapa Riesgos Gestión ADM FINANC'!$AA$26="Leve"),CONCATENATE("R3C",'Mapa Riesgos Gestión ADM FINANC'!$O$26),"")</f>
        <v/>
      </c>
      <c r="O8" s="53" t="str">
        <f>IF(AND('Mapa Riesgos Gestión ADM FINANC'!$Y$27="Muy Alta",'Mapa Riesgos Gestión ADM FINANC'!$AA$27="Leve"),CONCATENATE("R3C",'Mapa Riesgos Gestión ADM FINANC'!$O$27),"")</f>
        <v/>
      </c>
      <c r="P8" s="51" t="str">
        <f ca="1">IF(AND('Mapa Riesgos Gestión ADM FINANC'!$Y$22="Muy Alta",'Mapa Riesgos Gestión ADM FINANC'!$AA$22="Menor"),CONCATENATE("R3C",'Mapa Riesgos Gestión ADM FINANC'!$O$22),"")</f>
        <v/>
      </c>
      <c r="Q8" s="52" t="str">
        <f>IF(AND('Mapa Riesgos Gestión ADM FINANC'!$Y$23="Muy Alta",'Mapa Riesgos Gestión ADM FINANC'!$AA$23="Menor"),CONCATENATE("R3C",'Mapa Riesgos Gestión ADM FINANC'!$O$23),"")</f>
        <v/>
      </c>
      <c r="R8" s="52" t="str">
        <f>IF(AND('Mapa Riesgos Gestión ADM FINANC'!$Y$24="Muy Alta",'Mapa Riesgos Gestión ADM FINANC'!$AA$24="Menor"),CONCATENATE("R3C",'Mapa Riesgos Gestión ADM FINANC'!$O$24),"")</f>
        <v/>
      </c>
      <c r="S8" s="52" t="str">
        <f>IF(AND('Mapa Riesgos Gestión ADM FINANC'!$Y$25="Muy Alta",'Mapa Riesgos Gestión ADM FINANC'!$AA$25="Menor"),CONCATENATE("R3C",'Mapa Riesgos Gestión ADM FINANC'!$O$25),"")</f>
        <v/>
      </c>
      <c r="T8" s="52" t="str">
        <f>IF(AND('Mapa Riesgos Gestión ADM FINANC'!$Y$26="Muy Alta",'Mapa Riesgos Gestión ADM FINANC'!$AA$26="Menor"),CONCATENATE("R3C",'Mapa Riesgos Gestión ADM FINANC'!$O$26),"")</f>
        <v/>
      </c>
      <c r="U8" s="53" t="str">
        <f>IF(AND('Mapa Riesgos Gestión ADM FINANC'!$Y$27="Muy Alta",'Mapa Riesgos Gestión ADM FINANC'!$AA$27="Menor"),CONCATENATE("R3C",'Mapa Riesgos Gestión ADM FINANC'!$O$27),"")</f>
        <v/>
      </c>
      <c r="V8" s="51" t="str">
        <f ca="1">IF(AND('Mapa Riesgos Gestión ADM FINANC'!$Y$22="Muy Alta",'Mapa Riesgos Gestión ADM FINANC'!$AA$22="Moderado"),CONCATENATE("R3C",'Mapa Riesgos Gestión ADM FINANC'!$O$22),"")</f>
        <v/>
      </c>
      <c r="W8" s="52" t="str">
        <f>IF(AND('Mapa Riesgos Gestión ADM FINANC'!$Y$23="Muy Alta",'Mapa Riesgos Gestión ADM FINANC'!$AA$23="Moderado"),CONCATENATE("R3C",'Mapa Riesgos Gestión ADM FINANC'!$O$23),"")</f>
        <v/>
      </c>
      <c r="X8" s="52" t="str">
        <f>IF(AND('Mapa Riesgos Gestión ADM FINANC'!$Y$24="Muy Alta",'Mapa Riesgos Gestión ADM FINANC'!$AA$24="Moderado"),CONCATENATE("R3C",'Mapa Riesgos Gestión ADM FINANC'!$O$24),"")</f>
        <v/>
      </c>
      <c r="Y8" s="52" t="str">
        <f>IF(AND('Mapa Riesgos Gestión ADM FINANC'!$Y$25="Muy Alta",'Mapa Riesgos Gestión ADM FINANC'!$AA$25="Moderado"),CONCATENATE("R3C",'Mapa Riesgos Gestión ADM FINANC'!$O$25),"")</f>
        <v/>
      </c>
      <c r="Z8" s="52" t="str">
        <f>IF(AND('Mapa Riesgos Gestión ADM FINANC'!$Y$26="Muy Alta",'Mapa Riesgos Gestión ADM FINANC'!$AA$26="Moderado"),CONCATENATE("R3C",'Mapa Riesgos Gestión ADM FINANC'!$O$26),"")</f>
        <v/>
      </c>
      <c r="AA8" s="53" t="str">
        <f>IF(AND('Mapa Riesgos Gestión ADM FINANC'!$Y$27="Muy Alta",'Mapa Riesgos Gestión ADM FINANC'!$AA$27="Moderado"),CONCATENATE("R3C",'Mapa Riesgos Gestión ADM FINANC'!$O$27),"")</f>
        <v/>
      </c>
      <c r="AB8" s="51" t="str">
        <f ca="1">IF(AND('Mapa Riesgos Gestión ADM FINANC'!$Y$22="Muy Alta",'Mapa Riesgos Gestión ADM FINANC'!$AA$22="Mayor"),CONCATENATE("R3C",'Mapa Riesgos Gestión ADM FINANC'!$O$22),"")</f>
        <v/>
      </c>
      <c r="AC8" s="52" t="str">
        <f>IF(AND('Mapa Riesgos Gestión ADM FINANC'!$Y$23="Muy Alta",'Mapa Riesgos Gestión ADM FINANC'!$AA$23="Mayor"),CONCATENATE("R3C",'Mapa Riesgos Gestión ADM FINANC'!$O$23),"")</f>
        <v/>
      </c>
      <c r="AD8" s="52" t="str">
        <f>IF(AND('Mapa Riesgos Gestión ADM FINANC'!$Y$24="Muy Alta",'Mapa Riesgos Gestión ADM FINANC'!$AA$24="Mayor"),CONCATENATE("R3C",'Mapa Riesgos Gestión ADM FINANC'!$O$24),"")</f>
        <v/>
      </c>
      <c r="AE8" s="52" t="str">
        <f>IF(AND('Mapa Riesgos Gestión ADM FINANC'!$Y$25="Muy Alta",'Mapa Riesgos Gestión ADM FINANC'!$AA$25="Mayor"),CONCATENATE("R3C",'Mapa Riesgos Gestión ADM FINANC'!$O$25),"")</f>
        <v/>
      </c>
      <c r="AF8" s="52" t="str">
        <f>IF(AND('Mapa Riesgos Gestión ADM FINANC'!$Y$26="Muy Alta",'Mapa Riesgos Gestión ADM FINANC'!$AA$26="Mayor"),CONCATENATE("R3C",'Mapa Riesgos Gestión ADM FINANC'!$O$26),"")</f>
        <v/>
      </c>
      <c r="AG8" s="53" t="str">
        <f>IF(AND('Mapa Riesgos Gestión ADM FINANC'!$Y$27="Muy Alta",'Mapa Riesgos Gestión ADM FINANC'!$AA$27="Mayor"),CONCATENATE("R3C",'Mapa Riesgos Gestión ADM FINANC'!$O$27),"")</f>
        <v/>
      </c>
      <c r="AH8" s="54" t="str">
        <f ca="1">IF(AND('Mapa Riesgos Gestión ADM FINANC'!$Y$22="Muy Alta",'Mapa Riesgos Gestión ADM FINANC'!$AA$22="Catastrófico"),CONCATENATE("R3C",'Mapa Riesgos Gestión ADM FINANC'!$O$22),"")</f>
        <v/>
      </c>
      <c r="AI8" s="55" t="str">
        <f>IF(AND('Mapa Riesgos Gestión ADM FINANC'!$Y$23="Muy Alta",'Mapa Riesgos Gestión ADM FINANC'!$AA$23="Catastrófico"),CONCATENATE("R3C",'Mapa Riesgos Gestión ADM FINANC'!$O$23),"")</f>
        <v/>
      </c>
      <c r="AJ8" s="55" t="str">
        <f>IF(AND('Mapa Riesgos Gestión ADM FINANC'!$Y$24="Muy Alta",'Mapa Riesgos Gestión ADM FINANC'!$AA$24="Catastrófico"),CONCATENATE("R3C",'Mapa Riesgos Gestión ADM FINANC'!$O$24),"")</f>
        <v/>
      </c>
      <c r="AK8" s="55" t="str">
        <f>IF(AND('Mapa Riesgos Gestión ADM FINANC'!$Y$25="Muy Alta",'Mapa Riesgos Gestión ADM FINANC'!$AA$25="Catastrófico"),CONCATENATE("R3C",'Mapa Riesgos Gestión ADM FINANC'!$O$25),"")</f>
        <v/>
      </c>
      <c r="AL8" s="55" t="str">
        <f>IF(AND('Mapa Riesgos Gestión ADM FINANC'!$Y$26="Muy Alta",'Mapa Riesgos Gestión ADM FINANC'!$AA$26="Catastrófico"),CONCATENATE("R3C",'Mapa Riesgos Gestión ADM FINANC'!$O$26),"")</f>
        <v/>
      </c>
      <c r="AM8" s="56" t="str">
        <f>IF(AND('Mapa Riesgos Gestión ADM FINANC'!$Y$27="Muy Alta",'Mapa Riesgos Gestión ADM FINANC'!$AA$27="Catastrófico"),CONCATENATE("R3C",'Mapa Riesgos Gestión ADM FINANC'!$O$27),"")</f>
        <v/>
      </c>
      <c r="AN8" s="82"/>
      <c r="AO8" s="439"/>
      <c r="AP8" s="440"/>
      <c r="AQ8" s="440"/>
      <c r="AR8" s="440"/>
      <c r="AS8" s="440"/>
      <c r="AT8" s="441"/>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378"/>
      <c r="C9" s="378"/>
      <c r="D9" s="379"/>
      <c r="E9" s="419"/>
      <c r="F9" s="420"/>
      <c r="G9" s="420"/>
      <c r="H9" s="420"/>
      <c r="I9" s="421"/>
      <c r="J9" s="51" t="str">
        <f ca="1">IF(AND('Mapa Riesgos Gestión ADM FINANC'!$Y$28="Muy Alta",'Mapa Riesgos Gestión ADM FINANC'!$AA$28="Leve"),CONCATENATE("R4C",'Mapa Riesgos Gestión ADM FINANC'!$O$28),"")</f>
        <v/>
      </c>
      <c r="K9" s="52" t="str">
        <f>IF(AND('Mapa Riesgos Gestión ADM FINANC'!$Y$29="Muy Alta",'Mapa Riesgos Gestión ADM FINANC'!$AA$29="Leve"),CONCATENATE("R4C",'Mapa Riesgos Gestión ADM FINANC'!$O$29),"")</f>
        <v/>
      </c>
      <c r="L9" s="52" t="str">
        <f>IF(AND('Mapa Riesgos Gestión ADM FINANC'!$Y$30="Muy Alta",'Mapa Riesgos Gestión ADM FINANC'!$AA$30="Leve"),CONCATENATE("R4C",'Mapa Riesgos Gestión ADM FINANC'!$O$30),"")</f>
        <v/>
      </c>
      <c r="M9" s="52" t="str">
        <f>IF(AND('Mapa Riesgos Gestión ADM FINANC'!$Y$31="Muy Alta",'Mapa Riesgos Gestión ADM FINANC'!$AA$31="Leve"),CONCATENATE("R4C",'Mapa Riesgos Gestión ADM FINANC'!$O$31),"")</f>
        <v/>
      </c>
      <c r="N9" s="52" t="str">
        <f>IF(AND('Mapa Riesgos Gestión ADM FINANC'!$Y$32="Muy Alta",'Mapa Riesgos Gestión ADM FINANC'!$AA$32="Leve"),CONCATENATE("R4C",'Mapa Riesgos Gestión ADM FINANC'!$O$32),"")</f>
        <v/>
      </c>
      <c r="O9" s="53" t="str">
        <f>IF(AND('Mapa Riesgos Gestión ADM FINANC'!$Y$33="Muy Alta",'Mapa Riesgos Gestión ADM FINANC'!$AA$33="Leve"),CONCATENATE("R4C",'Mapa Riesgos Gestión ADM FINANC'!$O$33),"")</f>
        <v/>
      </c>
      <c r="P9" s="51" t="str">
        <f ca="1">IF(AND('Mapa Riesgos Gestión ADM FINANC'!$Y$28="Muy Alta",'Mapa Riesgos Gestión ADM FINANC'!$AA$28="Menor"),CONCATENATE("R4C",'Mapa Riesgos Gestión ADM FINANC'!$O$28),"")</f>
        <v>R4C1</v>
      </c>
      <c r="Q9" s="52" t="str">
        <f>IF(AND('Mapa Riesgos Gestión ADM FINANC'!$Y$29="Muy Alta",'Mapa Riesgos Gestión ADM FINANC'!$AA$29="Menor"),CONCATENATE("R4C",'Mapa Riesgos Gestión ADM FINANC'!$O$29),"")</f>
        <v/>
      </c>
      <c r="R9" s="52" t="str">
        <f>IF(AND('Mapa Riesgos Gestión ADM FINANC'!$Y$30="Muy Alta",'Mapa Riesgos Gestión ADM FINANC'!$AA$30="Menor"),CONCATENATE("R4C",'Mapa Riesgos Gestión ADM FINANC'!$O$30),"")</f>
        <v/>
      </c>
      <c r="S9" s="52" t="str">
        <f>IF(AND('Mapa Riesgos Gestión ADM FINANC'!$Y$31="Muy Alta",'Mapa Riesgos Gestión ADM FINANC'!$AA$31="Menor"),CONCATENATE("R4C",'Mapa Riesgos Gestión ADM FINANC'!$O$31),"")</f>
        <v/>
      </c>
      <c r="T9" s="52" t="str">
        <f>IF(AND('Mapa Riesgos Gestión ADM FINANC'!$Y$32="Muy Alta",'Mapa Riesgos Gestión ADM FINANC'!$AA$32="Menor"),CONCATENATE("R4C",'Mapa Riesgos Gestión ADM FINANC'!$O$32),"")</f>
        <v/>
      </c>
      <c r="U9" s="53" t="str">
        <f>IF(AND('Mapa Riesgos Gestión ADM FINANC'!$Y$33="Muy Alta",'Mapa Riesgos Gestión ADM FINANC'!$AA$33="Menor"),CONCATENATE("R4C",'Mapa Riesgos Gestión ADM FINANC'!$O$33),"")</f>
        <v/>
      </c>
      <c r="V9" s="51" t="str">
        <f ca="1">IF(AND('Mapa Riesgos Gestión ADM FINANC'!$Y$28="Muy Alta",'Mapa Riesgos Gestión ADM FINANC'!$AA$28="Moderado"),CONCATENATE("R4C",'Mapa Riesgos Gestión ADM FINANC'!$O$28),"")</f>
        <v/>
      </c>
      <c r="W9" s="52" t="str">
        <f>IF(AND('Mapa Riesgos Gestión ADM FINANC'!$Y$29="Muy Alta",'Mapa Riesgos Gestión ADM FINANC'!$AA$29="Moderado"),CONCATENATE("R4C",'Mapa Riesgos Gestión ADM FINANC'!$O$29),"")</f>
        <v/>
      </c>
      <c r="X9" s="52" t="str">
        <f>IF(AND('Mapa Riesgos Gestión ADM FINANC'!$Y$30="Muy Alta",'Mapa Riesgos Gestión ADM FINANC'!$AA$30="Moderado"),CONCATENATE("R4C",'Mapa Riesgos Gestión ADM FINANC'!$O$30),"")</f>
        <v/>
      </c>
      <c r="Y9" s="52" t="str">
        <f>IF(AND('Mapa Riesgos Gestión ADM FINANC'!$Y$31="Muy Alta",'Mapa Riesgos Gestión ADM FINANC'!$AA$31="Moderado"),CONCATENATE("R4C",'Mapa Riesgos Gestión ADM FINANC'!$O$31),"")</f>
        <v/>
      </c>
      <c r="Z9" s="52" t="str">
        <f>IF(AND('Mapa Riesgos Gestión ADM FINANC'!$Y$32="Muy Alta",'Mapa Riesgos Gestión ADM FINANC'!$AA$32="Moderado"),CONCATENATE("R4C",'Mapa Riesgos Gestión ADM FINANC'!$O$32),"")</f>
        <v/>
      </c>
      <c r="AA9" s="53" t="str">
        <f>IF(AND('Mapa Riesgos Gestión ADM FINANC'!$Y$33="Muy Alta",'Mapa Riesgos Gestión ADM FINANC'!$AA$33="Moderado"),CONCATENATE("R4C",'Mapa Riesgos Gestión ADM FINANC'!$O$33),"")</f>
        <v/>
      </c>
      <c r="AB9" s="51" t="str">
        <f ca="1">IF(AND('Mapa Riesgos Gestión ADM FINANC'!$Y$28="Muy Alta",'Mapa Riesgos Gestión ADM FINANC'!$AA$28="Mayor"),CONCATENATE("R4C",'Mapa Riesgos Gestión ADM FINANC'!$O$28),"")</f>
        <v/>
      </c>
      <c r="AC9" s="52" t="str">
        <f>IF(AND('Mapa Riesgos Gestión ADM FINANC'!$Y$29="Muy Alta",'Mapa Riesgos Gestión ADM FINANC'!$AA$29="Mayor"),CONCATENATE("R4C",'Mapa Riesgos Gestión ADM FINANC'!$O$29),"")</f>
        <v/>
      </c>
      <c r="AD9" s="52" t="str">
        <f>IF(AND('Mapa Riesgos Gestión ADM FINANC'!$Y$30="Muy Alta",'Mapa Riesgos Gestión ADM FINANC'!$AA$30="Mayor"),CONCATENATE("R4C",'Mapa Riesgos Gestión ADM FINANC'!$O$30),"")</f>
        <v/>
      </c>
      <c r="AE9" s="52" t="str">
        <f>IF(AND('Mapa Riesgos Gestión ADM FINANC'!$Y$31="Muy Alta",'Mapa Riesgos Gestión ADM FINANC'!$AA$31="Mayor"),CONCATENATE("R4C",'Mapa Riesgos Gestión ADM FINANC'!$O$31),"")</f>
        <v/>
      </c>
      <c r="AF9" s="52" t="str">
        <f>IF(AND('Mapa Riesgos Gestión ADM FINANC'!$Y$32="Muy Alta",'Mapa Riesgos Gestión ADM FINANC'!$AA$32="Mayor"),CONCATENATE("R4C",'Mapa Riesgos Gestión ADM FINANC'!$O$32),"")</f>
        <v/>
      </c>
      <c r="AG9" s="53" t="str">
        <f>IF(AND('Mapa Riesgos Gestión ADM FINANC'!$Y$33="Muy Alta",'Mapa Riesgos Gestión ADM FINANC'!$AA$33="Mayor"),CONCATENATE("R4C",'Mapa Riesgos Gestión ADM FINANC'!$O$33),"")</f>
        <v/>
      </c>
      <c r="AH9" s="54" t="str">
        <f ca="1">IF(AND('Mapa Riesgos Gestión ADM FINANC'!$Y$28="Muy Alta",'Mapa Riesgos Gestión ADM FINANC'!$AA$28="Catastrófico"),CONCATENATE("R4C",'Mapa Riesgos Gestión ADM FINANC'!$O$28),"")</f>
        <v/>
      </c>
      <c r="AI9" s="55" t="str">
        <f>IF(AND('Mapa Riesgos Gestión ADM FINANC'!$Y$29="Muy Alta",'Mapa Riesgos Gestión ADM FINANC'!$AA$29="Catastrófico"),CONCATENATE("R4C",'Mapa Riesgos Gestión ADM FINANC'!$O$29),"")</f>
        <v/>
      </c>
      <c r="AJ9" s="55" t="str">
        <f>IF(AND('Mapa Riesgos Gestión ADM FINANC'!$Y$30="Muy Alta",'Mapa Riesgos Gestión ADM FINANC'!$AA$30="Catastrófico"),CONCATENATE("R4C",'Mapa Riesgos Gestión ADM FINANC'!$O$30),"")</f>
        <v/>
      </c>
      <c r="AK9" s="55" t="str">
        <f>IF(AND('Mapa Riesgos Gestión ADM FINANC'!$Y$31="Muy Alta",'Mapa Riesgos Gestión ADM FINANC'!$AA$31="Catastrófico"),CONCATENATE("R4C",'Mapa Riesgos Gestión ADM FINANC'!$O$31),"")</f>
        <v/>
      </c>
      <c r="AL9" s="55" t="str">
        <f>IF(AND('Mapa Riesgos Gestión ADM FINANC'!$Y$32="Muy Alta",'Mapa Riesgos Gestión ADM FINANC'!$AA$32="Catastrófico"),CONCATENATE("R4C",'Mapa Riesgos Gestión ADM FINANC'!$O$32),"")</f>
        <v/>
      </c>
      <c r="AM9" s="56" t="str">
        <f>IF(AND('Mapa Riesgos Gestión ADM FINANC'!$Y$33="Muy Alta",'Mapa Riesgos Gestión ADM FINANC'!$AA$33="Catastrófico"),CONCATENATE("R4C",'Mapa Riesgos Gestión ADM FINANC'!$O$33),"")</f>
        <v/>
      </c>
      <c r="AN9" s="82"/>
      <c r="AO9" s="439"/>
      <c r="AP9" s="440"/>
      <c r="AQ9" s="440"/>
      <c r="AR9" s="440"/>
      <c r="AS9" s="440"/>
      <c r="AT9" s="441"/>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378"/>
      <c r="C10" s="378"/>
      <c r="D10" s="379"/>
      <c r="E10" s="419"/>
      <c r="F10" s="420"/>
      <c r="G10" s="420"/>
      <c r="H10" s="420"/>
      <c r="I10" s="421"/>
      <c r="J10" s="51" t="str">
        <f ca="1">IF(AND('Mapa Riesgos Gestión ADM FINANC'!$Y$34="Muy Alta",'Mapa Riesgos Gestión ADM FINANC'!$AA$34="Leve"),CONCATENATE("R5C",'Mapa Riesgos Gestión ADM FINANC'!$O$34),"")</f>
        <v/>
      </c>
      <c r="K10" s="52" t="e">
        <f>IF(AND('Mapa Riesgos Gestión ADM FINANC'!#REF!="Muy Alta",'Mapa Riesgos Gestión ADM FINANC'!#REF!="Leve"),CONCATENATE("R5C",'Mapa Riesgos Gestión ADM FINANC'!#REF!),"")</f>
        <v>#REF!</v>
      </c>
      <c r="L10" s="52" t="e">
        <f>IF(AND('Mapa Riesgos Gestión ADM FINANC'!#REF!="Muy Alta",'Mapa Riesgos Gestión ADM FINANC'!#REF!="Leve"),CONCATENATE("R5C",'Mapa Riesgos Gestión ADM FINANC'!#REF!),"")</f>
        <v>#REF!</v>
      </c>
      <c r="M10" s="52" t="e">
        <f>IF(AND('Mapa Riesgos Gestión ADM FINANC'!#REF!="Muy Alta",'Mapa Riesgos Gestión ADM FINANC'!#REF!="Leve"),CONCATENATE("R5C",'Mapa Riesgos Gestión ADM FINANC'!#REF!),"")</f>
        <v>#REF!</v>
      </c>
      <c r="N10" s="52" t="str">
        <f>IF(AND('Mapa Riesgos Gestión ADM FINANC'!$Y$35="Muy Alta",'Mapa Riesgos Gestión ADM FINANC'!$AA$35="Leve"),CONCATENATE("R5C",'Mapa Riesgos Gestión ADM FINANC'!$O$35),"")</f>
        <v/>
      </c>
      <c r="O10" s="53" t="str">
        <f>IF(AND('Mapa Riesgos Gestión ADM FINANC'!$Y$36="Muy Alta",'Mapa Riesgos Gestión ADM FINANC'!$AA$36="Leve"),CONCATENATE("R5C",'Mapa Riesgos Gestión ADM FINANC'!$O$36),"")</f>
        <v/>
      </c>
      <c r="P10" s="51" t="str">
        <f ca="1">IF(AND('Mapa Riesgos Gestión ADM FINANC'!$Y$34="Muy Alta",'Mapa Riesgos Gestión ADM FINANC'!$AA$34="Menor"),CONCATENATE("R5C",'Mapa Riesgos Gestión ADM FINANC'!$O$34),"")</f>
        <v/>
      </c>
      <c r="Q10" s="52" t="e">
        <f>IF(AND('Mapa Riesgos Gestión ADM FINANC'!#REF!="Muy Alta",'Mapa Riesgos Gestión ADM FINANC'!#REF!="Menor"),CONCATENATE("R5C",'Mapa Riesgos Gestión ADM FINANC'!#REF!),"")</f>
        <v>#REF!</v>
      </c>
      <c r="R10" s="52" t="e">
        <f>IF(AND('Mapa Riesgos Gestión ADM FINANC'!#REF!="Muy Alta",'Mapa Riesgos Gestión ADM FINANC'!#REF!="Menor"),CONCATENATE("R5C",'Mapa Riesgos Gestión ADM FINANC'!#REF!),"")</f>
        <v>#REF!</v>
      </c>
      <c r="S10" s="52" t="e">
        <f>IF(AND('Mapa Riesgos Gestión ADM FINANC'!#REF!="Muy Alta",'Mapa Riesgos Gestión ADM FINANC'!#REF!="Menor"),CONCATENATE("R5C",'Mapa Riesgos Gestión ADM FINANC'!#REF!),"")</f>
        <v>#REF!</v>
      </c>
      <c r="T10" s="52" t="str">
        <f>IF(AND('Mapa Riesgos Gestión ADM FINANC'!$Y$35="Muy Alta",'Mapa Riesgos Gestión ADM FINANC'!$AA$35="Menor"),CONCATENATE("R5C",'Mapa Riesgos Gestión ADM FINANC'!$O$35),"")</f>
        <v/>
      </c>
      <c r="U10" s="53" t="str">
        <f>IF(AND('Mapa Riesgos Gestión ADM FINANC'!$Y$36="Muy Alta",'Mapa Riesgos Gestión ADM FINANC'!$AA$36="Menor"),CONCATENATE("R5C",'Mapa Riesgos Gestión ADM FINANC'!$O$36),"")</f>
        <v/>
      </c>
      <c r="V10" s="51" t="str">
        <f ca="1">IF(AND('Mapa Riesgos Gestión ADM FINANC'!$Y$34="Muy Alta",'Mapa Riesgos Gestión ADM FINANC'!$AA$34="Moderado"),CONCATENATE("R5C",'Mapa Riesgos Gestión ADM FINANC'!$O$34),"")</f>
        <v/>
      </c>
      <c r="W10" s="52" t="e">
        <f>IF(AND('Mapa Riesgos Gestión ADM FINANC'!#REF!="Muy Alta",'Mapa Riesgos Gestión ADM FINANC'!#REF!="Moderado"),CONCATENATE("R5C",'Mapa Riesgos Gestión ADM FINANC'!#REF!),"")</f>
        <v>#REF!</v>
      </c>
      <c r="X10" s="52" t="e">
        <f>IF(AND('Mapa Riesgos Gestión ADM FINANC'!#REF!="Muy Alta",'Mapa Riesgos Gestión ADM FINANC'!#REF!="Moderado"),CONCATENATE("R5C",'Mapa Riesgos Gestión ADM FINANC'!#REF!),"")</f>
        <v>#REF!</v>
      </c>
      <c r="Y10" s="52" t="e">
        <f>IF(AND('Mapa Riesgos Gestión ADM FINANC'!#REF!="Muy Alta",'Mapa Riesgos Gestión ADM FINANC'!#REF!="Moderado"),CONCATENATE("R5C",'Mapa Riesgos Gestión ADM FINANC'!#REF!),"")</f>
        <v>#REF!</v>
      </c>
      <c r="Z10" s="52" t="str">
        <f>IF(AND('Mapa Riesgos Gestión ADM FINANC'!$Y$35="Muy Alta",'Mapa Riesgos Gestión ADM FINANC'!$AA$35="Moderado"),CONCATENATE("R5C",'Mapa Riesgos Gestión ADM FINANC'!$O$35),"")</f>
        <v/>
      </c>
      <c r="AA10" s="53" t="str">
        <f>IF(AND('Mapa Riesgos Gestión ADM FINANC'!$Y$36="Muy Alta",'Mapa Riesgos Gestión ADM FINANC'!$AA$36="Moderado"),CONCATENATE("R5C",'Mapa Riesgos Gestión ADM FINANC'!$O$36),"")</f>
        <v/>
      </c>
      <c r="AB10" s="51" t="str">
        <f ca="1">IF(AND('Mapa Riesgos Gestión ADM FINANC'!$Y$34="Muy Alta",'Mapa Riesgos Gestión ADM FINANC'!$AA$34="Mayor"),CONCATENATE("R5C",'Mapa Riesgos Gestión ADM FINANC'!$O$34),"")</f>
        <v/>
      </c>
      <c r="AC10" s="52" t="e">
        <f>IF(AND('Mapa Riesgos Gestión ADM FINANC'!#REF!="Muy Alta",'Mapa Riesgos Gestión ADM FINANC'!#REF!="Mayor"),CONCATENATE("R5C",'Mapa Riesgos Gestión ADM FINANC'!#REF!),"")</f>
        <v>#REF!</v>
      </c>
      <c r="AD10" s="52" t="e">
        <f>IF(AND('Mapa Riesgos Gestión ADM FINANC'!#REF!="Muy Alta",'Mapa Riesgos Gestión ADM FINANC'!#REF!="Mayor"),CONCATENATE("R5C",'Mapa Riesgos Gestión ADM FINANC'!#REF!),"")</f>
        <v>#REF!</v>
      </c>
      <c r="AE10" s="52" t="e">
        <f>IF(AND('Mapa Riesgos Gestión ADM FINANC'!#REF!="Muy Alta",'Mapa Riesgos Gestión ADM FINANC'!#REF!="Mayor"),CONCATENATE("R5C",'Mapa Riesgos Gestión ADM FINANC'!#REF!),"")</f>
        <v>#REF!</v>
      </c>
      <c r="AF10" s="52" t="str">
        <f>IF(AND('Mapa Riesgos Gestión ADM FINANC'!$Y$35="Muy Alta",'Mapa Riesgos Gestión ADM FINANC'!$AA$35="Mayor"),CONCATENATE("R5C",'Mapa Riesgos Gestión ADM FINANC'!$O$35),"")</f>
        <v/>
      </c>
      <c r="AG10" s="53" t="str">
        <f>IF(AND('Mapa Riesgos Gestión ADM FINANC'!$Y$36="Muy Alta",'Mapa Riesgos Gestión ADM FINANC'!$AA$36="Mayor"),CONCATENATE("R5C",'Mapa Riesgos Gestión ADM FINANC'!$O$36),"")</f>
        <v/>
      </c>
      <c r="AH10" s="54" t="str">
        <f ca="1">IF(AND('Mapa Riesgos Gestión ADM FINANC'!$Y$34="Muy Alta",'Mapa Riesgos Gestión ADM FINANC'!$AA$34="Catastrófico"),CONCATENATE("R5C",'Mapa Riesgos Gestión ADM FINANC'!$O$34),"")</f>
        <v/>
      </c>
      <c r="AI10" s="55" t="e">
        <f>IF(AND('Mapa Riesgos Gestión ADM FINANC'!#REF!="Muy Alta",'Mapa Riesgos Gestión ADM FINANC'!#REF!="Catastrófico"),CONCATENATE("R5C",'Mapa Riesgos Gestión ADM FINANC'!#REF!),"")</f>
        <v>#REF!</v>
      </c>
      <c r="AJ10" s="55" t="e">
        <f>IF(AND('Mapa Riesgos Gestión ADM FINANC'!#REF!="Muy Alta",'Mapa Riesgos Gestión ADM FINANC'!#REF!="Catastrófico"),CONCATENATE("R5C",'Mapa Riesgos Gestión ADM FINANC'!#REF!),"")</f>
        <v>#REF!</v>
      </c>
      <c r="AK10" s="55" t="e">
        <f>IF(AND('Mapa Riesgos Gestión ADM FINANC'!#REF!="Muy Alta",'Mapa Riesgos Gestión ADM FINANC'!#REF!="Catastrófico"),CONCATENATE("R5C",'Mapa Riesgos Gestión ADM FINANC'!#REF!),"")</f>
        <v>#REF!</v>
      </c>
      <c r="AL10" s="55" t="str">
        <f>IF(AND('Mapa Riesgos Gestión ADM FINANC'!$Y$35="Muy Alta",'Mapa Riesgos Gestión ADM FINANC'!$AA$35="Catastrófico"),CONCATENATE("R5C",'Mapa Riesgos Gestión ADM FINANC'!$O$35),"")</f>
        <v/>
      </c>
      <c r="AM10" s="56" t="str">
        <f>IF(AND('Mapa Riesgos Gestión ADM FINANC'!$Y$36="Muy Alta",'Mapa Riesgos Gestión ADM FINANC'!$AA$36="Catastrófico"),CONCATENATE("R5C",'Mapa Riesgos Gestión ADM FINANC'!$O$36),"")</f>
        <v/>
      </c>
      <c r="AN10" s="82"/>
      <c r="AO10" s="439"/>
      <c r="AP10" s="440"/>
      <c r="AQ10" s="440"/>
      <c r="AR10" s="440"/>
      <c r="AS10" s="440"/>
      <c r="AT10" s="441"/>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378"/>
      <c r="C11" s="378"/>
      <c r="D11" s="379"/>
      <c r="E11" s="419"/>
      <c r="F11" s="420"/>
      <c r="G11" s="420"/>
      <c r="H11" s="420"/>
      <c r="I11" s="421"/>
      <c r="J11" s="51" t="str">
        <f ca="1">IF(AND('Mapa Riesgos Gestión ADM FINANC'!$Y$37="Muy Alta",'Mapa Riesgos Gestión ADM FINANC'!$AA$37="Leve"),CONCATENATE("R6C",'Mapa Riesgos Gestión ADM FINANC'!$O$37),"")</f>
        <v/>
      </c>
      <c r="K11" s="52" t="str">
        <f>IF(AND('Mapa Riesgos Gestión ADM FINANC'!$Y$38="Muy Alta",'Mapa Riesgos Gestión ADM FINANC'!$AA$38="Leve"),CONCATENATE("R6C",'Mapa Riesgos Gestión ADM FINANC'!$O$38),"")</f>
        <v/>
      </c>
      <c r="L11" s="52" t="str">
        <f>IF(AND('Mapa Riesgos Gestión ADM FINANC'!$Y$39="Muy Alta",'Mapa Riesgos Gestión ADM FINANC'!$AA$39="Leve"),CONCATENATE("R6C",'Mapa Riesgos Gestión ADM FINANC'!$O$39),"")</f>
        <v/>
      </c>
      <c r="M11" s="52" t="str">
        <f>IF(AND('Mapa Riesgos Gestión ADM FINANC'!$Y$40="Muy Alta",'Mapa Riesgos Gestión ADM FINANC'!$AA$40="Leve"),CONCATENATE("R6C",'Mapa Riesgos Gestión ADM FINANC'!$O$40),"")</f>
        <v/>
      </c>
      <c r="N11" s="52" t="str">
        <f>IF(AND('Mapa Riesgos Gestión ADM FINANC'!$Y$41="Muy Alta",'Mapa Riesgos Gestión ADM FINANC'!$AA$41="Leve"),CONCATENATE("R6C",'Mapa Riesgos Gestión ADM FINANC'!$O$41),"")</f>
        <v/>
      </c>
      <c r="O11" s="53" t="str">
        <f>IF(AND('Mapa Riesgos Gestión ADM FINANC'!$Y$42="Muy Alta",'Mapa Riesgos Gestión ADM FINANC'!$AA$42="Leve"),CONCATENATE("R6C",'Mapa Riesgos Gestión ADM FINANC'!$O$42),"")</f>
        <v/>
      </c>
      <c r="P11" s="51" t="str">
        <f ca="1">IF(AND('Mapa Riesgos Gestión ADM FINANC'!$Y$37="Muy Alta",'Mapa Riesgos Gestión ADM FINANC'!$AA$37="Menor"),CONCATENATE("R6C",'Mapa Riesgos Gestión ADM FINANC'!$O$37),"")</f>
        <v/>
      </c>
      <c r="Q11" s="52" t="str">
        <f>IF(AND('Mapa Riesgos Gestión ADM FINANC'!$Y$38="Muy Alta",'Mapa Riesgos Gestión ADM FINANC'!$AA$38="Menor"),CONCATENATE("R6C",'Mapa Riesgos Gestión ADM FINANC'!$O$38),"")</f>
        <v/>
      </c>
      <c r="R11" s="52" t="str">
        <f>IF(AND('Mapa Riesgos Gestión ADM FINANC'!$Y$39="Muy Alta",'Mapa Riesgos Gestión ADM FINANC'!$AA$39="Menor"),CONCATENATE("R6C",'Mapa Riesgos Gestión ADM FINANC'!$O$39),"")</f>
        <v/>
      </c>
      <c r="S11" s="52" t="str">
        <f>IF(AND('Mapa Riesgos Gestión ADM FINANC'!$Y$40="Muy Alta",'Mapa Riesgos Gestión ADM FINANC'!$AA$40="Menor"),CONCATENATE("R6C",'Mapa Riesgos Gestión ADM FINANC'!$O$40),"")</f>
        <v/>
      </c>
      <c r="T11" s="52" t="str">
        <f>IF(AND('Mapa Riesgos Gestión ADM FINANC'!$Y$41="Muy Alta",'Mapa Riesgos Gestión ADM FINANC'!$AA$41="Menor"),CONCATENATE("R6C",'Mapa Riesgos Gestión ADM FINANC'!$O$41),"")</f>
        <v/>
      </c>
      <c r="U11" s="53" t="str">
        <f>IF(AND('Mapa Riesgos Gestión ADM FINANC'!$Y$42="Muy Alta",'Mapa Riesgos Gestión ADM FINANC'!$AA$42="Menor"),CONCATENATE("R6C",'Mapa Riesgos Gestión ADM FINANC'!$O$42),"")</f>
        <v/>
      </c>
      <c r="V11" s="51" t="str">
        <f ca="1">IF(AND('Mapa Riesgos Gestión ADM FINANC'!$Y$37="Muy Alta",'Mapa Riesgos Gestión ADM FINANC'!$AA$37="Moderado"),CONCATENATE("R6C",'Mapa Riesgos Gestión ADM FINANC'!$O$37),"")</f>
        <v/>
      </c>
      <c r="W11" s="52" t="str">
        <f>IF(AND('Mapa Riesgos Gestión ADM FINANC'!$Y$38="Muy Alta",'Mapa Riesgos Gestión ADM FINANC'!$AA$38="Moderado"),CONCATENATE("R6C",'Mapa Riesgos Gestión ADM FINANC'!$O$38),"")</f>
        <v/>
      </c>
      <c r="X11" s="52" t="str">
        <f>IF(AND('Mapa Riesgos Gestión ADM FINANC'!$Y$39="Muy Alta",'Mapa Riesgos Gestión ADM FINANC'!$AA$39="Moderado"),CONCATENATE("R6C",'Mapa Riesgos Gestión ADM FINANC'!$O$39),"")</f>
        <v/>
      </c>
      <c r="Y11" s="52" t="str">
        <f>IF(AND('Mapa Riesgos Gestión ADM FINANC'!$Y$40="Muy Alta",'Mapa Riesgos Gestión ADM FINANC'!$AA$40="Moderado"),CONCATENATE("R6C",'Mapa Riesgos Gestión ADM FINANC'!$O$40),"")</f>
        <v/>
      </c>
      <c r="Z11" s="52" t="str">
        <f>IF(AND('Mapa Riesgos Gestión ADM FINANC'!$Y$41="Muy Alta",'Mapa Riesgos Gestión ADM FINANC'!$AA$41="Moderado"),CONCATENATE("R6C",'Mapa Riesgos Gestión ADM FINANC'!$O$41),"")</f>
        <v/>
      </c>
      <c r="AA11" s="53" t="str">
        <f>IF(AND('Mapa Riesgos Gestión ADM FINANC'!$Y$42="Muy Alta",'Mapa Riesgos Gestión ADM FINANC'!$AA$42="Moderado"),CONCATENATE("R6C",'Mapa Riesgos Gestión ADM FINANC'!$O$42),"")</f>
        <v/>
      </c>
      <c r="AB11" s="51" t="str">
        <f ca="1">IF(AND('Mapa Riesgos Gestión ADM FINANC'!$Y$37="Muy Alta",'Mapa Riesgos Gestión ADM FINANC'!$AA$37="Mayor"),CONCATENATE("R6C",'Mapa Riesgos Gestión ADM FINANC'!$O$37),"")</f>
        <v/>
      </c>
      <c r="AC11" s="52" t="str">
        <f>IF(AND('Mapa Riesgos Gestión ADM FINANC'!$Y$38="Muy Alta",'Mapa Riesgos Gestión ADM FINANC'!$AA$38="Mayor"),CONCATENATE("R6C",'Mapa Riesgos Gestión ADM FINANC'!$O$38),"")</f>
        <v/>
      </c>
      <c r="AD11" s="52" t="str">
        <f>IF(AND('Mapa Riesgos Gestión ADM FINANC'!$Y$39="Muy Alta",'Mapa Riesgos Gestión ADM FINANC'!$AA$39="Mayor"),CONCATENATE("R6C",'Mapa Riesgos Gestión ADM FINANC'!$O$39),"")</f>
        <v/>
      </c>
      <c r="AE11" s="52" t="str">
        <f>IF(AND('Mapa Riesgos Gestión ADM FINANC'!$Y$40="Muy Alta",'Mapa Riesgos Gestión ADM FINANC'!$AA$40="Mayor"),CONCATENATE("R6C",'Mapa Riesgos Gestión ADM FINANC'!$O$40),"")</f>
        <v/>
      </c>
      <c r="AF11" s="52" t="str">
        <f>IF(AND('Mapa Riesgos Gestión ADM FINANC'!$Y$41="Muy Alta",'Mapa Riesgos Gestión ADM FINANC'!$AA$41="Mayor"),CONCATENATE("R6C",'Mapa Riesgos Gestión ADM FINANC'!$O$41),"")</f>
        <v/>
      </c>
      <c r="AG11" s="53" t="str">
        <f>IF(AND('Mapa Riesgos Gestión ADM FINANC'!$Y$42="Muy Alta",'Mapa Riesgos Gestión ADM FINANC'!$AA$42="Mayor"),CONCATENATE("R6C",'Mapa Riesgos Gestión ADM FINANC'!$O$42),"")</f>
        <v/>
      </c>
      <c r="AH11" s="54" t="str">
        <f ca="1">IF(AND('Mapa Riesgos Gestión ADM FINANC'!$Y$37="Muy Alta",'Mapa Riesgos Gestión ADM FINANC'!$AA$37="Catastrófico"),CONCATENATE("R6C",'Mapa Riesgos Gestión ADM FINANC'!$O$37),"")</f>
        <v/>
      </c>
      <c r="AI11" s="55" t="str">
        <f>IF(AND('Mapa Riesgos Gestión ADM FINANC'!$Y$38="Muy Alta",'Mapa Riesgos Gestión ADM FINANC'!$AA$38="Catastrófico"),CONCATENATE("R6C",'Mapa Riesgos Gestión ADM FINANC'!$O$38),"")</f>
        <v/>
      </c>
      <c r="AJ11" s="55" t="str">
        <f>IF(AND('Mapa Riesgos Gestión ADM FINANC'!$Y$39="Muy Alta",'Mapa Riesgos Gestión ADM FINANC'!$AA$39="Catastrófico"),CONCATENATE("R6C",'Mapa Riesgos Gestión ADM FINANC'!$O$39),"")</f>
        <v/>
      </c>
      <c r="AK11" s="55" t="str">
        <f>IF(AND('Mapa Riesgos Gestión ADM FINANC'!$Y$40="Muy Alta",'Mapa Riesgos Gestión ADM FINANC'!$AA$40="Catastrófico"),CONCATENATE("R6C",'Mapa Riesgos Gestión ADM FINANC'!$O$40),"")</f>
        <v/>
      </c>
      <c r="AL11" s="55" t="str">
        <f>IF(AND('Mapa Riesgos Gestión ADM FINANC'!$Y$41="Muy Alta",'Mapa Riesgos Gestión ADM FINANC'!$AA$41="Catastrófico"),CONCATENATE("R6C",'Mapa Riesgos Gestión ADM FINANC'!$O$41),"")</f>
        <v/>
      </c>
      <c r="AM11" s="56" t="str">
        <f>IF(AND('Mapa Riesgos Gestión ADM FINANC'!$Y$42="Muy Alta",'Mapa Riesgos Gestión ADM FINANC'!$AA$42="Catastrófico"),CONCATENATE("R6C",'Mapa Riesgos Gestión ADM FINANC'!$O$42),"")</f>
        <v/>
      </c>
      <c r="AN11" s="82"/>
      <c r="AO11" s="439"/>
      <c r="AP11" s="440"/>
      <c r="AQ11" s="440"/>
      <c r="AR11" s="440"/>
      <c r="AS11" s="440"/>
      <c r="AT11" s="441"/>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378"/>
      <c r="C12" s="378"/>
      <c r="D12" s="379"/>
      <c r="E12" s="419"/>
      <c r="F12" s="420"/>
      <c r="G12" s="420"/>
      <c r="H12" s="420"/>
      <c r="I12" s="421"/>
      <c r="J12" s="51" t="str">
        <f ca="1">IF(AND('Mapa Riesgos Gestión ADM FINANC'!$Y$43="Muy Alta",'Mapa Riesgos Gestión ADM FINANC'!$AA$43="Leve"),CONCATENATE("R7C",'Mapa Riesgos Gestión ADM FINANC'!$O$43),"")</f>
        <v/>
      </c>
      <c r="K12" s="52" t="str">
        <f>IF(AND('Mapa Riesgos Gestión ADM FINANC'!$Y$44="Muy Alta",'Mapa Riesgos Gestión ADM FINANC'!$AA$44="Leve"),CONCATENATE("R7C",'Mapa Riesgos Gestión ADM FINANC'!$O$44),"")</f>
        <v/>
      </c>
      <c r="L12" s="52" t="str">
        <f>IF(AND('Mapa Riesgos Gestión ADM FINANC'!$Y$45="Muy Alta",'Mapa Riesgos Gestión ADM FINANC'!$AA$45="Leve"),CONCATENATE("R7C",'Mapa Riesgos Gestión ADM FINANC'!$O$45),"")</f>
        <v/>
      </c>
      <c r="M12" s="52" t="str">
        <f>IF(AND('Mapa Riesgos Gestión ADM FINANC'!$Y$46="Muy Alta",'Mapa Riesgos Gestión ADM FINANC'!$AA$46="Leve"),CONCATENATE("R7C",'Mapa Riesgos Gestión ADM FINANC'!$O$46),"")</f>
        <v/>
      </c>
      <c r="N12" s="52" t="str">
        <f>IF(AND('Mapa Riesgos Gestión ADM FINANC'!$Y$47="Muy Alta",'Mapa Riesgos Gestión ADM FINANC'!$AA$47="Leve"),CONCATENATE("R7C",'Mapa Riesgos Gestión ADM FINANC'!$O$47),"")</f>
        <v/>
      </c>
      <c r="O12" s="53" t="str">
        <f>IF(AND('Mapa Riesgos Gestión ADM FINANC'!$Y$48="Muy Alta",'Mapa Riesgos Gestión ADM FINANC'!$AA$48="Leve"),CONCATENATE("R7C",'Mapa Riesgos Gestión ADM FINANC'!$O$48),"")</f>
        <v/>
      </c>
      <c r="P12" s="51" t="str">
        <f ca="1">IF(AND('Mapa Riesgos Gestión ADM FINANC'!$Y$43="Muy Alta",'Mapa Riesgos Gestión ADM FINANC'!$AA$43="Menor"),CONCATENATE("R7C",'Mapa Riesgos Gestión ADM FINANC'!$O$43),"")</f>
        <v/>
      </c>
      <c r="Q12" s="52" t="str">
        <f>IF(AND('Mapa Riesgos Gestión ADM FINANC'!$Y$44="Muy Alta",'Mapa Riesgos Gestión ADM FINANC'!$AA$44="Menor"),CONCATENATE("R7C",'Mapa Riesgos Gestión ADM FINANC'!$O$44),"")</f>
        <v/>
      </c>
      <c r="R12" s="52" t="str">
        <f>IF(AND('Mapa Riesgos Gestión ADM FINANC'!$Y$45="Muy Alta",'Mapa Riesgos Gestión ADM FINANC'!$AA$45="Menor"),CONCATENATE("R7C",'Mapa Riesgos Gestión ADM FINANC'!$O$45),"")</f>
        <v/>
      </c>
      <c r="S12" s="52" t="str">
        <f>IF(AND('Mapa Riesgos Gestión ADM FINANC'!$Y$46="Muy Alta",'Mapa Riesgos Gestión ADM FINANC'!$AA$46="Menor"),CONCATENATE("R7C",'Mapa Riesgos Gestión ADM FINANC'!$O$46),"")</f>
        <v/>
      </c>
      <c r="T12" s="52" t="str">
        <f>IF(AND('Mapa Riesgos Gestión ADM FINANC'!$Y$47="Muy Alta",'Mapa Riesgos Gestión ADM FINANC'!$AA$47="Menor"),CONCATENATE("R7C",'Mapa Riesgos Gestión ADM FINANC'!$O$47),"")</f>
        <v/>
      </c>
      <c r="U12" s="53" t="str">
        <f>IF(AND('Mapa Riesgos Gestión ADM FINANC'!$Y$48="Muy Alta",'Mapa Riesgos Gestión ADM FINANC'!$AA$48="Menor"),CONCATENATE("R7C",'Mapa Riesgos Gestión ADM FINANC'!$O$48),"")</f>
        <v/>
      </c>
      <c r="V12" s="51" t="str">
        <f ca="1">IF(AND('Mapa Riesgos Gestión ADM FINANC'!$Y$43="Muy Alta",'Mapa Riesgos Gestión ADM FINANC'!$AA$43="Moderado"),CONCATENATE("R7C",'Mapa Riesgos Gestión ADM FINANC'!$O$43),"")</f>
        <v/>
      </c>
      <c r="W12" s="52" t="str">
        <f>IF(AND('Mapa Riesgos Gestión ADM FINANC'!$Y$44="Muy Alta",'Mapa Riesgos Gestión ADM FINANC'!$AA$44="Moderado"),CONCATENATE("R7C",'Mapa Riesgos Gestión ADM FINANC'!$O$44),"")</f>
        <v/>
      </c>
      <c r="X12" s="52" t="str">
        <f>IF(AND('Mapa Riesgos Gestión ADM FINANC'!$Y$45="Muy Alta",'Mapa Riesgos Gestión ADM FINANC'!$AA$45="Moderado"),CONCATENATE("R7C",'Mapa Riesgos Gestión ADM FINANC'!$O$45),"")</f>
        <v/>
      </c>
      <c r="Y12" s="52" t="str">
        <f>IF(AND('Mapa Riesgos Gestión ADM FINANC'!$Y$46="Muy Alta",'Mapa Riesgos Gestión ADM FINANC'!$AA$46="Moderado"),CONCATENATE("R7C",'Mapa Riesgos Gestión ADM FINANC'!$O$46),"")</f>
        <v/>
      </c>
      <c r="Z12" s="52" t="str">
        <f>IF(AND('Mapa Riesgos Gestión ADM FINANC'!$Y$47="Muy Alta",'Mapa Riesgos Gestión ADM FINANC'!$AA$47="Moderado"),CONCATENATE("R7C",'Mapa Riesgos Gestión ADM FINANC'!$O$47),"")</f>
        <v/>
      </c>
      <c r="AA12" s="53" t="str">
        <f>IF(AND('Mapa Riesgos Gestión ADM FINANC'!$Y$48="Muy Alta",'Mapa Riesgos Gestión ADM FINANC'!$AA$48="Moderado"),CONCATENATE("R7C",'Mapa Riesgos Gestión ADM FINANC'!$O$48),"")</f>
        <v/>
      </c>
      <c r="AB12" s="51" t="str">
        <f ca="1">IF(AND('Mapa Riesgos Gestión ADM FINANC'!$Y$43="Muy Alta",'Mapa Riesgos Gestión ADM FINANC'!$AA$43="Mayor"),CONCATENATE("R7C",'Mapa Riesgos Gestión ADM FINANC'!$O$43),"")</f>
        <v/>
      </c>
      <c r="AC12" s="52" t="str">
        <f>IF(AND('Mapa Riesgos Gestión ADM FINANC'!$Y$44="Muy Alta",'Mapa Riesgos Gestión ADM FINANC'!$AA$44="Mayor"),CONCATENATE("R7C",'Mapa Riesgos Gestión ADM FINANC'!$O$44),"")</f>
        <v/>
      </c>
      <c r="AD12" s="52" t="str">
        <f>IF(AND('Mapa Riesgos Gestión ADM FINANC'!$Y$45="Muy Alta",'Mapa Riesgos Gestión ADM FINANC'!$AA$45="Mayor"),CONCATENATE("R7C",'Mapa Riesgos Gestión ADM FINANC'!$O$45),"")</f>
        <v/>
      </c>
      <c r="AE12" s="52" t="str">
        <f>IF(AND('Mapa Riesgos Gestión ADM FINANC'!$Y$46="Muy Alta",'Mapa Riesgos Gestión ADM FINANC'!$AA$46="Mayor"),CONCATENATE("R7C",'Mapa Riesgos Gestión ADM FINANC'!$O$46),"")</f>
        <v/>
      </c>
      <c r="AF12" s="52" t="str">
        <f>IF(AND('Mapa Riesgos Gestión ADM FINANC'!$Y$47="Muy Alta",'Mapa Riesgos Gestión ADM FINANC'!$AA$47="Mayor"),CONCATENATE("R7C",'Mapa Riesgos Gestión ADM FINANC'!$O$47),"")</f>
        <v/>
      </c>
      <c r="AG12" s="53" t="str">
        <f>IF(AND('Mapa Riesgos Gestión ADM FINANC'!$Y$48="Muy Alta",'Mapa Riesgos Gestión ADM FINANC'!$AA$48="Mayor"),CONCATENATE("R7C",'Mapa Riesgos Gestión ADM FINANC'!$O$48),"")</f>
        <v/>
      </c>
      <c r="AH12" s="54" t="str">
        <f ca="1">IF(AND('Mapa Riesgos Gestión ADM FINANC'!$Y$43="Muy Alta",'Mapa Riesgos Gestión ADM FINANC'!$AA$43="Catastrófico"),CONCATENATE("R7C",'Mapa Riesgos Gestión ADM FINANC'!$O$43),"")</f>
        <v/>
      </c>
      <c r="AI12" s="55" t="str">
        <f>IF(AND('Mapa Riesgos Gestión ADM FINANC'!$Y$44="Muy Alta",'Mapa Riesgos Gestión ADM FINANC'!$AA$44="Catastrófico"),CONCATENATE("R7C",'Mapa Riesgos Gestión ADM FINANC'!$O$44),"")</f>
        <v/>
      </c>
      <c r="AJ12" s="55" t="str">
        <f>IF(AND('Mapa Riesgos Gestión ADM FINANC'!$Y$45="Muy Alta",'Mapa Riesgos Gestión ADM FINANC'!$AA$45="Catastrófico"),CONCATENATE("R7C",'Mapa Riesgos Gestión ADM FINANC'!$O$45),"")</f>
        <v/>
      </c>
      <c r="AK12" s="55" t="str">
        <f>IF(AND('Mapa Riesgos Gestión ADM FINANC'!$Y$46="Muy Alta",'Mapa Riesgos Gestión ADM FINANC'!$AA$46="Catastrófico"),CONCATENATE("R7C",'Mapa Riesgos Gestión ADM FINANC'!$O$46),"")</f>
        <v/>
      </c>
      <c r="AL12" s="55" t="str">
        <f>IF(AND('Mapa Riesgos Gestión ADM FINANC'!$Y$47="Muy Alta",'Mapa Riesgos Gestión ADM FINANC'!$AA$47="Catastrófico"),CONCATENATE("R7C",'Mapa Riesgos Gestión ADM FINANC'!$O$47),"")</f>
        <v/>
      </c>
      <c r="AM12" s="56" t="str">
        <f>IF(AND('Mapa Riesgos Gestión ADM FINANC'!$Y$48="Muy Alta",'Mapa Riesgos Gestión ADM FINANC'!$AA$48="Catastrófico"),CONCATENATE("R7C",'Mapa Riesgos Gestión ADM FINANC'!$O$48),"")</f>
        <v/>
      </c>
      <c r="AN12" s="82"/>
      <c r="AO12" s="439"/>
      <c r="AP12" s="440"/>
      <c r="AQ12" s="440"/>
      <c r="AR12" s="440"/>
      <c r="AS12" s="440"/>
      <c r="AT12" s="441"/>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378"/>
      <c r="C13" s="378"/>
      <c r="D13" s="379"/>
      <c r="E13" s="419"/>
      <c r="F13" s="420"/>
      <c r="G13" s="420"/>
      <c r="H13" s="420"/>
      <c r="I13" s="421"/>
      <c r="J13" s="51" t="e">
        <f>IF(AND('Mapa Riesgos Gestión ADM FINANC'!#REF!="Muy Alta",'Mapa Riesgos Gestión ADM FINANC'!#REF!="Leve"),CONCATENATE("R8C",'Mapa Riesgos Gestión ADM FINANC'!#REF!),"")</f>
        <v>#REF!</v>
      </c>
      <c r="K13" s="52" t="str">
        <f>IF(AND('Mapa Riesgos Gestión ADM FINANC'!$Y$49="Muy Alta",'Mapa Riesgos Gestión ADM FINANC'!$AA$49="Leve"),CONCATENATE("R8C",'Mapa Riesgos Gestión ADM FINANC'!$O$49),"")</f>
        <v/>
      </c>
      <c r="L13" s="52" t="str">
        <f>IF(AND('Mapa Riesgos Gestión ADM FINANC'!$Y$50="Muy Alta",'Mapa Riesgos Gestión ADM FINANC'!$AA$50="Leve"),CONCATENATE("R8C",'Mapa Riesgos Gestión ADM FINANC'!$O$50),"")</f>
        <v/>
      </c>
      <c r="M13" s="52" t="str">
        <f ca="1">IF(AND('Mapa Riesgos Gestión ADM FINANC'!$Y$51="Muy Alta",'Mapa Riesgos Gestión ADM FINANC'!$AA$51="Leve"),CONCATENATE("R8C",'Mapa Riesgos Gestión ADM FINANC'!$O$51),"")</f>
        <v/>
      </c>
      <c r="N13" s="52" t="str">
        <f>IF(AND('Mapa Riesgos Gestión ADM FINANC'!$Y$52="Muy Alta",'Mapa Riesgos Gestión ADM FINANC'!$AA$52="Leve"),CONCATENATE("R8C",'Mapa Riesgos Gestión ADM FINANC'!$O$52),"")</f>
        <v/>
      </c>
      <c r="O13" s="53" t="str">
        <f>IF(AND('Mapa Riesgos Gestión ADM FINANC'!$Y$53="Muy Alta",'Mapa Riesgos Gestión ADM FINANC'!$AA$53="Leve"),CONCATENATE("R8C",'Mapa Riesgos Gestión ADM FINANC'!$O$53),"")</f>
        <v/>
      </c>
      <c r="P13" s="51" t="e">
        <f>IF(AND('Mapa Riesgos Gestión ADM FINANC'!#REF!="Muy Alta",'Mapa Riesgos Gestión ADM FINANC'!#REF!="Menor"),CONCATENATE("R8C",'Mapa Riesgos Gestión ADM FINANC'!#REF!),"")</f>
        <v>#REF!</v>
      </c>
      <c r="Q13" s="52" t="str">
        <f>IF(AND('Mapa Riesgos Gestión ADM FINANC'!$Y$49="Muy Alta",'Mapa Riesgos Gestión ADM FINANC'!$AA$49="Menor"),CONCATENATE("R8C",'Mapa Riesgos Gestión ADM FINANC'!$O$49),"")</f>
        <v/>
      </c>
      <c r="R13" s="52" t="str">
        <f>IF(AND('Mapa Riesgos Gestión ADM FINANC'!$Y$50="Muy Alta",'Mapa Riesgos Gestión ADM FINANC'!$AA$50="Menor"),CONCATENATE("R8C",'Mapa Riesgos Gestión ADM FINANC'!$O$50),"")</f>
        <v/>
      </c>
      <c r="S13" s="52" t="str">
        <f ca="1">IF(AND('Mapa Riesgos Gestión ADM FINANC'!$Y$51="Muy Alta",'Mapa Riesgos Gestión ADM FINANC'!$AA$51="Menor"),CONCATENATE("R8C",'Mapa Riesgos Gestión ADM FINANC'!$O$51),"")</f>
        <v/>
      </c>
      <c r="T13" s="52" t="str">
        <f>IF(AND('Mapa Riesgos Gestión ADM FINANC'!$Y$52="Muy Alta",'Mapa Riesgos Gestión ADM FINANC'!$AA$52="Menor"),CONCATENATE("R8C",'Mapa Riesgos Gestión ADM FINANC'!$O$52),"")</f>
        <v/>
      </c>
      <c r="U13" s="53" t="str">
        <f>IF(AND('Mapa Riesgos Gestión ADM FINANC'!$Y$53="Muy Alta",'Mapa Riesgos Gestión ADM FINANC'!$AA$53="Menor"),CONCATENATE("R8C",'Mapa Riesgos Gestión ADM FINANC'!$O$53),"")</f>
        <v/>
      </c>
      <c r="V13" s="51" t="e">
        <f>IF(AND('Mapa Riesgos Gestión ADM FINANC'!#REF!="Muy Alta",'Mapa Riesgos Gestión ADM FINANC'!#REF!="Moderado"),CONCATENATE("R8C",'Mapa Riesgos Gestión ADM FINANC'!#REF!),"")</f>
        <v>#REF!</v>
      </c>
      <c r="W13" s="52" t="str">
        <f>IF(AND('Mapa Riesgos Gestión ADM FINANC'!$Y$49="Muy Alta",'Mapa Riesgos Gestión ADM FINANC'!$AA$49="Moderado"),CONCATENATE("R8C",'Mapa Riesgos Gestión ADM FINANC'!$O$49),"")</f>
        <v/>
      </c>
      <c r="X13" s="52" t="str">
        <f>IF(AND('Mapa Riesgos Gestión ADM FINANC'!$Y$50="Muy Alta",'Mapa Riesgos Gestión ADM FINANC'!$AA$50="Moderado"),CONCATENATE("R8C",'Mapa Riesgos Gestión ADM FINANC'!$O$50),"")</f>
        <v/>
      </c>
      <c r="Y13" s="52" t="str">
        <f ca="1">IF(AND('Mapa Riesgos Gestión ADM FINANC'!$Y$51="Muy Alta",'Mapa Riesgos Gestión ADM FINANC'!$AA$51="Moderado"),CONCATENATE("R8C",'Mapa Riesgos Gestión ADM FINANC'!$O$51),"")</f>
        <v/>
      </c>
      <c r="Z13" s="52" t="str">
        <f>IF(AND('Mapa Riesgos Gestión ADM FINANC'!$Y$52="Muy Alta",'Mapa Riesgos Gestión ADM FINANC'!$AA$52="Moderado"),CONCATENATE("R8C",'Mapa Riesgos Gestión ADM FINANC'!$O$52),"")</f>
        <v/>
      </c>
      <c r="AA13" s="53" t="str">
        <f>IF(AND('Mapa Riesgos Gestión ADM FINANC'!$Y$53="Muy Alta",'Mapa Riesgos Gestión ADM FINANC'!$AA$53="Moderado"),CONCATENATE("R8C",'Mapa Riesgos Gestión ADM FINANC'!$O$53),"")</f>
        <v/>
      </c>
      <c r="AB13" s="51" t="e">
        <f>IF(AND('Mapa Riesgos Gestión ADM FINANC'!#REF!="Muy Alta",'Mapa Riesgos Gestión ADM FINANC'!#REF!="Mayor"),CONCATENATE("R8C",'Mapa Riesgos Gestión ADM FINANC'!#REF!),"")</f>
        <v>#REF!</v>
      </c>
      <c r="AC13" s="52" t="str">
        <f>IF(AND('Mapa Riesgos Gestión ADM FINANC'!$Y$49="Muy Alta",'Mapa Riesgos Gestión ADM FINANC'!$AA$49="Mayor"),CONCATENATE("R8C",'Mapa Riesgos Gestión ADM FINANC'!$O$49),"")</f>
        <v/>
      </c>
      <c r="AD13" s="52" t="str">
        <f>IF(AND('Mapa Riesgos Gestión ADM FINANC'!$Y$50="Muy Alta",'Mapa Riesgos Gestión ADM FINANC'!$AA$50="Mayor"),CONCATENATE("R8C",'Mapa Riesgos Gestión ADM FINANC'!$O$50),"")</f>
        <v/>
      </c>
      <c r="AE13" s="52" t="str">
        <f ca="1">IF(AND('Mapa Riesgos Gestión ADM FINANC'!$Y$51="Muy Alta",'Mapa Riesgos Gestión ADM FINANC'!$AA$51="Mayor"),CONCATENATE("R8C",'Mapa Riesgos Gestión ADM FINANC'!$O$51),"")</f>
        <v/>
      </c>
      <c r="AF13" s="52" t="str">
        <f>IF(AND('Mapa Riesgos Gestión ADM FINANC'!$Y$52="Muy Alta",'Mapa Riesgos Gestión ADM FINANC'!$AA$52="Mayor"),CONCATENATE("R8C",'Mapa Riesgos Gestión ADM FINANC'!$O$52),"")</f>
        <v/>
      </c>
      <c r="AG13" s="53" t="str">
        <f>IF(AND('Mapa Riesgos Gestión ADM FINANC'!$Y$53="Muy Alta",'Mapa Riesgos Gestión ADM FINANC'!$AA$53="Mayor"),CONCATENATE("R8C",'Mapa Riesgos Gestión ADM FINANC'!$O$53),"")</f>
        <v/>
      </c>
      <c r="AH13" s="54" t="e">
        <f>IF(AND('Mapa Riesgos Gestión ADM FINANC'!#REF!="Muy Alta",'Mapa Riesgos Gestión ADM FINANC'!#REF!="Catastrófico"),CONCATENATE("R8C",'Mapa Riesgos Gestión ADM FINANC'!#REF!),"")</f>
        <v>#REF!</v>
      </c>
      <c r="AI13" s="55" t="str">
        <f>IF(AND('Mapa Riesgos Gestión ADM FINANC'!$Y$49="Muy Alta",'Mapa Riesgos Gestión ADM FINANC'!$AA$49="Catastrófico"),CONCATENATE("R8C",'Mapa Riesgos Gestión ADM FINANC'!$O$49),"")</f>
        <v/>
      </c>
      <c r="AJ13" s="55" t="str">
        <f>IF(AND('Mapa Riesgos Gestión ADM FINANC'!$Y$50="Muy Alta",'Mapa Riesgos Gestión ADM FINANC'!$AA$50="Catastrófico"),CONCATENATE("R8C",'Mapa Riesgos Gestión ADM FINANC'!$O$50),"")</f>
        <v/>
      </c>
      <c r="AK13" s="55" t="str">
        <f ca="1">IF(AND('Mapa Riesgos Gestión ADM FINANC'!$Y$51="Muy Alta",'Mapa Riesgos Gestión ADM FINANC'!$AA$51="Catastrófico"),CONCATENATE("R8C",'Mapa Riesgos Gestión ADM FINANC'!$O$51),"")</f>
        <v/>
      </c>
      <c r="AL13" s="55" t="str">
        <f>IF(AND('Mapa Riesgos Gestión ADM FINANC'!$Y$52="Muy Alta",'Mapa Riesgos Gestión ADM FINANC'!$AA$52="Catastrófico"),CONCATENATE("R8C",'Mapa Riesgos Gestión ADM FINANC'!$O$52),"")</f>
        <v/>
      </c>
      <c r="AM13" s="56" t="str">
        <f>IF(AND('Mapa Riesgos Gestión ADM FINANC'!$Y$53="Muy Alta",'Mapa Riesgos Gestión ADM FINANC'!$AA$53="Catastrófico"),CONCATENATE("R8C",'Mapa Riesgos Gestión ADM FINANC'!$O$53),"")</f>
        <v/>
      </c>
      <c r="AN13" s="82"/>
      <c r="AO13" s="439"/>
      <c r="AP13" s="440"/>
      <c r="AQ13" s="440"/>
      <c r="AR13" s="440"/>
      <c r="AS13" s="440"/>
      <c r="AT13" s="441"/>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378"/>
      <c r="C14" s="378"/>
      <c r="D14" s="379"/>
      <c r="E14" s="419"/>
      <c r="F14" s="420"/>
      <c r="G14" s="420"/>
      <c r="H14" s="420"/>
      <c r="I14" s="421"/>
      <c r="J14" s="51" t="str">
        <f>IF(AND('Mapa Riesgos Gestión ADM FINANC'!$Y$54="Muy Alta",'Mapa Riesgos Gestión ADM FINANC'!$AA$54="Leve"),CONCATENATE("R9C",'Mapa Riesgos Gestión ADM FINANC'!$O$54),"")</f>
        <v/>
      </c>
      <c r="K14" s="52" t="str">
        <f>IF(AND('Mapa Riesgos Gestión ADM FINANC'!$Y$55="Muy Alta",'Mapa Riesgos Gestión ADM FINANC'!$AA$55="Leve"),CONCATENATE("R9C",'Mapa Riesgos Gestión ADM FINANC'!$O$55),"")</f>
        <v/>
      </c>
      <c r="L14" s="52" t="str">
        <f>IF(AND('Mapa Riesgos Gestión ADM FINANC'!$Y$56="Muy Alta",'Mapa Riesgos Gestión ADM FINANC'!$AA$56="Leve"),CONCATENATE("R9C",'Mapa Riesgos Gestión ADM FINANC'!$O$56),"")</f>
        <v/>
      </c>
      <c r="M14" s="52" t="str">
        <f>IF(AND('Mapa Riesgos Gestión ADM FINANC'!$Y$57="Muy Alta",'Mapa Riesgos Gestión ADM FINANC'!$AA$57="Leve"),CONCATENATE("R9C",'Mapa Riesgos Gestión ADM FINANC'!$O$57),"")</f>
        <v/>
      </c>
      <c r="N14" s="52" t="str">
        <f>IF(AND('Mapa Riesgos Gestión ADM FINANC'!$Y$58="Muy Alta",'Mapa Riesgos Gestión ADM FINANC'!$AA$58="Leve"),CONCATENATE("R9C",'Mapa Riesgos Gestión ADM FINANC'!$O$58),"")</f>
        <v/>
      </c>
      <c r="O14" s="53" t="str">
        <f>IF(AND('Mapa Riesgos Gestión ADM FINANC'!$Y$59="Muy Alta",'Mapa Riesgos Gestión ADM FINANC'!$AA$59="Leve"),CONCATENATE("R9C",'Mapa Riesgos Gestión ADM FINANC'!$O$59),"")</f>
        <v/>
      </c>
      <c r="P14" s="51" t="str">
        <f>IF(AND('Mapa Riesgos Gestión ADM FINANC'!$Y$54="Muy Alta",'Mapa Riesgos Gestión ADM FINANC'!$AA$54="Menor"),CONCATENATE("R9C",'Mapa Riesgos Gestión ADM FINANC'!$O$54),"")</f>
        <v/>
      </c>
      <c r="Q14" s="52" t="str">
        <f>IF(AND('Mapa Riesgos Gestión ADM FINANC'!$Y$55="Muy Alta",'Mapa Riesgos Gestión ADM FINANC'!$AA$55="Menor"),CONCATENATE("R9C",'Mapa Riesgos Gestión ADM FINANC'!$O$55),"")</f>
        <v/>
      </c>
      <c r="R14" s="52" t="str">
        <f>IF(AND('Mapa Riesgos Gestión ADM FINANC'!$Y$56="Muy Alta",'Mapa Riesgos Gestión ADM FINANC'!$AA$56="Menor"),CONCATENATE("R9C",'Mapa Riesgos Gestión ADM FINANC'!$O$56),"")</f>
        <v/>
      </c>
      <c r="S14" s="52" t="str">
        <f>IF(AND('Mapa Riesgos Gestión ADM FINANC'!$Y$57="Muy Alta",'Mapa Riesgos Gestión ADM FINANC'!$AA$57="Menor"),CONCATENATE("R9C",'Mapa Riesgos Gestión ADM FINANC'!$O$57),"")</f>
        <v/>
      </c>
      <c r="T14" s="52" t="str">
        <f>IF(AND('Mapa Riesgos Gestión ADM FINANC'!$Y$58="Muy Alta",'Mapa Riesgos Gestión ADM FINANC'!$AA$58="Menor"),CONCATENATE("R9C",'Mapa Riesgos Gestión ADM FINANC'!$O$58),"")</f>
        <v/>
      </c>
      <c r="U14" s="53" t="str">
        <f>IF(AND('Mapa Riesgos Gestión ADM FINANC'!$Y$59="Muy Alta",'Mapa Riesgos Gestión ADM FINANC'!$AA$59="Menor"),CONCATENATE("R9C",'Mapa Riesgos Gestión ADM FINANC'!$O$59),"")</f>
        <v/>
      </c>
      <c r="V14" s="51" t="str">
        <f>IF(AND('Mapa Riesgos Gestión ADM FINANC'!$Y$54="Muy Alta",'Mapa Riesgos Gestión ADM FINANC'!$AA$54="Moderado"),CONCATENATE("R9C",'Mapa Riesgos Gestión ADM FINANC'!$O$54),"")</f>
        <v/>
      </c>
      <c r="W14" s="52" t="str">
        <f>IF(AND('Mapa Riesgos Gestión ADM FINANC'!$Y$55="Muy Alta",'Mapa Riesgos Gestión ADM FINANC'!$AA$55="Moderado"),CONCATENATE("R9C",'Mapa Riesgos Gestión ADM FINANC'!$O$55),"")</f>
        <v/>
      </c>
      <c r="X14" s="52" t="str">
        <f>IF(AND('Mapa Riesgos Gestión ADM FINANC'!$Y$56="Muy Alta",'Mapa Riesgos Gestión ADM FINANC'!$AA$56="Moderado"),CONCATENATE("R9C",'Mapa Riesgos Gestión ADM FINANC'!$O$56),"")</f>
        <v/>
      </c>
      <c r="Y14" s="52" t="str">
        <f>IF(AND('Mapa Riesgos Gestión ADM FINANC'!$Y$57="Muy Alta",'Mapa Riesgos Gestión ADM FINANC'!$AA$57="Moderado"),CONCATENATE("R9C",'Mapa Riesgos Gestión ADM FINANC'!$O$57),"")</f>
        <v/>
      </c>
      <c r="Z14" s="52" t="str">
        <f>IF(AND('Mapa Riesgos Gestión ADM FINANC'!$Y$58="Muy Alta",'Mapa Riesgos Gestión ADM FINANC'!$AA$58="Moderado"),CONCATENATE("R9C",'Mapa Riesgos Gestión ADM FINANC'!$O$58),"")</f>
        <v/>
      </c>
      <c r="AA14" s="53" t="str">
        <f>IF(AND('Mapa Riesgos Gestión ADM FINANC'!$Y$59="Muy Alta",'Mapa Riesgos Gestión ADM FINANC'!$AA$59="Moderado"),CONCATENATE("R9C",'Mapa Riesgos Gestión ADM FINANC'!$O$59),"")</f>
        <v/>
      </c>
      <c r="AB14" s="51" t="str">
        <f>IF(AND('Mapa Riesgos Gestión ADM FINANC'!$Y$54="Muy Alta",'Mapa Riesgos Gestión ADM FINANC'!$AA$54="Mayor"),CONCATENATE("R9C",'Mapa Riesgos Gestión ADM FINANC'!$O$54),"")</f>
        <v/>
      </c>
      <c r="AC14" s="52" t="str">
        <f>IF(AND('Mapa Riesgos Gestión ADM FINANC'!$Y$55="Muy Alta",'Mapa Riesgos Gestión ADM FINANC'!$AA$55="Mayor"),CONCATENATE("R9C",'Mapa Riesgos Gestión ADM FINANC'!$O$55),"")</f>
        <v/>
      </c>
      <c r="AD14" s="52" t="str">
        <f>IF(AND('Mapa Riesgos Gestión ADM FINANC'!$Y$56="Muy Alta",'Mapa Riesgos Gestión ADM FINANC'!$AA$56="Mayor"),CONCATENATE("R9C",'Mapa Riesgos Gestión ADM FINANC'!$O$56),"")</f>
        <v/>
      </c>
      <c r="AE14" s="52" t="str">
        <f>IF(AND('Mapa Riesgos Gestión ADM FINANC'!$Y$57="Muy Alta",'Mapa Riesgos Gestión ADM FINANC'!$AA$57="Mayor"),CONCATENATE("R9C",'Mapa Riesgos Gestión ADM FINANC'!$O$57),"")</f>
        <v/>
      </c>
      <c r="AF14" s="52" t="str">
        <f>IF(AND('Mapa Riesgos Gestión ADM FINANC'!$Y$58="Muy Alta",'Mapa Riesgos Gestión ADM FINANC'!$AA$58="Mayor"),CONCATENATE("R9C",'Mapa Riesgos Gestión ADM FINANC'!$O$58),"")</f>
        <v/>
      </c>
      <c r="AG14" s="53" t="str">
        <f>IF(AND('Mapa Riesgos Gestión ADM FINANC'!$Y$59="Muy Alta",'Mapa Riesgos Gestión ADM FINANC'!$AA$59="Mayor"),CONCATENATE("R9C",'Mapa Riesgos Gestión ADM FINANC'!$O$59),"")</f>
        <v/>
      </c>
      <c r="AH14" s="54" t="str">
        <f>IF(AND('Mapa Riesgos Gestión ADM FINANC'!$Y$54="Muy Alta",'Mapa Riesgos Gestión ADM FINANC'!$AA$54="Catastrófico"),CONCATENATE("R9C",'Mapa Riesgos Gestión ADM FINANC'!$O$54),"")</f>
        <v/>
      </c>
      <c r="AI14" s="55" t="str">
        <f>IF(AND('Mapa Riesgos Gestión ADM FINANC'!$Y$55="Muy Alta",'Mapa Riesgos Gestión ADM FINANC'!$AA$55="Catastrófico"),CONCATENATE("R9C",'Mapa Riesgos Gestión ADM FINANC'!$O$55),"")</f>
        <v/>
      </c>
      <c r="AJ14" s="55" t="str">
        <f>IF(AND('Mapa Riesgos Gestión ADM FINANC'!$Y$56="Muy Alta",'Mapa Riesgos Gestión ADM FINANC'!$AA$56="Catastrófico"),CONCATENATE("R9C",'Mapa Riesgos Gestión ADM FINANC'!$O$56),"")</f>
        <v/>
      </c>
      <c r="AK14" s="55" t="str">
        <f>IF(AND('Mapa Riesgos Gestión ADM FINANC'!$Y$57="Muy Alta",'Mapa Riesgos Gestión ADM FINANC'!$AA$57="Catastrófico"),CONCATENATE("R9C",'Mapa Riesgos Gestión ADM FINANC'!$O$57),"")</f>
        <v/>
      </c>
      <c r="AL14" s="55" t="str">
        <f>IF(AND('Mapa Riesgos Gestión ADM FINANC'!$Y$58="Muy Alta",'Mapa Riesgos Gestión ADM FINANC'!$AA$58="Catastrófico"),CONCATENATE("R9C",'Mapa Riesgos Gestión ADM FINANC'!$O$58),"")</f>
        <v/>
      </c>
      <c r="AM14" s="56" t="str">
        <f>IF(AND('Mapa Riesgos Gestión ADM FINANC'!$Y$59="Muy Alta",'Mapa Riesgos Gestión ADM FINANC'!$AA$59="Catastrófico"),CONCATENATE("R9C",'Mapa Riesgos Gestión ADM FINANC'!$O$59),"")</f>
        <v/>
      </c>
      <c r="AN14" s="82"/>
      <c r="AO14" s="439"/>
      <c r="AP14" s="440"/>
      <c r="AQ14" s="440"/>
      <c r="AR14" s="440"/>
      <c r="AS14" s="440"/>
      <c r="AT14" s="441"/>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378"/>
      <c r="C15" s="378"/>
      <c r="D15" s="379"/>
      <c r="E15" s="422"/>
      <c r="F15" s="423"/>
      <c r="G15" s="423"/>
      <c r="H15" s="423"/>
      <c r="I15" s="424"/>
      <c r="J15" s="57" t="str">
        <f>IF(AND('Mapa Riesgos Gestión ADM FINANC'!$Y$60="Muy Alta",'Mapa Riesgos Gestión ADM FINANC'!$AA$60="Leve"),CONCATENATE("R10C",'Mapa Riesgos Gestión ADM FINANC'!$O$60),"")</f>
        <v/>
      </c>
      <c r="K15" s="58" t="str">
        <f>IF(AND('Mapa Riesgos Gestión ADM FINANC'!$Y$61="Muy Alta",'Mapa Riesgos Gestión ADM FINANC'!$AA$61="Leve"),CONCATENATE("R10C",'Mapa Riesgos Gestión ADM FINANC'!$O$61),"")</f>
        <v/>
      </c>
      <c r="L15" s="58" t="str">
        <f>IF(AND('Mapa Riesgos Gestión ADM FINANC'!$Y$62="Muy Alta",'Mapa Riesgos Gestión ADM FINANC'!$AA$62="Leve"),CONCATENATE("R10C",'Mapa Riesgos Gestión ADM FINANC'!$O$62),"")</f>
        <v/>
      </c>
      <c r="M15" s="58" t="str">
        <f>IF(AND('Mapa Riesgos Gestión ADM FINANC'!$Y$63="Muy Alta",'Mapa Riesgos Gestión ADM FINANC'!$AA$63="Leve"),CONCATENATE("R10C",'Mapa Riesgos Gestión ADM FINANC'!$O$63),"")</f>
        <v/>
      </c>
      <c r="N15" s="58" t="str">
        <f>IF(AND('Mapa Riesgos Gestión ADM FINANC'!$Y$64="Muy Alta",'Mapa Riesgos Gestión ADM FINANC'!$AA$64="Leve"),CONCATENATE("R10C",'Mapa Riesgos Gestión ADM FINANC'!$O$64),"")</f>
        <v/>
      </c>
      <c r="O15" s="59" t="str">
        <f>IF(AND('Mapa Riesgos Gestión ADM FINANC'!$Y$65="Muy Alta",'Mapa Riesgos Gestión ADM FINANC'!$AA$65="Leve"),CONCATENATE("R10C",'Mapa Riesgos Gestión ADM FINANC'!$O$65),"")</f>
        <v/>
      </c>
      <c r="P15" s="51" t="str">
        <f>IF(AND('Mapa Riesgos Gestión ADM FINANC'!$Y$60="Muy Alta",'Mapa Riesgos Gestión ADM FINANC'!$AA$60="Menor"),CONCATENATE("R10C",'Mapa Riesgos Gestión ADM FINANC'!$O$60),"")</f>
        <v/>
      </c>
      <c r="Q15" s="52" t="str">
        <f>IF(AND('Mapa Riesgos Gestión ADM FINANC'!$Y$61="Muy Alta",'Mapa Riesgos Gestión ADM FINANC'!$AA$61="Menor"),CONCATENATE("R10C",'Mapa Riesgos Gestión ADM FINANC'!$O$61),"")</f>
        <v/>
      </c>
      <c r="R15" s="52" t="str">
        <f>IF(AND('Mapa Riesgos Gestión ADM FINANC'!$Y$62="Muy Alta",'Mapa Riesgos Gestión ADM FINANC'!$AA$62="Menor"),CONCATENATE("R10C",'Mapa Riesgos Gestión ADM FINANC'!$O$62),"")</f>
        <v/>
      </c>
      <c r="S15" s="52" t="str">
        <f>IF(AND('Mapa Riesgos Gestión ADM FINANC'!$Y$63="Muy Alta",'Mapa Riesgos Gestión ADM FINANC'!$AA$63="Menor"),CONCATENATE("R10C",'Mapa Riesgos Gestión ADM FINANC'!$O$63),"")</f>
        <v/>
      </c>
      <c r="T15" s="52" t="str">
        <f>IF(AND('Mapa Riesgos Gestión ADM FINANC'!$Y$64="Muy Alta",'Mapa Riesgos Gestión ADM FINANC'!$AA$64="Menor"),CONCATENATE("R10C",'Mapa Riesgos Gestión ADM FINANC'!$O$64),"")</f>
        <v/>
      </c>
      <c r="U15" s="53" t="str">
        <f>IF(AND('Mapa Riesgos Gestión ADM FINANC'!$Y$65="Muy Alta",'Mapa Riesgos Gestión ADM FINANC'!$AA$65="Menor"),CONCATENATE("R10C",'Mapa Riesgos Gestión ADM FINANC'!$O$65),"")</f>
        <v/>
      </c>
      <c r="V15" s="57" t="str">
        <f>IF(AND('Mapa Riesgos Gestión ADM FINANC'!$Y$60="Muy Alta",'Mapa Riesgos Gestión ADM FINANC'!$AA$60="Moderado"),CONCATENATE("R10C",'Mapa Riesgos Gestión ADM FINANC'!$O$60),"")</f>
        <v/>
      </c>
      <c r="W15" s="58" t="str">
        <f>IF(AND('Mapa Riesgos Gestión ADM FINANC'!$Y$61="Muy Alta",'Mapa Riesgos Gestión ADM FINANC'!$AA$61="Moderado"),CONCATENATE("R10C",'Mapa Riesgos Gestión ADM FINANC'!$O$61),"")</f>
        <v/>
      </c>
      <c r="X15" s="58" t="str">
        <f>IF(AND('Mapa Riesgos Gestión ADM FINANC'!$Y$62="Muy Alta",'Mapa Riesgos Gestión ADM FINANC'!$AA$62="Moderado"),CONCATENATE("R10C",'Mapa Riesgos Gestión ADM FINANC'!$O$62),"")</f>
        <v/>
      </c>
      <c r="Y15" s="58" t="str">
        <f>IF(AND('Mapa Riesgos Gestión ADM FINANC'!$Y$63="Muy Alta",'Mapa Riesgos Gestión ADM FINANC'!$AA$63="Moderado"),CONCATENATE("R10C",'Mapa Riesgos Gestión ADM FINANC'!$O$63),"")</f>
        <v/>
      </c>
      <c r="Z15" s="58" t="str">
        <f>IF(AND('Mapa Riesgos Gestión ADM FINANC'!$Y$64="Muy Alta",'Mapa Riesgos Gestión ADM FINANC'!$AA$64="Moderado"),CONCATENATE("R10C",'Mapa Riesgos Gestión ADM FINANC'!$O$64),"")</f>
        <v/>
      </c>
      <c r="AA15" s="59" t="str">
        <f>IF(AND('Mapa Riesgos Gestión ADM FINANC'!$Y$65="Muy Alta",'Mapa Riesgos Gestión ADM FINANC'!$AA$65="Moderado"),CONCATENATE("R10C",'Mapa Riesgos Gestión ADM FINANC'!$O$65),"")</f>
        <v/>
      </c>
      <c r="AB15" s="51" t="str">
        <f>IF(AND('Mapa Riesgos Gestión ADM FINANC'!$Y$60="Muy Alta",'Mapa Riesgos Gestión ADM FINANC'!$AA$60="Mayor"),CONCATENATE("R10C",'Mapa Riesgos Gestión ADM FINANC'!$O$60),"")</f>
        <v/>
      </c>
      <c r="AC15" s="52" t="str">
        <f>IF(AND('Mapa Riesgos Gestión ADM FINANC'!$Y$61="Muy Alta",'Mapa Riesgos Gestión ADM FINANC'!$AA$61="Mayor"),CONCATENATE("R10C",'Mapa Riesgos Gestión ADM FINANC'!$O$61),"")</f>
        <v/>
      </c>
      <c r="AD15" s="52" t="str">
        <f>IF(AND('Mapa Riesgos Gestión ADM FINANC'!$Y$62="Muy Alta",'Mapa Riesgos Gestión ADM FINANC'!$AA$62="Mayor"),CONCATENATE("R10C",'Mapa Riesgos Gestión ADM FINANC'!$O$62),"")</f>
        <v/>
      </c>
      <c r="AE15" s="52" t="str">
        <f>IF(AND('Mapa Riesgos Gestión ADM FINANC'!$Y$63="Muy Alta",'Mapa Riesgos Gestión ADM FINANC'!$AA$63="Mayor"),CONCATENATE("R10C",'Mapa Riesgos Gestión ADM FINANC'!$O$63),"")</f>
        <v/>
      </c>
      <c r="AF15" s="52" t="str">
        <f>IF(AND('Mapa Riesgos Gestión ADM FINANC'!$Y$64="Muy Alta",'Mapa Riesgos Gestión ADM FINANC'!$AA$64="Mayor"),CONCATENATE("R10C",'Mapa Riesgos Gestión ADM FINANC'!$O$64),"")</f>
        <v/>
      </c>
      <c r="AG15" s="53" t="str">
        <f>IF(AND('Mapa Riesgos Gestión ADM FINANC'!$Y$65="Muy Alta",'Mapa Riesgos Gestión ADM FINANC'!$AA$65="Mayor"),CONCATENATE("R10C",'Mapa Riesgos Gestión ADM FINANC'!$O$65),"")</f>
        <v/>
      </c>
      <c r="AH15" s="60" t="str">
        <f>IF(AND('Mapa Riesgos Gestión ADM FINANC'!$Y$60="Muy Alta",'Mapa Riesgos Gestión ADM FINANC'!$AA$60="Catastrófico"),CONCATENATE("R10C",'Mapa Riesgos Gestión ADM FINANC'!$O$60),"")</f>
        <v/>
      </c>
      <c r="AI15" s="61" t="str">
        <f>IF(AND('Mapa Riesgos Gestión ADM FINANC'!$Y$61="Muy Alta",'Mapa Riesgos Gestión ADM FINANC'!$AA$61="Catastrófico"),CONCATENATE("R10C",'Mapa Riesgos Gestión ADM FINANC'!$O$61),"")</f>
        <v/>
      </c>
      <c r="AJ15" s="61" t="str">
        <f>IF(AND('Mapa Riesgos Gestión ADM FINANC'!$Y$62="Muy Alta",'Mapa Riesgos Gestión ADM FINANC'!$AA$62="Catastrófico"),CONCATENATE("R10C",'Mapa Riesgos Gestión ADM FINANC'!$O$62),"")</f>
        <v/>
      </c>
      <c r="AK15" s="61" t="str">
        <f>IF(AND('Mapa Riesgos Gestión ADM FINANC'!$Y$63="Muy Alta",'Mapa Riesgos Gestión ADM FINANC'!$AA$63="Catastrófico"),CONCATENATE("R10C",'Mapa Riesgos Gestión ADM FINANC'!$O$63),"")</f>
        <v/>
      </c>
      <c r="AL15" s="61" t="str">
        <f>IF(AND('Mapa Riesgos Gestión ADM FINANC'!$Y$64="Muy Alta",'Mapa Riesgos Gestión ADM FINANC'!$AA$64="Catastrófico"),CONCATENATE("R10C",'Mapa Riesgos Gestión ADM FINANC'!$O$64),"")</f>
        <v/>
      </c>
      <c r="AM15" s="62" t="str">
        <f>IF(AND('Mapa Riesgos Gestión ADM FINANC'!$Y$65="Muy Alta",'Mapa Riesgos Gestión ADM FINANC'!$AA$65="Catastrófico"),CONCATENATE("R10C",'Mapa Riesgos Gestión ADM FINANC'!$O$65),"")</f>
        <v/>
      </c>
      <c r="AN15" s="82"/>
      <c r="AO15" s="442"/>
      <c r="AP15" s="443"/>
      <c r="AQ15" s="443"/>
      <c r="AR15" s="443"/>
      <c r="AS15" s="443"/>
      <c r="AT15" s="444"/>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378"/>
      <c r="C16" s="378"/>
      <c r="D16" s="379"/>
      <c r="E16" s="416" t="s">
        <v>115</v>
      </c>
      <c r="F16" s="417"/>
      <c r="G16" s="417"/>
      <c r="H16" s="417"/>
      <c r="I16" s="417"/>
      <c r="J16" s="63" t="str">
        <f ca="1">IF(AND('Mapa Riesgos Gestión ADM FINANC'!$Y$10="Alta",'Mapa Riesgos Gestión ADM FINANC'!$AA$10="Leve"),CONCATENATE("R1C",'Mapa Riesgos Gestión ADM FINANC'!$O$10),"")</f>
        <v/>
      </c>
      <c r="K16" s="64" t="str">
        <f>IF(AND('Mapa Riesgos Gestión ADM FINANC'!$Y$11="Alta",'Mapa Riesgos Gestión ADM FINANC'!$AA$11="Leve"),CONCATENATE("R1C",'Mapa Riesgos Gestión ADM FINANC'!$O$11),"")</f>
        <v/>
      </c>
      <c r="L16" s="64" t="str">
        <f>IF(AND('Mapa Riesgos Gestión ADM FINANC'!$Y$12="Alta",'Mapa Riesgos Gestión ADM FINANC'!$AA$12="Leve"),CONCATENATE("R1C",'Mapa Riesgos Gestión ADM FINANC'!$O$12),"")</f>
        <v/>
      </c>
      <c r="M16" s="64" t="str">
        <f>IF(AND('Mapa Riesgos Gestión ADM FINANC'!$Y$13="Alta",'Mapa Riesgos Gestión ADM FINANC'!$AA$13="Leve"),CONCATENATE("R1C",'Mapa Riesgos Gestión ADM FINANC'!$O$13),"")</f>
        <v/>
      </c>
      <c r="N16" s="64" t="str">
        <f>IF(AND('Mapa Riesgos Gestión ADM FINANC'!$Y$14="Alta",'Mapa Riesgos Gestión ADM FINANC'!$AA$14="Leve"),CONCATENATE("R1C",'Mapa Riesgos Gestión ADM FINANC'!$O$14),"")</f>
        <v/>
      </c>
      <c r="O16" s="65" t="str">
        <f>IF(AND('Mapa Riesgos Gestión ADM FINANC'!$Y$15="Alta",'Mapa Riesgos Gestión ADM FINANC'!$AA$15="Leve"),CONCATENATE("R1C",'Mapa Riesgos Gestión ADM FINANC'!$O$15),"")</f>
        <v/>
      </c>
      <c r="P16" s="63" t="str">
        <f ca="1">IF(AND('Mapa Riesgos Gestión ADM FINANC'!$Y$10="Alta",'Mapa Riesgos Gestión ADM FINANC'!$AA$10="Menor"),CONCATENATE("R1C",'Mapa Riesgos Gestión ADM FINANC'!$O$10),"")</f>
        <v/>
      </c>
      <c r="Q16" s="64" t="str">
        <f>IF(AND('Mapa Riesgos Gestión ADM FINANC'!$Y$11="Alta",'Mapa Riesgos Gestión ADM FINANC'!$AA$11="Menor"),CONCATENATE("R1C",'Mapa Riesgos Gestión ADM FINANC'!$O$11),"")</f>
        <v/>
      </c>
      <c r="R16" s="64" t="str">
        <f>IF(AND('Mapa Riesgos Gestión ADM FINANC'!$Y$12="Alta",'Mapa Riesgos Gestión ADM FINANC'!$AA$12="Menor"),CONCATENATE("R1C",'Mapa Riesgos Gestión ADM FINANC'!$O$12),"")</f>
        <v/>
      </c>
      <c r="S16" s="64" t="str">
        <f>IF(AND('Mapa Riesgos Gestión ADM FINANC'!$Y$13="Alta",'Mapa Riesgos Gestión ADM FINANC'!$AA$13="Menor"),CONCATENATE("R1C",'Mapa Riesgos Gestión ADM FINANC'!$O$13),"")</f>
        <v/>
      </c>
      <c r="T16" s="64" t="str">
        <f>IF(AND('Mapa Riesgos Gestión ADM FINANC'!$Y$14="Alta",'Mapa Riesgos Gestión ADM FINANC'!$AA$14="Menor"),CONCATENATE("R1C",'Mapa Riesgos Gestión ADM FINANC'!$O$14),"")</f>
        <v/>
      </c>
      <c r="U16" s="65" t="str">
        <f>IF(AND('Mapa Riesgos Gestión ADM FINANC'!$Y$15="Alta",'Mapa Riesgos Gestión ADM FINANC'!$AA$15="Menor"),CONCATENATE("R1C",'Mapa Riesgos Gestión ADM FINANC'!$O$15),"")</f>
        <v/>
      </c>
      <c r="V16" s="45" t="str">
        <f ca="1">IF(AND('Mapa Riesgos Gestión ADM FINANC'!$Y$10="Alta",'Mapa Riesgos Gestión ADM FINANC'!$AA$10="Moderado"),CONCATENATE("R1C",'Mapa Riesgos Gestión ADM FINANC'!$O$10),"")</f>
        <v/>
      </c>
      <c r="W16" s="46" t="str">
        <f>IF(AND('Mapa Riesgos Gestión ADM FINANC'!$Y$11="Alta",'Mapa Riesgos Gestión ADM FINANC'!$AA$11="Moderado"),CONCATENATE("R1C",'Mapa Riesgos Gestión ADM FINANC'!$O$11),"")</f>
        <v/>
      </c>
      <c r="X16" s="46" t="str">
        <f>IF(AND('Mapa Riesgos Gestión ADM FINANC'!$Y$12="Alta",'Mapa Riesgos Gestión ADM FINANC'!$AA$12="Moderado"),CONCATENATE("R1C",'Mapa Riesgos Gestión ADM FINANC'!$O$12),"")</f>
        <v/>
      </c>
      <c r="Y16" s="46" t="str">
        <f>IF(AND('Mapa Riesgos Gestión ADM FINANC'!$Y$13="Alta",'Mapa Riesgos Gestión ADM FINANC'!$AA$13="Moderado"),CONCATENATE("R1C",'Mapa Riesgos Gestión ADM FINANC'!$O$13),"")</f>
        <v/>
      </c>
      <c r="Z16" s="46" t="str">
        <f>IF(AND('Mapa Riesgos Gestión ADM FINANC'!$Y$14="Alta",'Mapa Riesgos Gestión ADM FINANC'!$AA$14="Moderado"),CONCATENATE("R1C",'Mapa Riesgos Gestión ADM FINANC'!$O$14),"")</f>
        <v/>
      </c>
      <c r="AA16" s="47" t="str">
        <f>IF(AND('Mapa Riesgos Gestión ADM FINANC'!$Y$15="Alta",'Mapa Riesgos Gestión ADM FINANC'!$AA$15="Moderado"),CONCATENATE("R1C",'Mapa Riesgos Gestión ADM FINANC'!$O$15),"")</f>
        <v/>
      </c>
      <c r="AB16" s="45" t="str">
        <f ca="1">IF(AND('Mapa Riesgos Gestión ADM FINANC'!$Y$10="Alta",'Mapa Riesgos Gestión ADM FINANC'!$AA$10="Mayor"),CONCATENATE("R1C",'Mapa Riesgos Gestión ADM FINANC'!$O$10),"")</f>
        <v/>
      </c>
      <c r="AC16" s="46" t="str">
        <f>IF(AND('Mapa Riesgos Gestión ADM FINANC'!$Y$11="Alta",'Mapa Riesgos Gestión ADM FINANC'!$AA$11="Mayor"),CONCATENATE("R1C",'Mapa Riesgos Gestión ADM FINANC'!$O$11),"")</f>
        <v/>
      </c>
      <c r="AD16" s="46" t="str">
        <f>IF(AND('Mapa Riesgos Gestión ADM FINANC'!$Y$12="Alta",'Mapa Riesgos Gestión ADM FINANC'!$AA$12="Mayor"),CONCATENATE("R1C",'Mapa Riesgos Gestión ADM FINANC'!$O$12),"")</f>
        <v/>
      </c>
      <c r="AE16" s="46" t="str">
        <f>IF(AND('Mapa Riesgos Gestión ADM FINANC'!$Y$13="Alta",'Mapa Riesgos Gestión ADM FINANC'!$AA$13="Mayor"),CONCATENATE("R1C",'Mapa Riesgos Gestión ADM FINANC'!$O$13),"")</f>
        <v/>
      </c>
      <c r="AF16" s="46" t="str">
        <f>IF(AND('Mapa Riesgos Gestión ADM FINANC'!$Y$14="Alta",'Mapa Riesgos Gestión ADM FINANC'!$AA$14="Mayor"),CONCATENATE("R1C",'Mapa Riesgos Gestión ADM FINANC'!$O$14),"")</f>
        <v/>
      </c>
      <c r="AG16" s="47" t="str">
        <f>IF(AND('Mapa Riesgos Gestión ADM FINANC'!$Y$15="Alta",'Mapa Riesgos Gestión ADM FINANC'!$AA$15="Mayor"),CONCATENATE("R1C",'Mapa Riesgos Gestión ADM FINANC'!$O$15),"")</f>
        <v/>
      </c>
      <c r="AH16" s="48" t="str">
        <f ca="1">IF(AND('Mapa Riesgos Gestión ADM FINANC'!$Y$10="Alta",'Mapa Riesgos Gestión ADM FINANC'!$AA$10="Catastrófico"),CONCATENATE("R1C",'Mapa Riesgos Gestión ADM FINANC'!$O$10),"")</f>
        <v/>
      </c>
      <c r="AI16" s="49" t="str">
        <f>IF(AND('Mapa Riesgos Gestión ADM FINANC'!$Y$11="Alta",'Mapa Riesgos Gestión ADM FINANC'!$AA$11="Catastrófico"),CONCATENATE("R1C",'Mapa Riesgos Gestión ADM FINANC'!$O$11),"")</f>
        <v/>
      </c>
      <c r="AJ16" s="49" t="str">
        <f>IF(AND('Mapa Riesgos Gestión ADM FINANC'!$Y$12="Alta",'Mapa Riesgos Gestión ADM FINANC'!$AA$12="Catastrófico"),CONCATENATE("R1C",'Mapa Riesgos Gestión ADM FINANC'!$O$12),"")</f>
        <v/>
      </c>
      <c r="AK16" s="49" t="str">
        <f>IF(AND('Mapa Riesgos Gestión ADM FINANC'!$Y$13="Alta",'Mapa Riesgos Gestión ADM FINANC'!$AA$13="Catastrófico"),CONCATENATE("R1C",'Mapa Riesgos Gestión ADM FINANC'!$O$13),"")</f>
        <v/>
      </c>
      <c r="AL16" s="49" t="str">
        <f>IF(AND('Mapa Riesgos Gestión ADM FINANC'!$Y$14="Alta",'Mapa Riesgos Gestión ADM FINANC'!$AA$14="Catastrófico"),CONCATENATE("R1C",'Mapa Riesgos Gestión ADM FINANC'!$O$14),"")</f>
        <v/>
      </c>
      <c r="AM16" s="50" t="str">
        <f>IF(AND('Mapa Riesgos Gestión ADM FINANC'!$Y$15="Alta",'Mapa Riesgos Gestión ADM FINANC'!$AA$15="Catastrófico"),CONCATENATE("R1C",'Mapa Riesgos Gestión ADM FINANC'!$O$15),"")</f>
        <v/>
      </c>
      <c r="AN16" s="82"/>
      <c r="AO16" s="426" t="s">
        <v>80</v>
      </c>
      <c r="AP16" s="427"/>
      <c r="AQ16" s="427"/>
      <c r="AR16" s="427"/>
      <c r="AS16" s="427"/>
      <c r="AT16" s="428"/>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378"/>
      <c r="C17" s="378"/>
      <c r="D17" s="379"/>
      <c r="E17" s="435"/>
      <c r="F17" s="420"/>
      <c r="G17" s="420"/>
      <c r="H17" s="420"/>
      <c r="I17" s="420"/>
      <c r="J17" s="66" t="str">
        <f ca="1">IF(AND('Mapa Riesgos Gestión ADM FINANC'!$Y$16="Alta",'Mapa Riesgos Gestión ADM FINANC'!$AA$16="Leve"),CONCATENATE("R2C",'Mapa Riesgos Gestión ADM FINANC'!$O$16),"")</f>
        <v/>
      </c>
      <c r="K17" s="67" t="str">
        <f>IF(AND('Mapa Riesgos Gestión ADM FINANC'!$Y$17="Alta",'Mapa Riesgos Gestión ADM FINANC'!$AA$17="Leve"),CONCATENATE("R2C",'Mapa Riesgos Gestión ADM FINANC'!$O$17),"")</f>
        <v/>
      </c>
      <c r="L17" s="67" t="str">
        <f>IF(AND('Mapa Riesgos Gestión ADM FINANC'!$Y$18="Alta",'Mapa Riesgos Gestión ADM FINANC'!$AA$18="Leve"),CONCATENATE("R2C",'Mapa Riesgos Gestión ADM FINANC'!$O$18),"")</f>
        <v/>
      </c>
      <c r="M17" s="67" t="str">
        <f>IF(AND('Mapa Riesgos Gestión ADM FINANC'!$Y$19="Alta",'Mapa Riesgos Gestión ADM FINANC'!$AA$19="Leve"),CONCATENATE("R2C",'Mapa Riesgos Gestión ADM FINANC'!$O$19),"")</f>
        <v/>
      </c>
      <c r="N17" s="67" t="str">
        <f>IF(AND('Mapa Riesgos Gestión ADM FINANC'!$Y$20="Alta",'Mapa Riesgos Gestión ADM FINANC'!$AA$20="Leve"),CONCATENATE("R2C",'Mapa Riesgos Gestión ADM FINANC'!$O$20),"")</f>
        <v/>
      </c>
      <c r="O17" s="68" t="str">
        <f>IF(AND('Mapa Riesgos Gestión ADM FINANC'!$Y$21="Alta",'Mapa Riesgos Gestión ADM FINANC'!$AA$21="Leve"),CONCATENATE("R2C",'Mapa Riesgos Gestión ADM FINANC'!$O$21),"")</f>
        <v/>
      </c>
      <c r="P17" s="66" t="str">
        <f ca="1">IF(AND('Mapa Riesgos Gestión ADM FINANC'!$Y$16="Alta",'Mapa Riesgos Gestión ADM FINANC'!$AA$16="Menor"),CONCATENATE("R2C",'Mapa Riesgos Gestión ADM FINANC'!$O$16),"")</f>
        <v/>
      </c>
      <c r="Q17" s="67" t="str">
        <f>IF(AND('Mapa Riesgos Gestión ADM FINANC'!$Y$17="Alta",'Mapa Riesgos Gestión ADM FINANC'!$AA$17="Menor"),CONCATENATE("R2C",'Mapa Riesgos Gestión ADM FINANC'!$O$17),"")</f>
        <v/>
      </c>
      <c r="R17" s="67" t="str">
        <f>IF(AND('Mapa Riesgos Gestión ADM FINANC'!$Y$18="Alta",'Mapa Riesgos Gestión ADM FINANC'!$AA$18="Menor"),CONCATENATE("R2C",'Mapa Riesgos Gestión ADM FINANC'!$O$18),"")</f>
        <v/>
      </c>
      <c r="S17" s="67" t="str">
        <f>IF(AND('Mapa Riesgos Gestión ADM FINANC'!$Y$19="Alta",'Mapa Riesgos Gestión ADM FINANC'!$AA$19="Menor"),CONCATENATE("R2C",'Mapa Riesgos Gestión ADM FINANC'!$O$19),"")</f>
        <v/>
      </c>
      <c r="T17" s="67" t="str">
        <f>IF(AND('Mapa Riesgos Gestión ADM FINANC'!$Y$20="Alta",'Mapa Riesgos Gestión ADM FINANC'!$AA$20="Menor"),CONCATENATE("R2C",'Mapa Riesgos Gestión ADM FINANC'!$O$20),"")</f>
        <v/>
      </c>
      <c r="U17" s="68" t="str">
        <f>IF(AND('Mapa Riesgos Gestión ADM FINANC'!$Y$21="Alta",'Mapa Riesgos Gestión ADM FINANC'!$AA$21="Menor"),CONCATENATE("R2C",'Mapa Riesgos Gestión ADM FINANC'!$O$21),"")</f>
        <v/>
      </c>
      <c r="V17" s="51" t="str">
        <f ca="1">IF(AND('Mapa Riesgos Gestión ADM FINANC'!$Y$16="Alta",'Mapa Riesgos Gestión ADM FINANC'!$AA$16="Moderado"),CONCATENATE("R2C",'Mapa Riesgos Gestión ADM FINANC'!$O$16),"")</f>
        <v/>
      </c>
      <c r="W17" s="52" t="str">
        <f>IF(AND('Mapa Riesgos Gestión ADM FINANC'!$Y$17="Alta",'Mapa Riesgos Gestión ADM FINANC'!$AA$17="Moderado"),CONCATENATE("R2C",'Mapa Riesgos Gestión ADM FINANC'!$O$17),"")</f>
        <v/>
      </c>
      <c r="X17" s="52" t="str">
        <f>IF(AND('Mapa Riesgos Gestión ADM FINANC'!$Y$18="Alta",'Mapa Riesgos Gestión ADM FINANC'!$AA$18="Moderado"),CONCATENATE("R2C",'Mapa Riesgos Gestión ADM FINANC'!$O$18),"")</f>
        <v/>
      </c>
      <c r="Y17" s="52" t="str">
        <f>IF(AND('Mapa Riesgos Gestión ADM FINANC'!$Y$19="Alta",'Mapa Riesgos Gestión ADM FINANC'!$AA$19="Moderado"),CONCATENATE("R2C",'Mapa Riesgos Gestión ADM FINANC'!$O$19),"")</f>
        <v/>
      </c>
      <c r="Z17" s="52" t="str">
        <f>IF(AND('Mapa Riesgos Gestión ADM FINANC'!$Y$20="Alta",'Mapa Riesgos Gestión ADM FINANC'!$AA$20="Moderado"),CONCATENATE("R2C",'Mapa Riesgos Gestión ADM FINANC'!$O$20),"")</f>
        <v/>
      </c>
      <c r="AA17" s="53" t="str">
        <f>IF(AND('Mapa Riesgos Gestión ADM FINANC'!$Y$21="Alta",'Mapa Riesgos Gestión ADM FINANC'!$AA$21="Moderado"),CONCATENATE("R2C",'Mapa Riesgos Gestión ADM FINANC'!$O$21),"")</f>
        <v/>
      </c>
      <c r="AB17" s="51" t="str">
        <f ca="1">IF(AND('Mapa Riesgos Gestión ADM FINANC'!$Y$16="Alta",'Mapa Riesgos Gestión ADM FINANC'!$AA$16="Mayor"),CONCATENATE("R2C",'Mapa Riesgos Gestión ADM FINANC'!$O$16),"")</f>
        <v/>
      </c>
      <c r="AC17" s="52" t="str">
        <f>IF(AND('Mapa Riesgos Gestión ADM FINANC'!$Y$17="Alta",'Mapa Riesgos Gestión ADM FINANC'!$AA$17="Mayor"),CONCATENATE("R2C",'Mapa Riesgos Gestión ADM FINANC'!$O$17),"")</f>
        <v/>
      </c>
      <c r="AD17" s="52" t="str">
        <f>IF(AND('Mapa Riesgos Gestión ADM FINANC'!$Y$18="Alta",'Mapa Riesgos Gestión ADM FINANC'!$AA$18="Mayor"),CONCATENATE("R2C",'Mapa Riesgos Gestión ADM FINANC'!$O$18),"")</f>
        <v/>
      </c>
      <c r="AE17" s="52" t="str">
        <f>IF(AND('Mapa Riesgos Gestión ADM FINANC'!$Y$19="Alta",'Mapa Riesgos Gestión ADM FINANC'!$AA$19="Mayor"),CONCATENATE("R2C",'Mapa Riesgos Gestión ADM FINANC'!$O$19),"")</f>
        <v/>
      </c>
      <c r="AF17" s="52" t="str">
        <f>IF(AND('Mapa Riesgos Gestión ADM FINANC'!$Y$20="Alta",'Mapa Riesgos Gestión ADM FINANC'!$AA$20="Mayor"),CONCATENATE("R2C",'Mapa Riesgos Gestión ADM FINANC'!$O$20),"")</f>
        <v/>
      </c>
      <c r="AG17" s="53" t="str">
        <f>IF(AND('Mapa Riesgos Gestión ADM FINANC'!$Y$21="Alta",'Mapa Riesgos Gestión ADM FINANC'!$AA$21="Mayor"),CONCATENATE("R2C",'Mapa Riesgos Gestión ADM FINANC'!$O$21),"")</f>
        <v/>
      </c>
      <c r="AH17" s="54" t="str">
        <f ca="1">IF(AND('Mapa Riesgos Gestión ADM FINANC'!$Y$16="Alta",'Mapa Riesgos Gestión ADM FINANC'!$AA$16="Catastrófico"),CONCATENATE("R2C",'Mapa Riesgos Gestión ADM FINANC'!$O$16),"")</f>
        <v/>
      </c>
      <c r="AI17" s="55" t="str">
        <f>IF(AND('Mapa Riesgos Gestión ADM FINANC'!$Y$17="Alta",'Mapa Riesgos Gestión ADM FINANC'!$AA$17="Catastrófico"),CONCATENATE("R2C",'Mapa Riesgos Gestión ADM FINANC'!$O$17),"")</f>
        <v/>
      </c>
      <c r="AJ17" s="55" t="str">
        <f>IF(AND('Mapa Riesgos Gestión ADM FINANC'!$Y$18="Alta",'Mapa Riesgos Gestión ADM FINANC'!$AA$18="Catastrófico"),CONCATENATE("R2C",'Mapa Riesgos Gestión ADM FINANC'!$O$18),"")</f>
        <v/>
      </c>
      <c r="AK17" s="55" t="str">
        <f>IF(AND('Mapa Riesgos Gestión ADM FINANC'!$Y$19="Alta",'Mapa Riesgos Gestión ADM FINANC'!$AA$19="Catastrófico"),CONCATENATE("R2C",'Mapa Riesgos Gestión ADM FINANC'!$O$19),"")</f>
        <v/>
      </c>
      <c r="AL17" s="55" t="str">
        <f>IF(AND('Mapa Riesgos Gestión ADM FINANC'!$Y$20="Alta",'Mapa Riesgos Gestión ADM FINANC'!$AA$20="Catastrófico"),CONCATENATE("R2C",'Mapa Riesgos Gestión ADM FINANC'!$O$20),"")</f>
        <v/>
      </c>
      <c r="AM17" s="56" t="str">
        <f>IF(AND('Mapa Riesgos Gestión ADM FINANC'!$Y$21="Alta",'Mapa Riesgos Gestión ADM FINANC'!$AA$21="Catastrófico"),CONCATENATE("R2C",'Mapa Riesgos Gestión ADM FINANC'!$O$21),"")</f>
        <v/>
      </c>
      <c r="AN17" s="82"/>
      <c r="AO17" s="429"/>
      <c r="AP17" s="430"/>
      <c r="AQ17" s="430"/>
      <c r="AR17" s="430"/>
      <c r="AS17" s="430"/>
      <c r="AT17" s="431"/>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378"/>
      <c r="C18" s="378"/>
      <c r="D18" s="379"/>
      <c r="E18" s="419"/>
      <c r="F18" s="420"/>
      <c r="G18" s="420"/>
      <c r="H18" s="420"/>
      <c r="I18" s="420"/>
      <c r="J18" s="66" t="str">
        <f ca="1">IF(AND('Mapa Riesgos Gestión ADM FINANC'!$Y$22="Alta",'Mapa Riesgos Gestión ADM FINANC'!$AA$22="Leve"),CONCATENATE("R3C",'Mapa Riesgos Gestión ADM FINANC'!$O$22),"")</f>
        <v/>
      </c>
      <c r="K18" s="67" t="str">
        <f>IF(AND('Mapa Riesgos Gestión ADM FINANC'!$Y$23="Alta",'Mapa Riesgos Gestión ADM FINANC'!$AA$23="Leve"),CONCATENATE("R3C",'Mapa Riesgos Gestión ADM FINANC'!$O$23),"")</f>
        <v/>
      </c>
      <c r="L18" s="67" t="str">
        <f>IF(AND('Mapa Riesgos Gestión ADM FINANC'!$Y$24="Alta",'Mapa Riesgos Gestión ADM FINANC'!$AA$24="Leve"),CONCATENATE("R3C",'Mapa Riesgos Gestión ADM FINANC'!$O$24),"")</f>
        <v/>
      </c>
      <c r="M18" s="67" t="str">
        <f>IF(AND('Mapa Riesgos Gestión ADM FINANC'!$Y$25="Alta",'Mapa Riesgos Gestión ADM FINANC'!$AA$25="Leve"),CONCATENATE("R3C",'Mapa Riesgos Gestión ADM FINANC'!$O$25),"")</f>
        <v/>
      </c>
      <c r="N18" s="67" t="str">
        <f>IF(AND('Mapa Riesgos Gestión ADM FINANC'!$Y$26="Alta",'Mapa Riesgos Gestión ADM FINANC'!$AA$26="Leve"),CONCATENATE("R3C",'Mapa Riesgos Gestión ADM FINANC'!$O$26),"")</f>
        <v/>
      </c>
      <c r="O18" s="68" t="str">
        <f>IF(AND('Mapa Riesgos Gestión ADM FINANC'!$Y$27="Alta",'Mapa Riesgos Gestión ADM FINANC'!$AA$27="Leve"),CONCATENATE("R3C",'Mapa Riesgos Gestión ADM FINANC'!$O$27),"")</f>
        <v/>
      </c>
      <c r="P18" s="66" t="str">
        <f ca="1">IF(AND('Mapa Riesgos Gestión ADM FINANC'!$Y$22="Alta",'Mapa Riesgos Gestión ADM FINANC'!$AA$22="Menor"),CONCATENATE("R3C",'Mapa Riesgos Gestión ADM FINANC'!$O$22),"")</f>
        <v/>
      </c>
      <c r="Q18" s="67" t="str">
        <f>IF(AND('Mapa Riesgos Gestión ADM FINANC'!$Y$23="Alta",'Mapa Riesgos Gestión ADM FINANC'!$AA$23="Menor"),CONCATENATE("R3C",'Mapa Riesgos Gestión ADM FINANC'!$O$23),"")</f>
        <v/>
      </c>
      <c r="R18" s="67" t="str">
        <f>IF(AND('Mapa Riesgos Gestión ADM FINANC'!$Y$24="Alta",'Mapa Riesgos Gestión ADM FINANC'!$AA$24="Menor"),CONCATENATE("R3C",'Mapa Riesgos Gestión ADM FINANC'!$O$24),"")</f>
        <v/>
      </c>
      <c r="S18" s="67" t="str">
        <f>IF(AND('Mapa Riesgos Gestión ADM FINANC'!$Y$25="Alta",'Mapa Riesgos Gestión ADM FINANC'!$AA$25="Menor"),CONCATENATE("R3C",'Mapa Riesgos Gestión ADM FINANC'!$O$25),"")</f>
        <v/>
      </c>
      <c r="T18" s="67" t="str">
        <f>IF(AND('Mapa Riesgos Gestión ADM FINANC'!$Y$26="Alta",'Mapa Riesgos Gestión ADM FINANC'!$AA$26="Menor"),CONCATENATE("R3C",'Mapa Riesgos Gestión ADM FINANC'!$O$26),"")</f>
        <v/>
      </c>
      <c r="U18" s="68" t="str">
        <f>IF(AND('Mapa Riesgos Gestión ADM FINANC'!$Y$27="Alta",'Mapa Riesgos Gestión ADM FINANC'!$AA$27="Menor"),CONCATENATE("R3C",'Mapa Riesgos Gestión ADM FINANC'!$O$27),"")</f>
        <v/>
      </c>
      <c r="V18" s="51" t="str">
        <f ca="1">IF(AND('Mapa Riesgos Gestión ADM FINANC'!$Y$22="Alta",'Mapa Riesgos Gestión ADM FINANC'!$AA$22="Moderado"),CONCATENATE("R3C",'Mapa Riesgos Gestión ADM FINANC'!$O$22),"")</f>
        <v/>
      </c>
      <c r="W18" s="52" t="str">
        <f>IF(AND('Mapa Riesgos Gestión ADM FINANC'!$Y$23="Alta",'Mapa Riesgos Gestión ADM FINANC'!$AA$23="Moderado"),CONCATENATE("R3C",'Mapa Riesgos Gestión ADM FINANC'!$O$23),"")</f>
        <v/>
      </c>
      <c r="X18" s="52" t="str">
        <f>IF(AND('Mapa Riesgos Gestión ADM FINANC'!$Y$24="Alta",'Mapa Riesgos Gestión ADM FINANC'!$AA$24="Moderado"),CONCATENATE("R3C",'Mapa Riesgos Gestión ADM FINANC'!$O$24),"")</f>
        <v/>
      </c>
      <c r="Y18" s="52" t="str">
        <f>IF(AND('Mapa Riesgos Gestión ADM FINANC'!$Y$25="Alta",'Mapa Riesgos Gestión ADM FINANC'!$AA$25="Moderado"),CONCATENATE("R3C",'Mapa Riesgos Gestión ADM FINANC'!$O$25),"")</f>
        <v/>
      </c>
      <c r="Z18" s="52" t="str">
        <f>IF(AND('Mapa Riesgos Gestión ADM FINANC'!$Y$26="Alta",'Mapa Riesgos Gestión ADM FINANC'!$AA$26="Moderado"),CONCATENATE("R3C",'Mapa Riesgos Gestión ADM FINANC'!$O$26),"")</f>
        <v/>
      </c>
      <c r="AA18" s="53" t="str">
        <f>IF(AND('Mapa Riesgos Gestión ADM FINANC'!$Y$27="Alta",'Mapa Riesgos Gestión ADM FINANC'!$AA$27="Moderado"),CONCATENATE("R3C",'Mapa Riesgos Gestión ADM FINANC'!$O$27),"")</f>
        <v/>
      </c>
      <c r="AB18" s="51" t="str">
        <f ca="1">IF(AND('Mapa Riesgos Gestión ADM FINANC'!$Y$22="Alta",'Mapa Riesgos Gestión ADM FINANC'!$AA$22="Mayor"),CONCATENATE("R3C",'Mapa Riesgos Gestión ADM FINANC'!$O$22),"")</f>
        <v/>
      </c>
      <c r="AC18" s="52" t="str">
        <f>IF(AND('Mapa Riesgos Gestión ADM FINANC'!$Y$23="Alta",'Mapa Riesgos Gestión ADM FINANC'!$AA$23="Mayor"),CONCATENATE("R3C",'Mapa Riesgos Gestión ADM FINANC'!$O$23),"")</f>
        <v/>
      </c>
      <c r="AD18" s="52" t="str">
        <f>IF(AND('Mapa Riesgos Gestión ADM FINANC'!$Y$24="Alta",'Mapa Riesgos Gestión ADM FINANC'!$AA$24="Mayor"),CONCATENATE("R3C",'Mapa Riesgos Gestión ADM FINANC'!$O$24),"")</f>
        <v/>
      </c>
      <c r="AE18" s="52" t="str">
        <f>IF(AND('Mapa Riesgos Gestión ADM FINANC'!$Y$25="Alta",'Mapa Riesgos Gestión ADM FINANC'!$AA$25="Mayor"),CONCATENATE("R3C",'Mapa Riesgos Gestión ADM FINANC'!$O$25),"")</f>
        <v/>
      </c>
      <c r="AF18" s="52" t="str">
        <f>IF(AND('Mapa Riesgos Gestión ADM FINANC'!$Y$26="Alta",'Mapa Riesgos Gestión ADM FINANC'!$AA$26="Mayor"),CONCATENATE("R3C",'Mapa Riesgos Gestión ADM FINANC'!$O$26),"")</f>
        <v/>
      </c>
      <c r="AG18" s="53" t="str">
        <f>IF(AND('Mapa Riesgos Gestión ADM FINANC'!$Y$27="Alta",'Mapa Riesgos Gestión ADM FINANC'!$AA$27="Mayor"),CONCATENATE("R3C",'Mapa Riesgos Gestión ADM FINANC'!$O$27),"")</f>
        <v/>
      </c>
      <c r="AH18" s="54" t="str">
        <f ca="1">IF(AND('Mapa Riesgos Gestión ADM FINANC'!$Y$22="Alta",'Mapa Riesgos Gestión ADM FINANC'!$AA$22="Catastrófico"),CONCATENATE("R3C",'Mapa Riesgos Gestión ADM FINANC'!$O$22),"")</f>
        <v/>
      </c>
      <c r="AI18" s="55" t="str">
        <f>IF(AND('Mapa Riesgos Gestión ADM FINANC'!$Y$23="Alta",'Mapa Riesgos Gestión ADM FINANC'!$AA$23="Catastrófico"),CONCATENATE("R3C",'Mapa Riesgos Gestión ADM FINANC'!$O$23),"")</f>
        <v/>
      </c>
      <c r="AJ18" s="55" t="str">
        <f>IF(AND('Mapa Riesgos Gestión ADM FINANC'!$Y$24="Alta",'Mapa Riesgos Gestión ADM FINANC'!$AA$24="Catastrófico"),CONCATENATE("R3C",'Mapa Riesgos Gestión ADM FINANC'!$O$24),"")</f>
        <v/>
      </c>
      <c r="AK18" s="55" t="str">
        <f>IF(AND('Mapa Riesgos Gestión ADM FINANC'!$Y$25="Alta",'Mapa Riesgos Gestión ADM FINANC'!$AA$25="Catastrófico"),CONCATENATE("R3C",'Mapa Riesgos Gestión ADM FINANC'!$O$25),"")</f>
        <v/>
      </c>
      <c r="AL18" s="55" t="str">
        <f>IF(AND('Mapa Riesgos Gestión ADM FINANC'!$Y$26="Alta",'Mapa Riesgos Gestión ADM FINANC'!$AA$26="Catastrófico"),CONCATENATE("R3C",'Mapa Riesgos Gestión ADM FINANC'!$O$26),"")</f>
        <v/>
      </c>
      <c r="AM18" s="56" t="str">
        <f>IF(AND('Mapa Riesgos Gestión ADM FINANC'!$Y$27="Alta",'Mapa Riesgos Gestión ADM FINANC'!$AA$27="Catastrófico"),CONCATENATE("R3C",'Mapa Riesgos Gestión ADM FINANC'!$O$27),"")</f>
        <v/>
      </c>
      <c r="AN18" s="82"/>
      <c r="AO18" s="429"/>
      <c r="AP18" s="430"/>
      <c r="AQ18" s="430"/>
      <c r="AR18" s="430"/>
      <c r="AS18" s="430"/>
      <c r="AT18" s="431"/>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378"/>
      <c r="C19" s="378"/>
      <c r="D19" s="379"/>
      <c r="E19" s="419"/>
      <c r="F19" s="420"/>
      <c r="G19" s="420"/>
      <c r="H19" s="420"/>
      <c r="I19" s="420"/>
      <c r="J19" s="66" t="str">
        <f ca="1">IF(AND('Mapa Riesgos Gestión ADM FINANC'!$Y$28="Alta",'Mapa Riesgos Gestión ADM FINANC'!$AA$28="Leve"),CONCATENATE("R4C",'Mapa Riesgos Gestión ADM FINANC'!$O$28),"")</f>
        <v/>
      </c>
      <c r="K19" s="67" t="str">
        <f>IF(AND('Mapa Riesgos Gestión ADM FINANC'!$Y$29="Alta",'Mapa Riesgos Gestión ADM FINANC'!$AA$29="Leve"),CONCATENATE("R4C",'Mapa Riesgos Gestión ADM FINANC'!$O$29),"")</f>
        <v/>
      </c>
      <c r="L19" s="67" t="str">
        <f>IF(AND('Mapa Riesgos Gestión ADM FINANC'!$Y$30="Alta",'Mapa Riesgos Gestión ADM FINANC'!$AA$30="Leve"),CONCATENATE("R4C",'Mapa Riesgos Gestión ADM FINANC'!$O$30),"")</f>
        <v/>
      </c>
      <c r="M19" s="67" t="str">
        <f>IF(AND('Mapa Riesgos Gestión ADM FINANC'!$Y$31="Alta",'Mapa Riesgos Gestión ADM FINANC'!$AA$31="Leve"),CONCATENATE("R4C",'Mapa Riesgos Gestión ADM FINANC'!$O$31),"")</f>
        <v/>
      </c>
      <c r="N19" s="67" t="str">
        <f>IF(AND('Mapa Riesgos Gestión ADM FINANC'!$Y$32="Alta",'Mapa Riesgos Gestión ADM FINANC'!$AA$32="Leve"),CONCATENATE("R4C",'Mapa Riesgos Gestión ADM FINANC'!$O$32),"")</f>
        <v/>
      </c>
      <c r="O19" s="68" t="str">
        <f>IF(AND('Mapa Riesgos Gestión ADM FINANC'!$Y$33="Alta",'Mapa Riesgos Gestión ADM FINANC'!$AA$33="Leve"),CONCATENATE("R4C",'Mapa Riesgos Gestión ADM FINANC'!$O$33),"")</f>
        <v/>
      </c>
      <c r="P19" s="66" t="str">
        <f ca="1">IF(AND('Mapa Riesgos Gestión ADM FINANC'!$Y$28="Alta",'Mapa Riesgos Gestión ADM FINANC'!$AA$28="Menor"),CONCATENATE("R4C",'Mapa Riesgos Gestión ADM FINANC'!$O$28),"")</f>
        <v/>
      </c>
      <c r="Q19" s="67" t="str">
        <f>IF(AND('Mapa Riesgos Gestión ADM FINANC'!$Y$29="Alta",'Mapa Riesgos Gestión ADM FINANC'!$AA$29="Menor"),CONCATENATE("R4C",'Mapa Riesgos Gestión ADM FINANC'!$O$29),"")</f>
        <v/>
      </c>
      <c r="R19" s="67" t="str">
        <f>IF(AND('Mapa Riesgos Gestión ADM FINANC'!$Y$30="Alta",'Mapa Riesgos Gestión ADM FINANC'!$AA$30="Menor"),CONCATENATE("R4C",'Mapa Riesgos Gestión ADM FINANC'!$O$30),"")</f>
        <v/>
      </c>
      <c r="S19" s="67" t="str">
        <f>IF(AND('Mapa Riesgos Gestión ADM FINANC'!$Y$31="Alta",'Mapa Riesgos Gestión ADM FINANC'!$AA$31="Menor"),CONCATENATE("R4C",'Mapa Riesgos Gestión ADM FINANC'!$O$31),"")</f>
        <v/>
      </c>
      <c r="T19" s="67" t="str">
        <f>IF(AND('Mapa Riesgos Gestión ADM FINANC'!$Y$32="Alta",'Mapa Riesgos Gestión ADM FINANC'!$AA$32="Menor"),CONCATENATE("R4C",'Mapa Riesgos Gestión ADM FINANC'!$O$32),"")</f>
        <v/>
      </c>
      <c r="U19" s="68" t="str">
        <f>IF(AND('Mapa Riesgos Gestión ADM FINANC'!$Y$33="Alta",'Mapa Riesgos Gestión ADM FINANC'!$AA$33="Menor"),CONCATENATE("R4C",'Mapa Riesgos Gestión ADM FINANC'!$O$33),"")</f>
        <v/>
      </c>
      <c r="V19" s="51" t="str">
        <f ca="1">IF(AND('Mapa Riesgos Gestión ADM FINANC'!$Y$28="Alta",'Mapa Riesgos Gestión ADM FINANC'!$AA$28="Moderado"),CONCATENATE("R4C",'Mapa Riesgos Gestión ADM FINANC'!$O$28),"")</f>
        <v/>
      </c>
      <c r="W19" s="52" t="str">
        <f>IF(AND('Mapa Riesgos Gestión ADM FINANC'!$Y$29="Alta",'Mapa Riesgos Gestión ADM FINANC'!$AA$29="Moderado"),CONCATENATE("R4C",'Mapa Riesgos Gestión ADM FINANC'!$O$29),"")</f>
        <v/>
      </c>
      <c r="X19" s="52" t="str">
        <f>IF(AND('Mapa Riesgos Gestión ADM FINANC'!$Y$30="Alta",'Mapa Riesgos Gestión ADM FINANC'!$AA$30="Moderado"),CONCATENATE("R4C",'Mapa Riesgos Gestión ADM FINANC'!$O$30),"")</f>
        <v/>
      </c>
      <c r="Y19" s="52" t="str">
        <f>IF(AND('Mapa Riesgos Gestión ADM FINANC'!$Y$31="Alta",'Mapa Riesgos Gestión ADM FINANC'!$AA$31="Moderado"),CONCATENATE("R4C",'Mapa Riesgos Gestión ADM FINANC'!$O$31),"")</f>
        <v/>
      </c>
      <c r="Z19" s="52" t="str">
        <f>IF(AND('Mapa Riesgos Gestión ADM FINANC'!$Y$32="Alta",'Mapa Riesgos Gestión ADM FINANC'!$AA$32="Moderado"),CONCATENATE("R4C",'Mapa Riesgos Gestión ADM FINANC'!$O$32),"")</f>
        <v/>
      </c>
      <c r="AA19" s="53" t="str">
        <f>IF(AND('Mapa Riesgos Gestión ADM FINANC'!$Y$33="Alta",'Mapa Riesgos Gestión ADM FINANC'!$AA$33="Moderado"),CONCATENATE("R4C",'Mapa Riesgos Gestión ADM FINANC'!$O$33),"")</f>
        <v/>
      </c>
      <c r="AB19" s="51" t="str">
        <f ca="1">IF(AND('Mapa Riesgos Gestión ADM FINANC'!$Y$28="Alta",'Mapa Riesgos Gestión ADM FINANC'!$AA$28="Mayor"),CONCATENATE("R4C",'Mapa Riesgos Gestión ADM FINANC'!$O$28),"")</f>
        <v/>
      </c>
      <c r="AC19" s="52" t="str">
        <f>IF(AND('Mapa Riesgos Gestión ADM FINANC'!$Y$29="Alta",'Mapa Riesgos Gestión ADM FINANC'!$AA$29="Mayor"),CONCATENATE("R4C",'Mapa Riesgos Gestión ADM FINANC'!$O$29),"")</f>
        <v/>
      </c>
      <c r="AD19" s="52" t="str">
        <f>IF(AND('Mapa Riesgos Gestión ADM FINANC'!$Y$30="Alta",'Mapa Riesgos Gestión ADM FINANC'!$AA$30="Mayor"),CONCATENATE("R4C",'Mapa Riesgos Gestión ADM FINANC'!$O$30),"")</f>
        <v/>
      </c>
      <c r="AE19" s="52" t="str">
        <f>IF(AND('Mapa Riesgos Gestión ADM FINANC'!$Y$31="Alta",'Mapa Riesgos Gestión ADM FINANC'!$AA$31="Mayor"),CONCATENATE("R4C",'Mapa Riesgos Gestión ADM FINANC'!$O$31),"")</f>
        <v/>
      </c>
      <c r="AF19" s="52" t="str">
        <f>IF(AND('Mapa Riesgos Gestión ADM FINANC'!$Y$32="Alta",'Mapa Riesgos Gestión ADM FINANC'!$AA$32="Mayor"),CONCATENATE("R4C",'Mapa Riesgos Gestión ADM FINANC'!$O$32),"")</f>
        <v/>
      </c>
      <c r="AG19" s="53" t="str">
        <f>IF(AND('Mapa Riesgos Gestión ADM FINANC'!$Y$33="Alta",'Mapa Riesgos Gestión ADM FINANC'!$AA$33="Mayor"),CONCATENATE("R4C",'Mapa Riesgos Gestión ADM FINANC'!$O$33),"")</f>
        <v/>
      </c>
      <c r="AH19" s="54" t="str">
        <f ca="1">IF(AND('Mapa Riesgos Gestión ADM FINANC'!$Y$28="Alta",'Mapa Riesgos Gestión ADM FINANC'!$AA$28="Catastrófico"),CONCATENATE("R4C",'Mapa Riesgos Gestión ADM FINANC'!$O$28),"")</f>
        <v/>
      </c>
      <c r="AI19" s="55" t="str">
        <f>IF(AND('Mapa Riesgos Gestión ADM FINANC'!$Y$29="Alta",'Mapa Riesgos Gestión ADM FINANC'!$AA$29="Catastrófico"),CONCATENATE("R4C",'Mapa Riesgos Gestión ADM FINANC'!$O$29),"")</f>
        <v/>
      </c>
      <c r="AJ19" s="55" t="str">
        <f>IF(AND('Mapa Riesgos Gestión ADM FINANC'!$Y$30="Alta",'Mapa Riesgos Gestión ADM FINANC'!$AA$30="Catastrófico"),CONCATENATE("R4C",'Mapa Riesgos Gestión ADM FINANC'!$O$30),"")</f>
        <v/>
      </c>
      <c r="AK19" s="55" t="str">
        <f>IF(AND('Mapa Riesgos Gestión ADM FINANC'!$Y$31="Alta",'Mapa Riesgos Gestión ADM FINANC'!$AA$31="Catastrófico"),CONCATENATE("R4C",'Mapa Riesgos Gestión ADM FINANC'!$O$31),"")</f>
        <v/>
      </c>
      <c r="AL19" s="55" t="str">
        <f>IF(AND('Mapa Riesgos Gestión ADM FINANC'!$Y$32="Alta",'Mapa Riesgos Gestión ADM FINANC'!$AA$32="Catastrófico"),CONCATENATE("R4C",'Mapa Riesgos Gestión ADM FINANC'!$O$32),"")</f>
        <v/>
      </c>
      <c r="AM19" s="56" t="str">
        <f>IF(AND('Mapa Riesgos Gestión ADM FINANC'!$Y$33="Alta",'Mapa Riesgos Gestión ADM FINANC'!$AA$33="Catastrófico"),CONCATENATE("R4C",'Mapa Riesgos Gestión ADM FINANC'!$O$33),"")</f>
        <v/>
      </c>
      <c r="AN19" s="82"/>
      <c r="AO19" s="429"/>
      <c r="AP19" s="430"/>
      <c r="AQ19" s="430"/>
      <c r="AR19" s="430"/>
      <c r="AS19" s="430"/>
      <c r="AT19" s="431"/>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378"/>
      <c r="C20" s="378"/>
      <c r="D20" s="379"/>
      <c r="E20" s="419"/>
      <c r="F20" s="420"/>
      <c r="G20" s="420"/>
      <c r="H20" s="420"/>
      <c r="I20" s="420"/>
      <c r="J20" s="66" t="str">
        <f ca="1">IF(AND('Mapa Riesgos Gestión ADM FINANC'!$Y$34="Alta",'Mapa Riesgos Gestión ADM FINANC'!$AA$34="Leve"),CONCATENATE("R5C",'Mapa Riesgos Gestión ADM FINANC'!$O$34),"")</f>
        <v/>
      </c>
      <c r="K20" s="67" t="e">
        <f>IF(AND('Mapa Riesgos Gestión ADM FINANC'!#REF!="Alta",'Mapa Riesgos Gestión ADM FINANC'!#REF!="Leve"),CONCATENATE("R5C",'Mapa Riesgos Gestión ADM FINANC'!#REF!),"")</f>
        <v>#REF!</v>
      </c>
      <c r="L20" s="67" t="e">
        <f>IF(AND('Mapa Riesgos Gestión ADM FINANC'!#REF!="Alta",'Mapa Riesgos Gestión ADM FINANC'!#REF!="Leve"),CONCATENATE("R5C",'Mapa Riesgos Gestión ADM FINANC'!#REF!),"")</f>
        <v>#REF!</v>
      </c>
      <c r="M20" s="67" t="e">
        <f>IF(AND('Mapa Riesgos Gestión ADM FINANC'!#REF!="Alta",'Mapa Riesgos Gestión ADM FINANC'!#REF!="Leve"),CONCATENATE("R5C",'Mapa Riesgos Gestión ADM FINANC'!#REF!),"")</f>
        <v>#REF!</v>
      </c>
      <c r="N20" s="67" t="str">
        <f>IF(AND('Mapa Riesgos Gestión ADM FINANC'!$Y$35="Alta",'Mapa Riesgos Gestión ADM FINANC'!$AA$35="Leve"),CONCATENATE("R5C",'Mapa Riesgos Gestión ADM FINANC'!$O$35),"")</f>
        <v/>
      </c>
      <c r="O20" s="68" t="str">
        <f>IF(AND('Mapa Riesgos Gestión ADM FINANC'!$Y$36="Alta",'Mapa Riesgos Gestión ADM FINANC'!$AA$36="Leve"),CONCATENATE("R5C",'Mapa Riesgos Gestión ADM FINANC'!$O$36),"")</f>
        <v/>
      </c>
      <c r="P20" s="66" t="str">
        <f ca="1">IF(AND('Mapa Riesgos Gestión ADM FINANC'!$Y$34="Alta",'Mapa Riesgos Gestión ADM FINANC'!$AA$34="Menor"),CONCATENATE("R5C",'Mapa Riesgos Gestión ADM FINANC'!$O$34),"")</f>
        <v/>
      </c>
      <c r="Q20" s="67" t="e">
        <f>IF(AND('Mapa Riesgos Gestión ADM FINANC'!#REF!="Alta",'Mapa Riesgos Gestión ADM FINANC'!#REF!="Menor"),CONCATENATE("R5C",'Mapa Riesgos Gestión ADM FINANC'!#REF!),"")</f>
        <v>#REF!</v>
      </c>
      <c r="R20" s="67" t="e">
        <f>IF(AND('Mapa Riesgos Gestión ADM FINANC'!#REF!="Alta",'Mapa Riesgos Gestión ADM FINANC'!#REF!="Menor"),CONCATENATE("R5C",'Mapa Riesgos Gestión ADM FINANC'!#REF!),"")</f>
        <v>#REF!</v>
      </c>
      <c r="S20" s="67" t="e">
        <f>IF(AND('Mapa Riesgos Gestión ADM FINANC'!#REF!="Alta",'Mapa Riesgos Gestión ADM FINANC'!#REF!="Menor"),CONCATENATE("R5C",'Mapa Riesgos Gestión ADM FINANC'!#REF!),"")</f>
        <v>#REF!</v>
      </c>
      <c r="T20" s="67" t="str">
        <f>IF(AND('Mapa Riesgos Gestión ADM FINANC'!$Y$35="Alta",'Mapa Riesgos Gestión ADM FINANC'!$AA$35="Menor"),CONCATENATE("R5C",'Mapa Riesgos Gestión ADM FINANC'!$O$35),"")</f>
        <v/>
      </c>
      <c r="U20" s="68" t="str">
        <f>IF(AND('Mapa Riesgos Gestión ADM FINANC'!$Y$36="Alta",'Mapa Riesgos Gestión ADM FINANC'!$AA$36="Menor"),CONCATENATE("R5C",'Mapa Riesgos Gestión ADM FINANC'!$O$36),"")</f>
        <v/>
      </c>
      <c r="V20" s="51" t="str">
        <f ca="1">IF(AND('Mapa Riesgos Gestión ADM FINANC'!$Y$34="Alta",'Mapa Riesgos Gestión ADM FINANC'!$AA$34="Moderado"),CONCATENATE("R5C",'Mapa Riesgos Gestión ADM FINANC'!$O$34),"")</f>
        <v/>
      </c>
      <c r="W20" s="52" t="e">
        <f>IF(AND('Mapa Riesgos Gestión ADM FINANC'!#REF!="Alta",'Mapa Riesgos Gestión ADM FINANC'!#REF!="Moderado"),CONCATENATE("R5C",'Mapa Riesgos Gestión ADM FINANC'!#REF!),"")</f>
        <v>#REF!</v>
      </c>
      <c r="X20" s="52" t="e">
        <f>IF(AND('Mapa Riesgos Gestión ADM FINANC'!#REF!="Alta",'Mapa Riesgos Gestión ADM FINANC'!#REF!="Moderado"),CONCATENATE("R5C",'Mapa Riesgos Gestión ADM FINANC'!#REF!),"")</f>
        <v>#REF!</v>
      </c>
      <c r="Y20" s="52" t="e">
        <f>IF(AND('Mapa Riesgos Gestión ADM FINANC'!#REF!="Alta",'Mapa Riesgos Gestión ADM FINANC'!#REF!="Moderado"),CONCATENATE("R5C",'Mapa Riesgos Gestión ADM FINANC'!#REF!),"")</f>
        <v>#REF!</v>
      </c>
      <c r="Z20" s="52" t="str">
        <f>IF(AND('Mapa Riesgos Gestión ADM FINANC'!$Y$35="Alta",'Mapa Riesgos Gestión ADM FINANC'!$AA$35="Moderado"),CONCATENATE("R5C",'Mapa Riesgos Gestión ADM FINANC'!$O$35),"")</f>
        <v/>
      </c>
      <c r="AA20" s="53" t="str">
        <f>IF(AND('Mapa Riesgos Gestión ADM FINANC'!$Y$36="Alta",'Mapa Riesgos Gestión ADM FINANC'!$AA$36="Moderado"),CONCATENATE("R5C",'Mapa Riesgos Gestión ADM FINANC'!$O$36),"")</f>
        <v/>
      </c>
      <c r="AB20" s="51" t="str">
        <f ca="1">IF(AND('Mapa Riesgos Gestión ADM FINANC'!$Y$34="Alta",'Mapa Riesgos Gestión ADM FINANC'!$AA$34="Mayor"),CONCATENATE("R5C",'Mapa Riesgos Gestión ADM FINANC'!$O$34),"")</f>
        <v/>
      </c>
      <c r="AC20" s="52" t="e">
        <f>IF(AND('Mapa Riesgos Gestión ADM FINANC'!#REF!="Alta",'Mapa Riesgos Gestión ADM FINANC'!#REF!="Mayor"),CONCATENATE("R5C",'Mapa Riesgos Gestión ADM FINANC'!#REF!),"")</f>
        <v>#REF!</v>
      </c>
      <c r="AD20" s="52" t="e">
        <f>IF(AND('Mapa Riesgos Gestión ADM FINANC'!#REF!="Alta",'Mapa Riesgos Gestión ADM FINANC'!#REF!="Mayor"),CONCATENATE("R5C",'Mapa Riesgos Gestión ADM FINANC'!#REF!),"")</f>
        <v>#REF!</v>
      </c>
      <c r="AE20" s="52" t="e">
        <f>IF(AND('Mapa Riesgos Gestión ADM FINANC'!#REF!="Alta",'Mapa Riesgos Gestión ADM FINANC'!#REF!="Mayor"),CONCATENATE("R5C",'Mapa Riesgos Gestión ADM FINANC'!#REF!),"")</f>
        <v>#REF!</v>
      </c>
      <c r="AF20" s="52" t="str">
        <f>IF(AND('Mapa Riesgos Gestión ADM FINANC'!$Y$35="Alta",'Mapa Riesgos Gestión ADM FINANC'!$AA$35="Mayor"),CONCATENATE("R5C",'Mapa Riesgos Gestión ADM FINANC'!$O$35),"")</f>
        <v/>
      </c>
      <c r="AG20" s="53" t="str">
        <f>IF(AND('Mapa Riesgos Gestión ADM FINANC'!$Y$36="Alta",'Mapa Riesgos Gestión ADM FINANC'!$AA$36="Mayor"),CONCATENATE("R5C",'Mapa Riesgos Gestión ADM FINANC'!$O$36),"")</f>
        <v/>
      </c>
      <c r="AH20" s="54" t="str">
        <f ca="1">IF(AND('Mapa Riesgos Gestión ADM FINANC'!$Y$34="Alta",'Mapa Riesgos Gestión ADM FINANC'!$AA$34="Catastrófico"),CONCATENATE("R5C",'Mapa Riesgos Gestión ADM FINANC'!$O$34),"")</f>
        <v/>
      </c>
      <c r="AI20" s="55" t="e">
        <f>IF(AND('Mapa Riesgos Gestión ADM FINANC'!#REF!="Alta",'Mapa Riesgos Gestión ADM FINANC'!#REF!="Catastrófico"),CONCATENATE("R5C",'Mapa Riesgos Gestión ADM FINANC'!#REF!),"")</f>
        <v>#REF!</v>
      </c>
      <c r="AJ20" s="55" t="e">
        <f>IF(AND('Mapa Riesgos Gestión ADM FINANC'!#REF!="Alta",'Mapa Riesgos Gestión ADM FINANC'!#REF!="Catastrófico"),CONCATENATE("R5C",'Mapa Riesgos Gestión ADM FINANC'!#REF!),"")</f>
        <v>#REF!</v>
      </c>
      <c r="AK20" s="55" t="e">
        <f>IF(AND('Mapa Riesgos Gestión ADM FINANC'!#REF!="Alta",'Mapa Riesgos Gestión ADM FINANC'!#REF!="Catastrófico"),CONCATENATE("R5C",'Mapa Riesgos Gestión ADM FINANC'!#REF!),"")</f>
        <v>#REF!</v>
      </c>
      <c r="AL20" s="55" t="str">
        <f>IF(AND('Mapa Riesgos Gestión ADM FINANC'!$Y$35="Alta",'Mapa Riesgos Gestión ADM FINANC'!$AA$35="Catastrófico"),CONCATENATE("R5C",'Mapa Riesgos Gestión ADM FINANC'!$O$35),"")</f>
        <v/>
      </c>
      <c r="AM20" s="56" t="str">
        <f>IF(AND('Mapa Riesgos Gestión ADM FINANC'!$Y$36="Alta",'Mapa Riesgos Gestión ADM FINANC'!$AA$36="Catastrófico"),CONCATENATE("R5C",'Mapa Riesgos Gestión ADM FINANC'!$O$36),"")</f>
        <v/>
      </c>
      <c r="AN20" s="82"/>
      <c r="AO20" s="429"/>
      <c r="AP20" s="430"/>
      <c r="AQ20" s="430"/>
      <c r="AR20" s="430"/>
      <c r="AS20" s="430"/>
      <c r="AT20" s="431"/>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378"/>
      <c r="C21" s="378"/>
      <c r="D21" s="379"/>
      <c r="E21" s="419"/>
      <c r="F21" s="420"/>
      <c r="G21" s="420"/>
      <c r="H21" s="420"/>
      <c r="I21" s="420"/>
      <c r="J21" s="66" t="str">
        <f ca="1">IF(AND('Mapa Riesgos Gestión ADM FINANC'!$Y$37="Alta",'Mapa Riesgos Gestión ADM FINANC'!$AA$37="Leve"),CONCATENATE("R6C",'Mapa Riesgos Gestión ADM FINANC'!$O$37),"")</f>
        <v/>
      </c>
      <c r="K21" s="67" t="str">
        <f>IF(AND('Mapa Riesgos Gestión ADM FINANC'!$Y$38="Alta",'Mapa Riesgos Gestión ADM FINANC'!$AA$38="Leve"),CONCATENATE("R6C",'Mapa Riesgos Gestión ADM FINANC'!$O$38),"")</f>
        <v/>
      </c>
      <c r="L21" s="67" t="str">
        <f>IF(AND('Mapa Riesgos Gestión ADM FINANC'!$Y$39="Alta",'Mapa Riesgos Gestión ADM FINANC'!$AA$39="Leve"),CONCATENATE("R6C",'Mapa Riesgos Gestión ADM FINANC'!$O$39),"")</f>
        <v/>
      </c>
      <c r="M21" s="67" t="str">
        <f>IF(AND('Mapa Riesgos Gestión ADM FINANC'!$Y$40="Alta",'Mapa Riesgos Gestión ADM FINANC'!$AA$40="Leve"),CONCATENATE("R6C",'Mapa Riesgos Gestión ADM FINANC'!$O$40),"")</f>
        <v/>
      </c>
      <c r="N21" s="67" t="str">
        <f>IF(AND('Mapa Riesgos Gestión ADM FINANC'!$Y$41="Alta",'Mapa Riesgos Gestión ADM FINANC'!$AA$41="Leve"),CONCATENATE("R6C",'Mapa Riesgos Gestión ADM FINANC'!$O$41),"")</f>
        <v/>
      </c>
      <c r="O21" s="68" t="str">
        <f>IF(AND('Mapa Riesgos Gestión ADM FINANC'!$Y$42="Alta",'Mapa Riesgos Gestión ADM FINANC'!$AA$42="Leve"),CONCATENATE("R6C",'Mapa Riesgos Gestión ADM FINANC'!$O$42),"")</f>
        <v/>
      </c>
      <c r="P21" s="66" t="str">
        <f ca="1">IF(AND('Mapa Riesgos Gestión ADM FINANC'!$Y$37="Alta",'Mapa Riesgos Gestión ADM FINANC'!$AA$37="Menor"),CONCATENATE("R6C",'Mapa Riesgos Gestión ADM FINANC'!$O$37),"")</f>
        <v/>
      </c>
      <c r="Q21" s="67" t="str">
        <f>IF(AND('Mapa Riesgos Gestión ADM FINANC'!$Y$38="Alta",'Mapa Riesgos Gestión ADM FINANC'!$AA$38="Menor"),CONCATENATE("R6C",'Mapa Riesgos Gestión ADM FINANC'!$O$38),"")</f>
        <v/>
      </c>
      <c r="R21" s="67" t="str">
        <f>IF(AND('Mapa Riesgos Gestión ADM FINANC'!$Y$39="Alta",'Mapa Riesgos Gestión ADM FINANC'!$AA$39="Menor"),CONCATENATE("R6C",'Mapa Riesgos Gestión ADM FINANC'!$O$39),"")</f>
        <v/>
      </c>
      <c r="S21" s="67" t="str">
        <f>IF(AND('Mapa Riesgos Gestión ADM FINANC'!$Y$40="Alta",'Mapa Riesgos Gestión ADM FINANC'!$AA$40="Menor"),CONCATENATE("R6C",'Mapa Riesgos Gestión ADM FINANC'!$O$40),"")</f>
        <v/>
      </c>
      <c r="T21" s="67" t="str">
        <f>IF(AND('Mapa Riesgos Gestión ADM FINANC'!$Y$41="Alta",'Mapa Riesgos Gestión ADM FINANC'!$AA$41="Menor"),CONCATENATE("R6C",'Mapa Riesgos Gestión ADM FINANC'!$O$41),"")</f>
        <v/>
      </c>
      <c r="U21" s="68" t="str">
        <f>IF(AND('Mapa Riesgos Gestión ADM FINANC'!$Y$42="Alta",'Mapa Riesgos Gestión ADM FINANC'!$AA$42="Menor"),CONCATENATE("R6C",'Mapa Riesgos Gestión ADM FINANC'!$O$42),"")</f>
        <v/>
      </c>
      <c r="V21" s="51" t="str">
        <f ca="1">IF(AND('Mapa Riesgos Gestión ADM FINANC'!$Y$37="Alta",'Mapa Riesgos Gestión ADM FINANC'!$AA$37="Moderado"),CONCATENATE("R6C",'Mapa Riesgos Gestión ADM FINANC'!$O$37),"")</f>
        <v/>
      </c>
      <c r="W21" s="52" t="str">
        <f>IF(AND('Mapa Riesgos Gestión ADM FINANC'!$Y$38="Alta",'Mapa Riesgos Gestión ADM FINANC'!$AA$38="Moderado"),CONCATENATE("R6C",'Mapa Riesgos Gestión ADM FINANC'!$O$38),"")</f>
        <v/>
      </c>
      <c r="X21" s="52" t="str">
        <f>IF(AND('Mapa Riesgos Gestión ADM FINANC'!$Y$39="Alta",'Mapa Riesgos Gestión ADM FINANC'!$AA$39="Moderado"),CONCATENATE("R6C",'Mapa Riesgos Gestión ADM FINANC'!$O$39),"")</f>
        <v/>
      </c>
      <c r="Y21" s="52" t="str">
        <f>IF(AND('Mapa Riesgos Gestión ADM FINANC'!$Y$40="Alta",'Mapa Riesgos Gestión ADM FINANC'!$AA$40="Moderado"),CONCATENATE("R6C",'Mapa Riesgos Gestión ADM FINANC'!$O$40),"")</f>
        <v/>
      </c>
      <c r="Z21" s="52" t="str">
        <f>IF(AND('Mapa Riesgos Gestión ADM FINANC'!$Y$41="Alta",'Mapa Riesgos Gestión ADM FINANC'!$AA$41="Moderado"),CONCATENATE("R6C",'Mapa Riesgos Gestión ADM FINANC'!$O$41),"")</f>
        <v/>
      </c>
      <c r="AA21" s="53" t="str">
        <f>IF(AND('Mapa Riesgos Gestión ADM FINANC'!$Y$42="Alta",'Mapa Riesgos Gestión ADM FINANC'!$AA$42="Moderado"),CONCATENATE("R6C",'Mapa Riesgos Gestión ADM FINANC'!$O$42),"")</f>
        <v/>
      </c>
      <c r="AB21" s="51" t="str">
        <f ca="1">IF(AND('Mapa Riesgos Gestión ADM FINANC'!$Y$37="Alta",'Mapa Riesgos Gestión ADM FINANC'!$AA$37="Mayor"),CONCATENATE("R6C",'Mapa Riesgos Gestión ADM FINANC'!$O$37),"")</f>
        <v/>
      </c>
      <c r="AC21" s="52" t="str">
        <f>IF(AND('Mapa Riesgos Gestión ADM FINANC'!$Y$38="Alta",'Mapa Riesgos Gestión ADM FINANC'!$AA$38="Mayor"),CONCATENATE("R6C",'Mapa Riesgos Gestión ADM FINANC'!$O$38),"")</f>
        <v/>
      </c>
      <c r="AD21" s="52" t="str">
        <f>IF(AND('Mapa Riesgos Gestión ADM FINANC'!$Y$39="Alta",'Mapa Riesgos Gestión ADM FINANC'!$AA$39="Mayor"),CONCATENATE("R6C",'Mapa Riesgos Gestión ADM FINANC'!$O$39),"")</f>
        <v/>
      </c>
      <c r="AE21" s="52" t="str">
        <f>IF(AND('Mapa Riesgos Gestión ADM FINANC'!$Y$40="Alta",'Mapa Riesgos Gestión ADM FINANC'!$AA$40="Mayor"),CONCATENATE("R6C",'Mapa Riesgos Gestión ADM FINANC'!$O$40),"")</f>
        <v/>
      </c>
      <c r="AF21" s="52" t="str">
        <f>IF(AND('Mapa Riesgos Gestión ADM FINANC'!$Y$41="Alta",'Mapa Riesgos Gestión ADM FINANC'!$AA$41="Mayor"),CONCATENATE("R6C",'Mapa Riesgos Gestión ADM FINANC'!$O$41),"")</f>
        <v/>
      </c>
      <c r="AG21" s="53" t="str">
        <f>IF(AND('Mapa Riesgos Gestión ADM FINANC'!$Y$42="Alta",'Mapa Riesgos Gestión ADM FINANC'!$AA$42="Mayor"),CONCATENATE("R6C",'Mapa Riesgos Gestión ADM FINANC'!$O$42),"")</f>
        <v/>
      </c>
      <c r="AH21" s="54" t="str">
        <f ca="1">IF(AND('Mapa Riesgos Gestión ADM FINANC'!$Y$37="Alta",'Mapa Riesgos Gestión ADM FINANC'!$AA$37="Catastrófico"),CONCATENATE("R6C",'Mapa Riesgos Gestión ADM FINANC'!$O$37),"")</f>
        <v/>
      </c>
      <c r="AI21" s="55" t="str">
        <f>IF(AND('Mapa Riesgos Gestión ADM FINANC'!$Y$38="Alta",'Mapa Riesgos Gestión ADM FINANC'!$AA$38="Catastrófico"),CONCATENATE("R6C",'Mapa Riesgos Gestión ADM FINANC'!$O$38),"")</f>
        <v/>
      </c>
      <c r="AJ21" s="55" t="str">
        <f>IF(AND('Mapa Riesgos Gestión ADM FINANC'!$Y$39="Alta",'Mapa Riesgos Gestión ADM FINANC'!$AA$39="Catastrófico"),CONCATENATE("R6C",'Mapa Riesgos Gestión ADM FINANC'!$O$39),"")</f>
        <v/>
      </c>
      <c r="AK21" s="55" t="str">
        <f>IF(AND('Mapa Riesgos Gestión ADM FINANC'!$Y$40="Alta",'Mapa Riesgos Gestión ADM FINANC'!$AA$40="Catastrófico"),CONCATENATE("R6C",'Mapa Riesgos Gestión ADM FINANC'!$O$40),"")</f>
        <v/>
      </c>
      <c r="AL21" s="55" t="str">
        <f>IF(AND('Mapa Riesgos Gestión ADM FINANC'!$Y$41="Alta",'Mapa Riesgos Gestión ADM FINANC'!$AA$41="Catastrófico"),CONCATENATE("R6C",'Mapa Riesgos Gestión ADM FINANC'!$O$41),"")</f>
        <v/>
      </c>
      <c r="AM21" s="56" t="str">
        <f>IF(AND('Mapa Riesgos Gestión ADM FINANC'!$Y$42="Alta",'Mapa Riesgos Gestión ADM FINANC'!$AA$42="Catastrófico"),CONCATENATE("R6C",'Mapa Riesgos Gestión ADM FINANC'!$O$42),"")</f>
        <v/>
      </c>
      <c r="AN21" s="82"/>
      <c r="AO21" s="429"/>
      <c r="AP21" s="430"/>
      <c r="AQ21" s="430"/>
      <c r="AR21" s="430"/>
      <c r="AS21" s="430"/>
      <c r="AT21" s="431"/>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378"/>
      <c r="C22" s="378"/>
      <c r="D22" s="379"/>
      <c r="E22" s="419"/>
      <c r="F22" s="420"/>
      <c r="G22" s="420"/>
      <c r="H22" s="420"/>
      <c r="I22" s="420"/>
      <c r="J22" s="66" t="str">
        <f ca="1">IF(AND('Mapa Riesgos Gestión ADM FINANC'!$Y$43="Alta",'Mapa Riesgos Gestión ADM FINANC'!$AA$43="Leve"),CONCATENATE("R7C",'Mapa Riesgos Gestión ADM FINANC'!$O$43),"")</f>
        <v/>
      </c>
      <c r="K22" s="67" t="str">
        <f>IF(AND('Mapa Riesgos Gestión ADM FINANC'!$Y$44="Alta",'Mapa Riesgos Gestión ADM FINANC'!$AA$44="Leve"),CONCATENATE("R7C",'Mapa Riesgos Gestión ADM FINANC'!$O$44),"")</f>
        <v/>
      </c>
      <c r="L22" s="67" t="str">
        <f>IF(AND('Mapa Riesgos Gestión ADM FINANC'!$Y$45="Alta",'Mapa Riesgos Gestión ADM FINANC'!$AA$45="Leve"),CONCATENATE("R7C",'Mapa Riesgos Gestión ADM FINANC'!$O$45),"")</f>
        <v/>
      </c>
      <c r="M22" s="67" t="str">
        <f>IF(AND('Mapa Riesgos Gestión ADM FINANC'!$Y$46="Alta",'Mapa Riesgos Gestión ADM FINANC'!$AA$46="Leve"),CONCATENATE("R7C",'Mapa Riesgos Gestión ADM FINANC'!$O$46),"")</f>
        <v/>
      </c>
      <c r="N22" s="67" t="str">
        <f>IF(AND('Mapa Riesgos Gestión ADM FINANC'!$Y$47="Alta",'Mapa Riesgos Gestión ADM FINANC'!$AA$47="Leve"),CONCATENATE("R7C",'Mapa Riesgos Gestión ADM FINANC'!$O$47),"")</f>
        <v/>
      </c>
      <c r="O22" s="68" t="str">
        <f>IF(AND('Mapa Riesgos Gestión ADM FINANC'!$Y$48="Alta",'Mapa Riesgos Gestión ADM FINANC'!$AA$48="Leve"),CONCATENATE("R7C",'Mapa Riesgos Gestión ADM FINANC'!$O$48),"")</f>
        <v/>
      </c>
      <c r="P22" s="66" t="str">
        <f ca="1">IF(AND('Mapa Riesgos Gestión ADM FINANC'!$Y$43="Alta",'Mapa Riesgos Gestión ADM FINANC'!$AA$43="Menor"),CONCATENATE("R7C",'Mapa Riesgos Gestión ADM FINANC'!$O$43),"")</f>
        <v/>
      </c>
      <c r="Q22" s="67" t="str">
        <f>IF(AND('Mapa Riesgos Gestión ADM FINANC'!$Y$44="Alta",'Mapa Riesgos Gestión ADM FINANC'!$AA$44="Menor"),CONCATENATE("R7C",'Mapa Riesgos Gestión ADM FINANC'!$O$44),"")</f>
        <v/>
      </c>
      <c r="R22" s="67" t="str">
        <f>IF(AND('Mapa Riesgos Gestión ADM FINANC'!$Y$45="Alta",'Mapa Riesgos Gestión ADM FINANC'!$AA$45="Menor"),CONCATENATE("R7C",'Mapa Riesgos Gestión ADM FINANC'!$O$45),"")</f>
        <v/>
      </c>
      <c r="S22" s="67" t="str">
        <f>IF(AND('Mapa Riesgos Gestión ADM FINANC'!$Y$46="Alta",'Mapa Riesgos Gestión ADM FINANC'!$AA$46="Menor"),CONCATENATE("R7C",'Mapa Riesgos Gestión ADM FINANC'!$O$46),"")</f>
        <v/>
      </c>
      <c r="T22" s="67" t="str">
        <f>IF(AND('Mapa Riesgos Gestión ADM FINANC'!$Y$47="Alta",'Mapa Riesgos Gestión ADM FINANC'!$AA$47="Menor"),CONCATENATE("R7C",'Mapa Riesgos Gestión ADM FINANC'!$O$47),"")</f>
        <v/>
      </c>
      <c r="U22" s="68" t="str">
        <f>IF(AND('Mapa Riesgos Gestión ADM FINANC'!$Y$48="Alta",'Mapa Riesgos Gestión ADM FINANC'!$AA$48="Menor"),CONCATENATE("R7C",'Mapa Riesgos Gestión ADM FINANC'!$O$48),"")</f>
        <v/>
      </c>
      <c r="V22" s="51" t="str">
        <f ca="1">IF(AND('Mapa Riesgos Gestión ADM FINANC'!$Y$43="Alta",'Mapa Riesgos Gestión ADM FINANC'!$AA$43="Moderado"),CONCATENATE("R7C",'Mapa Riesgos Gestión ADM FINANC'!$O$43),"")</f>
        <v/>
      </c>
      <c r="W22" s="52" t="str">
        <f>IF(AND('Mapa Riesgos Gestión ADM FINANC'!$Y$44="Alta",'Mapa Riesgos Gestión ADM FINANC'!$AA$44="Moderado"),CONCATENATE("R7C",'Mapa Riesgos Gestión ADM FINANC'!$O$44),"")</f>
        <v/>
      </c>
      <c r="X22" s="52" t="str">
        <f>IF(AND('Mapa Riesgos Gestión ADM FINANC'!$Y$45="Alta",'Mapa Riesgos Gestión ADM FINANC'!$AA$45="Moderado"),CONCATENATE("R7C",'Mapa Riesgos Gestión ADM FINANC'!$O$45),"")</f>
        <v/>
      </c>
      <c r="Y22" s="52" t="str">
        <f>IF(AND('Mapa Riesgos Gestión ADM FINANC'!$Y$46="Alta",'Mapa Riesgos Gestión ADM FINANC'!$AA$46="Moderado"),CONCATENATE("R7C",'Mapa Riesgos Gestión ADM FINANC'!$O$46),"")</f>
        <v/>
      </c>
      <c r="Z22" s="52" t="str">
        <f>IF(AND('Mapa Riesgos Gestión ADM FINANC'!$Y$47="Alta",'Mapa Riesgos Gestión ADM FINANC'!$AA$47="Moderado"),CONCATENATE("R7C",'Mapa Riesgos Gestión ADM FINANC'!$O$47),"")</f>
        <v/>
      </c>
      <c r="AA22" s="53" t="str">
        <f>IF(AND('Mapa Riesgos Gestión ADM FINANC'!$Y$48="Alta",'Mapa Riesgos Gestión ADM FINANC'!$AA$48="Moderado"),CONCATENATE("R7C",'Mapa Riesgos Gestión ADM FINANC'!$O$48),"")</f>
        <v/>
      </c>
      <c r="AB22" s="51" t="str">
        <f ca="1">IF(AND('Mapa Riesgos Gestión ADM FINANC'!$Y$43="Alta",'Mapa Riesgos Gestión ADM FINANC'!$AA$43="Mayor"),CONCATENATE("R7C",'Mapa Riesgos Gestión ADM FINANC'!$O$43),"")</f>
        <v/>
      </c>
      <c r="AC22" s="52" t="str">
        <f>IF(AND('Mapa Riesgos Gestión ADM FINANC'!$Y$44="Alta",'Mapa Riesgos Gestión ADM FINANC'!$AA$44="Mayor"),CONCATENATE("R7C",'Mapa Riesgos Gestión ADM FINANC'!$O$44),"")</f>
        <v/>
      </c>
      <c r="AD22" s="52" t="str">
        <f>IF(AND('Mapa Riesgos Gestión ADM FINANC'!$Y$45="Alta",'Mapa Riesgos Gestión ADM FINANC'!$AA$45="Mayor"),CONCATENATE("R7C",'Mapa Riesgos Gestión ADM FINANC'!$O$45),"")</f>
        <v/>
      </c>
      <c r="AE22" s="52" t="str">
        <f>IF(AND('Mapa Riesgos Gestión ADM FINANC'!$Y$46="Alta",'Mapa Riesgos Gestión ADM FINANC'!$AA$46="Mayor"),CONCATENATE("R7C",'Mapa Riesgos Gestión ADM FINANC'!$O$46),"")</f>
        <v/>
      </c>
      <c r="AF22" s="52" t="str">
        <f>IF(AND('Mapa Riesgos Gestión ADM FINANC'!$Y$47="Alta",'Mapa Riesgos Gestión ADM FINANC'!$AA$47="Mayor"),CONCATENATE("R7C",'Mapa Riesgos Gestión ADM FINANC'!$O$47),"")</f>
        <v/>
      </c>
      <c r="AG22" s="53" t="str">
        <f>IF(AND('Mapa Riesgos Gestión ADM FINANC'!$Y$48="Alta",'Mapa Riesgos Gestión ADM FINANC'!$AA$48="Mayor"),CONCATENATE("R7C",'Mapa Riesgos Gestión ADM FINANC'!$O$48),"")</f>
        <v/>
      </c>
      <c r="AH22" s="54" t="str">
        <f ca="1">IF(AND('Mapa Riesgos Gestión ADM FINANC'!$Y$43="Alta",'Mapa Riesgos Gestión ADM FINANC'!$AA$43="Catastrófico"),CONCATENATE("R7C",'Mapa Riesgos Gestión ADM FINANC'!$O$43),"")</f>
        <v/>
      </c>
      <c r="AI22" s="55" t="str">
        <f>IF(AND('Mapa Riesgos Gestión ADM FINANC'!$Y$44="Alta",'Mapa Riesgos Gestión ADM FINANC'!$AA$44="Catastrófico"),CONCATENATE("R7C",'Mapa Riesgos Gestión ADM FINANC'!$O$44),"")</f>
        <v/>
      </c>
      <c r="AJ22" s="55" t="str">
        <f>IF(AND('Mapa Riesgos Gestión ADM FINANC'!$Y$45="Alta",'Mapa Riesgos Gestión ADM FINANC'!$AA$45="Catastrófico"),CONCATENATE("R7C",'Mapa Riesgos Gestión ADM FINANC'!$O$45),"")</f>
        <v/>
      </c>
      <c r="AK22" s="55" t="str">
        <f>IF(AND('Mapa Riesgos Gestión ADM FINANC'!$Y$46="Alta",'Mapa Riesgos Gestión ADM FINANC'!$AA$46="Catastrófico"),CONCATENATE("R7C",'Mapa Riesgos Gestión ADM FINANC'!$O$46),"")</f>
        <v/>
      </c>
      <c r="AL22" s="55" t="str">
        <f>IF(AND('Mapa Riesgos Gestión ADM FINANC'!$Y$47="Alta",'Mapa Riesgos Gestión ADM FINANC'!$AA$47="Catastrófico"),CONCATENATE("R7C",'Mapa Riesgos Gestión ADM FINANC'!$O$47),"")</f>
        <v/>
      </c>
      <c r="AM22" s="56" t="str">
        <f>IF(AND('Mapa Riesgos Gestión ADM FINANC'!$Y$48="Alta",'Mapa Riesgos Gestión ADM FINANC'!$AA$48="Catastrófico"),CONCATENATE("R7C",'Mapa Riesgos Gestión ADM FINANC'!$O$48),"")</f>
        <v/>
      </c>
      <c r="AN22" s="82"/>
      <c r="AO22" s="429"/>
      <c r="AP22" s="430"/>
      <c r="AQ22" s="430"/>
      <c r="AR22" s="430"/>
      <c r="AS22" s="430"/>
      <c r="AT22" s="431"/>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378"/>
      <c r="C23" s="378"/>
      <c r="D23" s="379"/>
      <c r="E23" s="419"/>
      <c r="F23" s="420"/>
      <c r="G23" s="420"/>
      <c r="H23" s="420"/>
      <c r="I23" s="420"/>
      <c r="J23" s="66" t="e">
        <f>IF(AND('Mapa Riesgos Gestión ADM FINANC'!#REF!="Alta",'Mapa Riesgos Gestión ADM FINANC'!#REF!="Leve"),CONCATENATE("R8C",'Mapa Riesgos Gestión ADM FINANC'!#REF!),"")</f>
        <v>#REF!</v>
      </c>
      <c r="K23" s="67" t="str">
        <f>IF(AND('Mapa Riesgos Gestión ADM FINANC'!$Y$49="Alta",'Mapa Riesgos Gestión ADM FINANC'!$AA$49="Leve"),CONCATENATE("R8C",'Mapa Riesgos Gestión ADM FINANC'!$O$49),"")</f>
        <v/>
      </c>
      <c r="L23" s="67" t="str">
        <f>IF(AND('Mapa Riesgos Gestión ADM FINANC'!$Y$50="Alta",'Mapa Riesgos Gestión ADM FINANC'!$AA$50="Leve"),CONCATENATE("R8C",'Mapa Riesgos Gestión ADM FINANC'!$O$50),"")</f>
        <v/>
      </c>
      <c r="M23" s="67" t="str">
        <f ca="1">IF(AND('Mapa Riesgos Gestión ADM FINANC'!$Y$51="Alta",'Mapa Riesgos Gestión ADM FINANC'!$AA$51="Leve"),CONCATENATE("R8C",'Mapa Riesgos Gestión ADM FINANC'!$O$51),"")</f>
        <v/>
      </c>
      <c r="N23" s="67" t="str">
        <f>IF(AND('Mapa Riesgos Gestión ADM FINANC'!$Y$52="Alta",'Mapa Riesgos Gestión ADM FINANC'!$AA$52="Leve"),CONCATENATE("R8C",'Mapa Riesgos Gestión ADM FINANC'!$O$52),"")</f>
        <v/>
      </c>
      <c r="O23" s="68" t="str">
        <f>IF(AND('Mapa Riesgos Gestión ADM FINANC'!$Y$53="Alta",'Mapa Riesgos Gestión ADM FINANC'!$AA$53="Leve"),CONCATENATE("R8C",'Mapa Riesgos Gestión ADM FINANC'!$O$53),"")</f>
        <v/>
      </c>
      <c r="P23" s="66" t="e">
        <f>IF(AND('Mapa Riesgos Gestión ADM FINANC'!#REF!="Alta",'Mapa Riesgos Gestión ADM FINANC'!#REF!="Menor"),CONCATENATE("R8C",'Mapa Riesgos Gestión ADM FINANC'!#REF!),"")</f>
        <v>#REF!</v>
      </c>
      <c r="Q23" s="67" t="str">
        <f>IF(AND('Mapa Riesgos Gestión ADM FINANC'!$Y$49="Alta",'Mapa Riesgos Gestión ADM FINANC'!$AA$49="Menor"),CONCATENATE("R8C",'Mapa Riesgos Gestión ADM FINANC'!$O$49),"")</f>
        <v/>
      </c>
      <c r="R23" s="67" t="str">
        <f>IF(AND('Mapa Riesgos Gestión ADM FINANC'!$Y$50="Alta",'Mapa Riesgos Gestión ADM FINANC'!$AA$50="Menor"),CONCATENATE("R8C",'Mapa Riesgos Gestión ADM FINANC'!$O$50),"")</f>
        <v/>
      </c>
      <c r="S23" s="67" t="str">
        <f ca="1">IF(AND('Mapa Riesgos Gestión ADM FINANC'!$Y$51="Alta",'Mapa Riesgos Gestión ADM FINANC'!$AA$51="Menor"),CONCATENATE("R8C",'Mapa Riesgos Gestión ADM FINANC'!$O$51),"")</f>
        <v/>
      </c>
      <c r="T23" s="67" t="str">
        <f>IF(AND('Mapa Riesgos Gestión ADM FINANC'!$Y$52="Alta",'Mapa Riesgos Gestión ADM FINANC'!$AA$52="Menor"),CONCATENATE("R8C",'Mapa Riesgos Gestión ADM FINANC'!$O$52),"")</f>
        <v/>
      </c>
      <c r="U23" s="68" t="str">
        <f>IF(AND('Mapa Riesgos Gestión ADM FINANC'!$Y$53="Alta",'Mapa Riesgos Gestión ADM FINANC'!$AA$53="Menor"),CONCATENATE("R8C",'Mapa Riesgos Gestión ADM FINANC'!$O$53),"")</f>
        <v/>
      </c>
      <c r="V23" s="51" t="e">
        <f>IF(AND('Mapa Riesgos Gestión ADM FINANC'!#REF!="Alta",'Mapa Riesgos Gestión ADM FINANC'!#REF!="Moderado"),CONCATENATE("R8C",'Mapa Riesgos Gestión ADM FINANC'!#REF!),"")</f>
        <v>#REF!</v>
      </c>
      <c r="W23" s="52" t="str">
        <f>IF(AND('Mapa Riesgos Gestión ADM FINANC'!$Y$49="Alta",'Mapa Riesgos Gestión ADM FINANC'!$AA$49="Moderado"),CONCATENATE("R8C",'Mapa Riesgos Gestión ADM FINANC'!$O$49),"")</f>
        <v/>
      </c>
      <c r="X23" s="52" t="str">
        <f>IF(AND('Mapa Riesgos Gestión ADM FINANC'!$Y$50="Alta",'Mapa Riesgos Gestión ADM FINANC'!$AA$50="Moderado"),CONCATENATE("R8C",'Mapa Riesgos Gestión ADM FINANC'!$O$50),"")</f>
        <v/>
      </c>
      <c r="Y23" s="52" t="str">
        <f ca="1">IF(AND('Mapa Riesgos Gestión ADM FINANC'!$Y$51="Alta",'Mapa Riesgos Gestión ADM FINANC'!$AA$51="Moderado"),CONCATENATE("R8C",'Mapa Riesgos Gestión ADM FINANC'!$O$51),"")</f>
        <v/>
      </c>
      <c r="Z23" s="52" t="str">
        <f>IF(AND('Mapa Riesgos Gestión ADM FINANC'!$Y$52="Alta",'Mapa Riesgos Gestión ADM FINANC'!$AA$52="Moderado"),CONCATENATE("R8C",'Mapa Riesgos Gestión ADM FINANC'!$O$52),"")</f>
        <v/>
      </c>
      <c r="AA23" s="53" t="str">
        <f>IF(AND('Mapa Riesgos Gestión ADM FINANC'!$Y$53="Alta",'Mapa Riesgos Gestión ADM FINANC'!$AA$53="Moderado"),CONCATENATE("R8C",'Mapa Riesgos Gestión ADM FINANC'!$O$53),"")</f>
        <v/>
      </c>
      <c r="AB23" s="51" t="e">
        <f>IF(AND('Mapa Riesgos Gestión ADM FINANC'!#REF!="Alta",'Mapa Riesgos Gestión ADM FINANC'!#REF!="Mayor"),CONCATENATE("R8C",'Mapa Riesgos Gestión ADM FINANC'!#REF!),"")</f>
        <v>#REF!</v>
      </c>
      <c r="AC23" s="52" t="str">
        <f>IF(AND('Mapa Riesgos Gestión ADM FINANC'!$Y$49="Alta",'Mapa Riesgos Gestión ADM FINANC'!$AA$49="Mayor"),CONCATENATE("R8C",'Mapa Riesgos Gestión ADM FINANC'!$O$49),"")</f>
        <v/>
      </c>
      <c r="AD23" s="52" t="str">
        <f>IF(AND('Mapa Riesgos Gestión ADM FINANC'!$Y$50="Alta",'Mapa Riesgos Gestión ADM FINANC'!$AA$50="Mayor"),CONCATENATE("R8C",'Mapa Riesgos Gestión ADM FINANC'!$O$50),"")</f>
        <v/>
      </c>
      <c r="AE23" s="52" t="str">
        <f ca="1">IF(AND('Mapa Riesgos Gestión ADM FINANC'!$Y$51="Alta",'Mapa Riesgos Gestión ADM FINANC'!$AA$51="Mayor"),CONCATENATE("R8C",'Mapa Riesgos Gestión ADM FINANC'!$O$51),"")</f>
        <v/>
      </c>
      <c r="AF23" s="52" t="str">
        <f>IF(AND('Mapa Riesgos Gestión ADM FINANC'!$Y$52="Alta",'Mapa Riesgos Gestión ADM FINANC'!$AA$52="Mayor"),CONCATENATE("R8C",'Mapa Riesgos Gestión ADM FINANC'!$O$52),"")</f>
        <v/>
      </c>
      <c r="AG23" s="53" t="str">
        <f>IF(AND('Mapa Riesgos Gestión ADM FINANC'!$Y$53="Alta",'Mapa Riesgos Gestión ADM FINANC'!$AA$53="Mayor"),CONCATENATE("R8C",'Mapa Riesgos Gestión ADM FINANC'!$O$53),"")</f>
        <v/>
      </c>
      <c r="AH23" s="54" t="e">
        <f>IF(AND('Mapa Riesgos Gestión ADM FINANC'!#REF!="Alta",'Mapa Riesgos Gestión ADM FINANC'!#REF!="Catastrófico"),CONCATENATE("R8C",'Mapa Riesgos Gestión ADM FINANC'!#REF!),"")</f>
        <v>#REF!</v>
      </c>
      <c r="AI23" s="55" t="str">
        <f>IF(AND('Mapa Riesgos Gestión ADM FINANC'!$Y$49="Alta",'Mapa Riesgos Gestión ADM FINANC'!$AA$49="Catastrófico"),CONCATENATE("R8C",'Mapa Riesgos Gestión ADM FINANC'!$O$49),"")</f>
        <v/>
      </c>
      <c r="AJ23" s="55" t="str">
        <f>IF(AND('Mapa Riesgos Gestión ADM FINANC'!$Y$50="Alta",'Mapa Riesgos Gestión ADM FINANC'!$AA$50="Catastrófico"),CONCATENATE("R8C",'Mapa Riesgos Gestión ADM FINANC'!$O$50),"")</f>
        <v/>
      </c>
      <c r="AK23" s="55" t="str">
        <f ca="1">IF(AND('Mapa Riesgos Gestión ADM FINANC'!$Y$51="Alta",'Mapa Riesgos Gestión ADM FINANC'!$AA$51="Catastrófico"),CONCATENATE("R8C",'Mapa Riesgos Gestión ADM FINANC'!$O$51),"")</f>
        <v/>
      </c>
      <c r="AL23" s="55" t="str">
        <f>IF(AND('Mapa Riesgos Gestión ADM FINANC'!$Y$52="Alta",'Mapa Riesgos Gestión ADM FINANC'!$AA$52="Catastrófico"),CONCATENATE("R8C",'Mapa Riesgos Gestión ADM FINANC'!$O$52),"")</f>
        <v/>
      </c>
      <c r="AM23" s="56" t="str">
        <f>IF(AND('Mapa Riesgos Gestión ADM FINANC'!$Y$53="Alta",'Mapa Riesgos Gestión ADM FINANC'!$AA$53="Catastrófico"),CONCATENATE("R8C",'Mapa Riesgos Gestión ADM FINANC'!$O$53),"")</f>
        <v/>
      </c>
      <c r="AN23" s="82"/>
      <c r="AO23" s="429"/>
      <c r="AP23" s="430"/>
      <c r="AQ23" s="430"/>
      <c r="AR23" s="430"/>
      <c r="AS23" s="430"/>
      <c r="AT23" s="431"/>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378"/>
      <c r="C24" s="378"/>
      <c r="D24" s="379"/>
      <c r="E24" s="419"/>
      <c r="F24" s="420"/>
      <c r="G24" s="420"/>
      <c r="H24" s="420"/>
      <c r="I24" s="420"/>
      <c r="J24" s="66" t="str">
        <f>IF(AND('Mapa Riesgos Gestión ADM FINANC'!$Y$54="Alta",'Mapa Riesgos Gestión ADM FINANC'!$AA$54="Leve"),CONCATENATE("R9C",'Mapa Riesgos Gestión ADM FINANC'!$O$54),"")</f>
        <v/>
      </c>
      <c r="K24" s="67" t="str">
        <f>IF(AND('Mapa Riesgos Gestión ADM FINANC'!$Y$55="Alta",'Mapa Riesgos Gestión ADM FINANC'!$AA$55="Leve"),CONCATENATE("R9C",'Mapa Riesgos Gestión ADM FINANC'!$O$55),"")</f>
        <v/>
      </c>
      <c r="L24" s="67" t="str">
        <f>IF(AND('Mapa Riesgos Gestión ADM FINANC'!$Y$56="Alta",'Mapa Riesgos Gestión ADM FINANC'!$AA$56="Leve"),CONCATENATE("R9C",'Mapa Riesgos Gestión ADM FINANC'!$O$56),"")</f>
        <v/>
      </c>
      <c r="M24" s="67" t="str">
        <f>IF(AND('Mapa Riesgos Gestión ADM FINANC'!$Y$57="Alta",'Mapa Riesgos Gestión ADM FINANC'!$AA$57="Leve"),CONCATENATE("R9C",'Mapa Riesgos Gestión ADM FINANC'!$O$57),"")</f>
        <v/>
      </c>
      <c r="N24" s="67" t="str">
        <f>IF(AND('Mapa Riesgos Gestión ADM FINANC'!$Y$58="Alta",'Mapa Riesgos Gestión ADM FINANC'!$AA$58="Leve"),CONCATENATE("R9C",'Mapa Riesgos Gestión ADM FINANC'!$O$58),"")</f>
        <v/>
      </c>
      <c r="O24" s="68" t="str">
        <f>IF(AND('Mapa Riesgos Gestión ADM FINANC'!$Y$59="Alta",'Mapa Riesgos Gestión ADM FINANC'!$AA$59="Leve"),CONCATENATE("R9C",'Mapa Riesgos Gestión ADM FINANC'!$O$59),"")</f>
        <v/>
      </c>
      <c r="P24" s="66" t="str">
        <f>IF(AND('Mapa Riesgos Gestión ADM FINANC'!$Y$54="Alta",'Mapa Riesgos Gestión ADM FINANC'!$AA$54="Menor"),CONCATENATE("R9C",'Mapa Riesgos Gestión ADM FINANC'!$O$54),"")</f>
        <v/>
      </c>
      <c r="Q24" s="67" t="str">
        <f>IF(AND('Mapa Riesgos Gestión ADM FINANC'!$Y$55="Alta",'Mapa Riesgos Gestión ADM FINANC'!$AA$55="Menor"),CONCATENATE("R9C",'Mapa Riesgos Gestión ADM FINANC'!$O$55),"")</f>
        <v/>
      </c>
      <c r="R24" s="67" t="str">
        <f>IF(AND('Mapa Riesgos Gestión ADM FINANC'!$Y$56="Alta",'Mapa Riesgos Gestión ADM FINANC'!$AA$56="Menor"),CONCATENATE("R9C",'Mapa Riesgos Gestión ADM FINANC'!$O$56),"")</f>
        <v/>
      </c>
      <c r="S24" s="67" t="str">
        <f>IF(AND('Mapa Riesgos Gestión ADM FINANC'!$Y$57="Alta",'Mapa Riesgos Gestión ADM FINANC'!$AA$57="Menor"),CONCATENATE("R9C",'Mapa Riesgos Gestión ADM FINANC'!$O$57),"")</f>
        <v/>
      </c>
      <c r="T24" s="67" t="str">
        <f>IF(AND('Mapa Riesgos Gestión ADM FINANC'!$Y$58="Alta",'Mapa Riesgos Gestión ADM FINANC'!$AA$58="Menor"),CONCATENATE("R9C",'Mapa Riesgos Gestión ADM FINANC'!$O$58),"")</f>
        <v/>
      </c>
      <c r="U24" s="68" t="str">
        <f>IF(AND('Mapa Riesgos Gestión ADM FINANC'!$Y$59="Alta",'Mapa Riesgos Gestión ADM FINANC'!$AA$59="Menor"),CONCATENATE("R9C",'Mapa Riesgos Gestión ADM FINANC'!$O$59),"")</f>
        <v/>
      </c>
      <c r="V24" s="51" t="str">
        <f>IF(AND('Mapa Riesgos Gestión ADM FINANC'!$Y$54="Alta",'Mapa Riesgos Gestión ADM FINANC'!$AA$54="Moderado"),CONCATENATE("R9C",'Mapa Riesgos Gestión ADM FINANC'!$O$54),"")</f>
        <v/>
      </c>
      <c r="W24" s="52" t="str">
        <f>IF(AND('Mapa Riesgos Gestión ADM FINANC'!$Y$55="Alta",'Mapa Riesgos Gestión ADM FINANC'!$AA$55="Moderado"),CONCATENATE("R9C",'Mapa Riesgos Gestión ADM FINANC'!$O$55),"")</f>
        <v/>
      </c>
      <c r="X24" s="52" t="str">
        <f>IF(AND('Mapa Riesgos Gestión ADM FINANC'!$Y$56="Alta",'Mapa Riesgos Gestión ADM FINANC'!$AA$56="Moderado"),CONCATENATE("R9C",'Mapa Riesgos Gestión ADM FINANC'!$O$56),"")</f>
        <v/>
      </c>
      <c r="Y24" s="52" t="str">
        <f>IF(AND('Mapa Riesgos Gestión ADM FINANC'!$Y$57="Alta",'Mapa Riesgos Gestión ADM FINANC'!$AA$57="Moderado"),CONCATENATE("R9C",'Mapa Riesgos Gestión ADM FINANC'!$O$57),"")</f>
        <v/>
      </c>
      <c r="Z24" s="52" t="str">
        <f>IF(AND('Mapa Riesgos Gestión ADM FINANC'!$Y$58="Alta",'Mapa Riesgos Gestión ADM FINANC'!$AA$58="Moderado"),CONCATENATE("R9C",'Mapa Riesgos Gestión ADM FINANC'!$O$58),"")</f>
        <v/>
      </c>
      <c r="AA24" s="53" t="str">
        <f>IF(AND('Mapa Riesgos Gestión ADM FINANC'!$Y$59="Alta",'Mapa Riesgos Gestión ADM FINANC'!$AA$59="Moderado"),CONCATENATE("R9C",'Mapa Riesgos Gestión ADM FINANC'!$O$59),"")</f>
        <v/>
      </c>
      <c r="AB24" s="51" t="str">
        <f>IF(AND('Mapa Riesgos Gestión ADM FINANC'!$Y$54="Alta",'Mapa Riesgos Gestión ADM FINANC'!$AA$54="Mayor"),CONCATENATE("R9C",'Mapa Riesgos Gestión ADM FINANC'!$O$54),"")</f>
        <v/>
      </c>
      <c r="AC24" s="52" t="str">
        <f>IF(AND('Mapa Riesgos Gestión ADM FINANC'!$Y$55="Alta",'Mapa Riesgos Gestión ADM FINANC'!$AA$55="Mayor"),CONCATENATE("R9C",'Mapa Riesgos Gestión ADM FINANC'!$O$55),"")</f>
        <v/>
      </c>
      <c r="AD24" s="52" t="str">
        <f>IF(AND('Mapa Riesgos Gestión ADM FINANC'!$Y$56="Alta",'Mapa Riesgos Gestión ADM FINANC'!$AA$56="Mayor"),CONCATENATE("R9C",'Mapa Riesgos Gestión ADM FINANC'!$O$56),"")</f>
        <v/>
      </c>
      <c r="AE24" s="52" t="str">
        <f>IF(AND('Mapa Riesgos Gestión ADM FINANC'!$Y$57="Alta",'Mapa Riesgos Gestión ADM FINANC'!$AA$57="Mayor"),CONCATENATE("R9C",'Mapa Riesgos Gestión ADM FINANC'!$O$57),"")</f>
        <v/>
      </c>
      <c r="AF24" s="52" t="str">
        <f>IF(AND('Mapa Riesgos Gestión ADM FINANC'!$Y$58="Alta",'Mapa Riesgos Gestión ADM FINANC'!$AA$58="Mayor"),CONCATENATE("R9C",'Mapa Riesgos Gestión ADM FINANC'!$O$58),"")</f>
        <v/>
      </c>
      <c r="AG24" s="53" t="str">
        <f>IF(AND('Mapa Riesgos Gestión ADM FINANC'!$Y$59="Alta",'Mapa Riesgos Gestión ADM FINANC'!$AA$59="Mayor"),CONCATENATE("R9C",'Mapa Riesgos Gestión ADM FINANC'!$O$59),"")</f>
        <v/>
      </c>
      <c r="AH24" s="54" t="str">
        <f>IF(AND('Mapa Riesgos Gestión ADM FINANC'!$Y$54="Alta",'Mapa Riesgos Gestión ADM FINANC'!$AA$54="Catastrófico"),CONCATENATE("R9C",'Mapa Riesgos Gestión ADM FINANC'!$O$54),"")</f>
        <v/>
      </c>
      <c r="AI24" s="55" t="str">
        <f>IF(AND('Mapa Riesgos Gestión ADM FINANC'!$Y$55="Alta",'Mapa Riesgos Gestión ADM FINANC'!$AA$55="Catastrófico"),CONCATENATE("R9C",'Mapa Riesgos Gestión ADM FINANC'!$O$55),"")</f>
        <v/>
      </c>
      <c r="AJ24" s="55" t="str">
        <f>IF(AND('Mapa Riesgos Gestión ADM FINANC'!$Y$56="Alta",'Mapa Riesgos Gestión ADM FINANC'!$AA$56="Catastrófico"),CONCATENATE("R9C",'Mapa Riesgos Gestión ADM FINANC'!$O$56),"")</f>
        <v/>
      </c>
      <c r="AK24" s="55" t="str">
        <f>IF(AND('Mapa Riesgos Gestión ADM FINANC'!$Y$57="Alta",'Mapa Riesgos Gestión ADM FINANC'!$AA$57="Catastrófico"),CONCATENATE("R9C",'Mapa Riesgos Gestión ADM FINANC'!$O$57),"")</f>
        <v/>
      </c>
      <c r="AL24" s="55" t="str">
        <f>IF(AND('Mapa Riesgos Gestión ADM FINANC'!$Y$58="Alta",'Mapa Riesgos Gestión ADM FINANC'!$AA$58="Catastrófico"),CONCATENATE("R9C",'Mapa Riesgos Gestión ADM FINANC'!$O$58),"")</f>
        <v/>
      </c>
      <c r="AM24" s="56" t="str">
        <f>IF(AND('Mapa Riesgos Gestión ADM FINANC'!$Y$59="Alta",'Mapa Riesgos Gestión ADM FINANC'!$AA$59="Catastrófico"),CONCATENATE("R9C",'Mapa Riesgos Gestión ADM FINANC'!$O$59),"")</f>
        <v/>
      </c>
      <c r="AN24" s="82"/>
      <c r="AO24" s="429"/>
      <c r="AP24" s="430"/>
      <c r="AQ24" s="430"/>
      <c r="AR24" s="430"/>
      <c r="AS24" s="430"/>
      <c r="AT24" s="431"/>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378"/>
      <c r="C25" s="378"/>
      <c r="D25" s="379"/>
      <c r="E25" s="422"/>
      <c r="F25" s="423"/>
      <c r="G25" s="423"/>
      <c r="H25" s="423"/>
      <c r="I25" s="423"/>
      <c r="J25" s="69" t="str">
        <f>IF(AND('Mapa Riesgos Gestión ADM FINANC'!$Y$60="Alta",'Mapa Riesgos Gestión ADM FINANC'!$AA$60="Leve"),CONCATENATE("R10C",'Mapa Riesgos Gestión ADM FINANC'!$O$60),"")</f>
        <v/>
      </c>
      <c r="K25" s="70" t="str">
        <f>IF(AND('Mapa Riesgos Gestión ADM FINANC'!$Y$61="Alta",'Mapa Riesgos Gestión ADM FINANC'!$AA$61="Leve"),CONCATENATE("R10C",'Mapa Riesgos Gestión ADM FINANC'!$O$61),"")</f>
        <v/>
      </c>
      <c r="L25" s="70" t="str">
        <f>IF(AND('Mapa Riesgos Gestión ADM FINANC'!$Y$62="Alta",'Mapa Riesgos Gestión ADM FINANC'!$AA$62="Leve"),CONCATENATE("R10C",'Mapa Riesgos Gestión ADM FINANC'!$O$62),"")</f>
        <v/>
      </c>
      <c r="M25" s="70" t="str">
        <f>IF(AND('Mapa Riesgos Gestión ADM FINANC'!$Y$63="Alta",'Mapa Riesgos Gestión ADM FINANC'!$AA$63="Leve"),CONCATENATE("R10C",'Mapa Riesgos Gestión ADM FINANC'!$O$63),"")</f>
        <v/>
      </c>
      <c r="N25" s="70" t="str">
        <f>IF(AND('Mapa Riesgos Gestión ADM FINANC'!$Y$64="Alta",'Mapa Riesgos Gestión ADM FINANC'!$AA$64="Leve"),CONCATENATE("R10C",'Mapa Riesgos Gestión ADM FINANC'!$O$64),"")</f>
        <v/>
      </c>
      <c r="O25" s="71" t="str">
        <f>IF(AND('Mapa Riesgos Gestión ADM FINANC'!$Y$65="Alta",'Mapa Riesgos Gestión ADM FINANC'!$AA$65="Leve"),CONCATENATE("R10C",'Mapa Riesgos Gestión ADM FINANC'!$O$65),"")</f>
        <v/>
      </c>
      <c r="P25" s="69" t="str">
        <f>IF(AND('Mapa Riesgos Gestión ADM FINANC'!$Y$60="Alta",'Mapa Riesgos Gestión ADM FINANC'!$AA$60="Menor"),CONCATENATE("R10C",'Mapa Riesgos Gestión ADM FINANC'!$O$60),"")</f>
        <v/>
      </c>
      <c r="Q25" s="70" t="str">
        <f>IF(AND('Mapa Riesgos Gestión ADM FINANC'!$Y$61="Alta",'Mapa Riesgos Gestión ADM FINANC'!$AA$61="Menor"),CONCATENATE("R10C",'Mapa Riesgos Gestión ADM FINANC'!$O$61),"")</f>
        <v/>
      </c>
      <c r="R25" s="70" t="str">
        <f>IF(AND('Mapa Riesgos Gestión ADM FINANC'!$Y$62="Alta",'Mapa Riesgos Gestión ADM FINANC'!$AA$62="Menor"),CONCATENATE("R10C",'Mapa Riesgos Gestión ADM FINANC'!$O$62),"")</f>
        <v/>
      </c>
      <c r="S25" s="70" t="str">
        <f>IF(AND('Mapa Riesgos Gestión ADM FINANC'!$Y$63="Alta",'Mapa Riesgos Gestión ADM FINANC'!$AA$63="Menor"),CONCATENATE("R10C",'Mapa Riesgos Gestión ADM FINANC'!$O$63),"")</f>
        <v/>
      </c>
      <c r="T25" s="70" t="str">
        <f>IF(AND('Mapa Riesgos Gestión ADM FINANC'!$Y$64="Alta",'Mapa Riesgos Gestión ADM FINANC'!$AA$64="Menor"),CONCATENATE("R10C",'Mapa Riesgos Gestión ADM FINANC'!$O$64),"")</f>
        <v/>
      </c>
      <c r="U25" s="71" t="str">
        <f>IF(AND('Mapa Riesgos Gestión ADM FINANC'!$Y$65="Alta",'Mapa Riesgos Gestión ADM FINANC'!$AA$65="Menor"),CONCATENATE("R10C",'Mapa Riesgos Gestión ADM FINANC'!$O$65),"")</f>
        <v/>
      </c>
      <c r="V25" s="57" t="str">
        <f>IF(AND('Mapa Riesgos Gestión ADM FINANC'!$Y$60="Alta",'Mapa Riesgos Gestión ADM FINANC'!$AA$60="Moderado"),CONCATENATE("R10C",'Mapa Riesgos Gestión ADM FINANC'!$O$60),"")</f>
        <v/>
      </c>
      <c r="W25" s="58" t="str">
        <f>IF(AND('Mapa Riesgos Gestión ADM FINANC'!$Y$61="Alta",'Mapa Riesgos Gestión ADM FINANC'!$AA$61="Moderado"),CONCATENATE("R10C",'Mapa Riesgos Gestión ADM FINANC'!$O$61),"")</f>
        <v/>
      </c>
      <c r="X25" s="58" t="str">
        <f>IF(AND('Mapa Riesgos Gestión ADM FINANC'!$Y$62="Alta",'Mapa Riesgos Gestión ADM FINANC'!$AA$62="Moderado"),CONCATENATE("R10C",'Mapa Riesgos Gestión ADM FINANC'!$O$62),"")</f>
        <v/>
      </c>
      <c r="Y25" s="58" t="str">
        <f>IF(AND('Mapa Riesgos Gestión ADM FINANC'!$Y$63="Alta",'Mapa Riesgos Gestión ADM FINANC'!$AA$63="Moderado"),CONCATENATE("R10C",'Mapa Riesgos Gestión ADM FINANC'!$O$63),"")</f>
        <v/>
      </c>
      <c r="Z25" s="58" t="str">
        <f>IF(AND('Mapa Riesgos Gestión ADM FINANC'!$Y$64="Alta",'Mapa Riesgos Gestión ADM FINANC'!$AA$64="Moderado"),CONCATENATE("R10C",'Mapa Riesgos Gestión ADM FINANC'!$O$64),"")</f>
        <v/>
      </c>
      <c r="AA25" s="59" t="str">
        <f>IF(AND('Mapa Riesgos Gestión ADM FINANC'!$Y$65="Alta",'Mapa Riesgos Gestión ADM FINANC'!$AA$65="Moderado"),CONCATENATE("R10C",'Mapa Riesgos Gestión ADM FINANC'!$O$65),"")</f>
        <v/>
      </c>
      <c r="AB25" s="57" t="str">
        <f>IF(AND('Mapa Riesgos Gestión ADM FINANC'!$Y$60="Alta",'Mapa Riesgos Gestión ADM FINANC'!$AA$60="Mayor"),CONCATENATE("R10C",'Mapa Riesgos Gestión ADM FINANC'!$O$60),"")</f>
        <v/>
      </c>
      <c r="AC25" s="58" t="str">
        <f>IF(AND('Mapa Riesgos Gestión ADM FINANC'!$Y$61="Alta",'Mapa Riesgos Gestión ADM FINANC'!$AA$61="Mayor"),CONCATENATE("R10C",'Mapa Riesgos Gestión ADM FINANC'!$O$61),"")</f>
        <v/>
      </c>
      <c r="AD25" s="58" t="str">
        <f>IF(AND('Mapa Riesgos Gestión ADM FINANC'!$Y$62="Alta",'Mapa Riesgos Gestión ADM FINANC'!$AA$62="Mayor"),CONCATENATE("R10C",'Mapa Riesgos Gestión ADM FINANC'!$O$62),"")</f>
        <v/>
      </c>
      <c r="AE25" s="58" t="str">
        <f>IF(AND('Mapa Riesgos Gestión ADM FINANC'!$Y$63="Alta",'Mapa Riesgos Gestión ADM FINANC'!$AA$63="Mayor"),CONCATENATE("R10C",'Mapa Riesgos Gestión ADM FINANC'!$O$63),"")</f>
        <v/>
      </c>
      <c r="AF25" s="58" t="str">
        <f>IF(AND('Mapa Riesgos Gestión ADM FINANC'!$Y$64="Alta",'Mapa Riesgos Gestión ADM FINANC'!$AA$64="Mayor"),CONCATENATE("R10C",'Mapa Riesgos Gestión ADM FINANC'!$O$64),"")</f>
        <v/>
      </c>
      <c r="AG25" s="59" t="str">
        <f>IF(AND('Mapa Riesgos Gestión ADM FINANC'!$Y$65="Alta",'Mapa Riesgos Gestión ADM FINANC'!$AA$65="Mayor"),CONCATENATE("R10C",'Mapa Riesgos Gestión ADM FINANC'!$O$65),"")</f>
        <v/>
      </c>
      <c r="AH25" s="60" t="str">
        <f>IF(AND('Mapa Riesgos Gestión ADM FINANC'!$Y$60="Alta",'Mapa Riesgos Gestión ADM FINANC'!$AA$60="Catastrófico"),CONCATENATE("R10C",'Mapa Riesgos Gestión ADM FINANC'!$O$60),"")</f>
        <v/>
      </c>
      <c r="AI25" s="61" t="str">
        <f>IF(AND('Mapa Riesgos Gestión ADM FINANC'!$Y$61="Alta",'Mapa Riesgos Gestión ADM FINANC'!$AA$61="Catastrófico"),CONCATENATE("R10C",'Mapa Riesgos Gestión ADM FINANC'!$O$61),"")</f>
        <v/>
      </c>
      <c r="AJ25" s="61" t="str">
        <f>IF(AND('Mapa Riesgos Gestión ADM FINANC'!$Y$62="Alta",'Mapa Riesgos Gestión ADM FINANC'!$AA$62="Catastrófico"),CONCATENATE("R10C",'Mapa Riesgos Gestión ADM FINANC'!$O$62),"")</f>
        <v/>
      </c>
      <c r="AK25" s="61" t="str">
        <f>IF(AND('Mapa Riesgos Gestión ADM FINANC'!$Y$63="Alta",'Mapa Riesgos Gestión ADM FINANC'!$AA$63="Catastrófico"),CONCATENATE("R10C",'Mapa Riesgos Gestión ADM FINANC'!$O$63),"")</f>
        <v/>
      </c>
      <c r="AL25" s="61" t="str">
        <f>IF(AND('Mapa Riesgos Gestión ADM FINANC'!$Y$64="Alta",'Mapa Riesgos Gestión ADM FINANC'!$AA$64="Catastrófico"),CONCATENATE("R10C",'Mapa Riesgos Gestión ADM FINANC'!$O$64),"")</f>
        <v/>
      </c>
      <c r="AM25" s="62" t="str">
        <f>IF(AND('Mapa Riesgos Gestión ADM FINANC'!$Y$65="Alta",'Mapa Riesgos Gestión ADM FINANC'!$AA$65="Catastrófico"),CONCATENATE("R10C",'Mapa Riesgos Gestión ADM FINANC'!$O$65),"")</f>
        <v/>
      </c>
      <c r="AN25" s="82"/>
      <c r="AO25" s="432"/>
      <c r="AP25" s="433"/>
      <c r="AQ25" s="433"/>
      <c r="AR25" s="433"/>
      <c r="AS25" s="433"/>
      <c r="AT25" s="434"/>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378"/>
      <c r="C26" s="378"/>
      <c r="D26" s="379"/>
      <c r="E26" s="416" t="s">
        <v>117</v>
      </c>
      <c r="F26" s="417"/>
      <c r="G26" s="417"/>
      <c r="H26" s="417"/>
      <c r="I26" s="418"/>
      <c r="J26" s="63" t="str">
        <f ca="1">IF(AND('Mapa Riesgos Gestión ADM FINANC'!$Y$10="Media",'Mapa Riesgos Gestión ADM FINANC'!$AA$10="Leve"),CONCATENATE("R1C",'Mapa Riesgos Gestión ADM FINANC'!$O$10),"")</f>
        <v/>
      </c>
      <c r="K26" s="64" t="str">
        <f>IF(AND('Mapa Riesgos Gestión ADM FINANC'!$Y$11="Media",'Mapa Riesgos Gestión ADM FINANC'!$AA$11="Leve"),CONCATENATE("R1C",'Mapa Riesgos Gestión ADM FINANC'!$O$11),"")</f>
        <v/>
      </c>
      <c r="L26" s="64" t="str">
        <f>IF(AND('Mapa Riesgos Gestión ADM FINANC'!$Y$12="Media",'Mapa Riesgos Gestión ADM FINANC'!$AA$12="Leve"),CONCATENATE("R1C",'Mapa Riesgos Gestión ADM FINANC'!$O$12),"")</f>
        <v/>
      </c>
      <c r="M26" s="64" t="str">
        <f>IF(AND('Mapa Riesgos Gestión ADM FINANC'!$Y$13="Media",'Mapa Riesgos Gestión ADM FINANC'!$AA$13="Leve"),CONCATENATE("R1C",'Mapa Riesgos Gestión ADM FINANC'!$O$13),"")</f>
        <v/>
      </c>
      <c r="N26" s="64" t="str">
        <f>IF(AND('Mapa Riesgos Gestión ADM FINANC'!$Y$14="Media",'Mapa Riesgos Gestión ADM FINANC'!$AA$14="Leve"),CONCATENATE("R1C",'Mapa Riesgos Gestión ADM FINANC'!$O$14),"")</f>
        <v/>
      </c>
      <c r="O26" s="65" t="str">
        <f>IF(AND('Mapa Riesgos Gestión ADM FINANC'!$Y$15="Media",'Mapa Riesgos Gestión ADM FINANC'!$AA$15="Leve"),CONCATENATE("R1C",'Mapa Riesgos Gestión ADM FINANC'!$O$15),"")</f>
        <v/>
      </c>
      <c r="P26" s="63" t="str">
        <f ca="1">IF(AND('Mapa Riesgos Gestión ADM FINANC'!$Y$10="Media",'Mapa Riesgos Gestión ADM FINANC'!$AA$10="Menor"),CONCATENATE("R1C",'Mapa Riesgos Gestión ADM FINANC'!$O$10),"")</f>
        <v/>
      </c>
      <c r="Q26" s="64" t="str">
        <f>IF(AND('Mapa Riesgos Gestión ADM FINANC'!$Y$11="Media",'Mapa Riesgos Gestión ADM FINANC'!$AA$11="Menor"),CONCATENATE("R1C",'Mapa Riesgos Gestión ADM FINANC'!$O$11),"")</f>
        <v/>
      </c>
      <c r="R26" s="64" t="str">
        <f>IF(AND('Mapa Riesgos Gestión ADM FINANC'!$Y$12="Media",'Mapa Riesgos Gestión ADM FINANC'!$AA$12="Menor"),CONCATENATE("R1C",'Mapa Riesgos Gestión ADM FINANC'!$O$12),"")</f>
        <v/>
      </c>
      <c r="S26" s="64" t="str">
        <f>IF(AND('Mapa Riesgos Gestión ADM FINANC'!$Y$13="Media",'Mapa Riesgos Gestión ADM FINANC'!$AA$13="Menor"),CONCATENATE("R1C",'Mapa Riesgos Gestión ADM FINANC'!$O$13),"")</f>
        <v/>
      </c>
      <c r="T26" s="64" t="str">
        <f>IF(AND('Mapa Riesgos Gestión ADM FINANC'!$Y$14="Media",'Mapa Riesgos Gestión ADM FINANC'!$AA$14="Menor"),CONCATENATE("R1C",'Mapa Riesgos Gestión ADM FINANC'!$O$14),"")</f>
        <v/>
      </c>
      <c r="U26" s="65" t="str">
        <f>IF(AND('Mapa Riesgos Gestión ADM FINANC'!$Y$15="Media",'Mapa Riesgos Gestión ADM FINANC'!$AA$15="Menor"),CONCATENATE("R1C",'Mapa Riesgos Gestión ADM FINANC'!$O$15),"")</f>
        <v/>
      </c>
      <c r="V26" s="63" t="str">
        <f ca="1">IF(AND('Mapa Riesgos Gestión ADM FINANC'!$Y$10="Media",'Mapa Riesgos Gestión ADM FINANC'!$AA$10="Moderado"),CONCATENATE("R1C",'Mapa Riesgos Gestión ADM FINANC'!$O$10),"")</f>
        <v/>
      </c>
      <c r="W26" s="64" t="str">
        <f>IF(AND('Mapa Riesgos Gestión ADM FINANC'!$Y$11="Media",'Mapa Riesgos Gestión ADM FINANC'!$AA$11="Moderado"),CONCATENATE("R1C",'Mapa Riesgos Gestión ADM FINANC'!$O$11),"")</f>
        <v/>
      </c>
      <c r="X26" s="64" t="str">
        <f>IF(AND('Mapa Riesgos Gestión ADM FINANC'!$Y$12="Media",'Mapa Riesgos Gestión ADM FINANC'!$AA$12="Moderado"),CONCATENATE("R1C",'Mapa Riesgos Gestión ADM FINANC'!$O$12),"")</f>
        <v/>
      </c>
      <c r="Y26" s="64" t="str">
        <f>IF(AND('Mapa Riesgos Gestión ADM FINANC'!$Y$13="Media",'Mapa Riesgos Gestión ADM FINANC'!$AA$13="Moderado"),CONCATENATE("R1C",'Mapa Riesgos Gestión ADM FINANC'!$O$13),"")</f>
        <v/>
      </c>
      <c r="Z26" s="64" t="str">
        <f>IF(AND('Mapa Riesgos Gestión ADM FINANC'!$Y$14="Media",'Mapa Riesgos Gestión ADM FINANC'!$AA$14="Moderado"),CONCATENATE("R1C",'Mapa Riesgos Gestión ADM FINANC'!$O$14),"")</f>
        <v/>
      </c>
      <c r="AA26" s="65" t="str">
        <f>IF(AND('Mapa Riesgos Gestión ADM FINANC'!$Y$15="Media",'Mapa Riesgos Gestión ADM FINANC'!$AA$15="Moderado"),CONCATENATE("R1C",'Mapa Riesgos Gestión ADM FINANC'!$O$15),"")</f>
        <v/>
      </c>
      <c r="AB26" s="45" t="str">
        <f ca="1">IF(AND('Mapa Riesgos Gestión ADM FINANC'!$Y$10="Media",'Mapa Riesgos Gestión ADM FINANC'!$AA$10="Mayor"),CONCATENATE("R1C",'Mapa Riesgos Gestión ADM FINANC'!$O$10),"")</f>
        <v>R1C1</v>
      </c>
      <c r="AC26" s="46" t="str">
        <f>IF(AND('Mapa Riesgos Gestión ADM FINANC'!$Y$11="Media",'Mapa Riesgos Gestión ADM FINANC'!$AA$11="Mayor"),CONCATENATE("R1C",'Mapa Riesgos Gestión ADM FINANC'!$O$11),"")</f>
        <v/>
      </c>
      <c r="AD26" s="46" t="str">
        <f>IF(AND('Mapa Riesgos Gestión ADM FINANC'!$Y$12="Media",'Mapa Riesgos Gestión ADM FINANC'!$AA$12="Mayor"),CONCATENATE("R1C",'Mapa Riesgos Gestión ADM FINANC'!$O$12),"")</f>
        <v/>
      </c>
      <c r="AE26" s="46" t="str">
        <f>IF(AND('Mapa Riesgos Gestión ADM FINANC'!$Y$13="Media",'Mapa Riesgos Gestión ADM FINANC'!$AA$13="Mayor"),CONCATENATE("R1C",'Mapa Riesgos Gestión ADM FINANC'!$O$13),"")</f>
        <v/>
      </c>
      <c r="AF26" s="46" t="str">
        <f>IF(AND('Mapa Riesgos Gestión ADM FINANC'!$Y$14="Media",'Mapa Riesgos Gestión ADM FINANC'!$AA$14="Mayor"),CONCATENATE("R1C",'Mapa Riesgos Gestión ADM FINANC'!$O$14),"")</f>
        <v/>
      </c>
      <c r="AG26" s="47" t="str">
        <f>IF(AND('Mapa Riesgos Gestión ADM FINANC'!$Y$15="Media",'Mapa Riesgos Gestión ADM FINANC'!$AA$15="Mayor"),CONCATENATE("R1C",'Mapa Riesgos Gestión ADM FINANC'!$O$15),"")</f>
        <v/>
      </c>
      <c r="AH26" s="48" t="str">
        <f ca="1">IF(AND('Mapa Riesgos Gestión ADM FINANC'!$Y$10="Media",'Mapa Riesgos Gestión ADM FINANC'!$AA$10="Catastrófico"),CONCATENATE("R1C",'Mapa Riesgos Gestión ADM FINANC'!$O$10),"")</f>
        <v/>
      </c>
      <c r="AI26" s="49" t="str">
        <f>IF(AND('Mapa Riesgos Gestión ADM FINANC'!$Y$11="Media",'Mapa Riesgos Gestión ADM FINANC'!$AA$11="Catastrófico"),CONCATENATE("R1C",'Mapa Riesgos Gestión ADM FINANC'!$O$11),"")</f>
        <v/>
      </c>
      <c r="AJ26" s="49" t="str">
        <f>IF(AND('Mapa Riesgos Gestión ADM FINANC'!$Y$12="Media",'Mapa Riesgos Gestión ADM FINANC'!$AA$12="Catastrófico"),CONCATENATE("R1C",'Mapa Riesgos Gestión ADM FINANC'!$O$12),"")</f>
        <v/>
      </c>
      <c r="AK26" s="49" t="str">
        <f>IF(AND('Mapa Riesgos Gestión ADM FINANC'!$Y$13="Media",'Mapa Riesgos Gestión ADM FINANC'!$AA$13="Catastrófico"),CONCATENATE("R1C",'Mapa Riesgos Gestión ADM FINANC'!$O$13),"")</f>
        <v/>
      </c>
      <c r="AL26" s="49" t="str">
        <f>IF(AND('Mapa Riesgos Gestión ADM FINANC'!$Y$14="Media",'Mapa Riesgos Gestión ADM FINANC'!$AA$14="Catastrófico"),CONCATENATE("R1C",'Mapa Riesgos Gestión ADM FINANC'!$O$14),"")</f>
        <v/>
      </c>
      <c r="AM26" s="50" t="str">
        <f>IF(AND('Mapa Riesgos Gestión ADM FINANC'!$Y$15="Media",'Mapa Riesgos Gestión ADM FINANC'!$AA$15="Catastrófico"),CONCATENATE("R1C",'Mapa Riesgos Gestión ADM FINANC'!$O$15),"")</f>
        <v/>
      </c>
      <c r="AN26" s="82"/>
      <c r="AO26" s="456" t="s">
        <v>81</v>
      </c>
      <c r="AP26" s="457"/>
      <c r="AQ26" s="457"/>
      <c r="AR26" s="457"/>
      <c r="AS26" s="457"/>
      <c r="AT26" s="458"/>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378"/>
      <c r="C27" s="378"/>
      <c r="D27" s="379"/>
      <c r="E27" s="435"/>
      <c r="F27" s="420"/>
      <c r="G27" s="420"/>
      <c r="H27" s="420"/>
      <c r="I27" s="421"/>
      <c r="J27" s="66" t="str">
        <f ca="1">IF(AND('Mapa Riesgos Gestión ADM FINANC'!$Y$16="Media",'Mapa Riesgos Gestión ADM FINANC'!$AA$16="Leve"),CONCATENATE("R2C",'Mapa Riesgos Gestión ADM FINANC'!$O$16),"")</f>
        <v/>
      </c>
      <c r="K27" s="67" t="str">
        <f>IF(AND('Mapa Riesgos Gestión ADM FINANC'!$Y$17="Media",'Mapa Riesgos Gestión ADM FINANC'!$AA$17="Leve"),CONCATENATE("R2C",'Mapa Riesgos Gestión ADM FINANC'!$O$17),"")</f>
        <v/>
      </c>
      <c r="L27" s="67" t="str">
        <f>IF(AND('Mapa Riesgos Gestión ADM FINANC'!$Y$18="Media",'Mapa Riesgos Gestión ADM FINANC'!$AA$18="Leve"),CONCATENATE("R2C",'Mapa Riesgos Gestión ADM FINANC'!$O$18),"")</f>
        <v/>
      </c>
      <c r="M27" s="67" t="str">
        <f>IF(AND('Mapa Riesgos Gestión ADM FINANC'!$Y$19="Media",'Mapa Riesgos Gestión ADM FINANC'!$AA$19="Leve"),CONCATENATE("R2C",'Mapa Riesgos Gestión ADM FINANC'!$O$19),"")</f>
        <v/>
      </c>
      <c r="N27" s="67" t="str">
        <f>IF(AND('Mapa Riesgos Gestión ADM FINANC'!$Y$20="Media",'Mapa Riesgos Gestión ADM FINANC'!$AA$20="Leve"),CONCATENATE("R2C",'Mapa Riesgos Gestión ADM FINANC'!$O$20),"")</f>
        <v/>
      </c>
      <c r="O27" s="68" t="str">
        <f>IF(AND('Mapa Riesgos Gestión ADM FINANC'!$Y$21="Media",'Mapa Riesgos Gestión ADM FINANC'!$AA$21="Leve"),CONCATENATE("R2C",'Mapa Riesgos Gestión ADM FINANC'!$O$21),"")</f>
        <v/>
      </c>
      <c r="P27" s="66" t="str">
        <f ca="1">IF(AND('Mapa Riesgos Gestión ADM FINANC'!$Y$16="Media",'Mapa Riesgos Gestión ADM FINANC'!$AA$16="Menor"),CONCATENATE("R2C",'Mapa Riesgos Gestión ADM FINANC'!$O$16),"")</f>
        <v/>
      </c>
      <c r="Q27" s="67" t="str">
        <f>IF(AND('Mapa Riesgos Gestión ADM FINANC'!$Y$17="Media",'Mapa Riesgos Gestión ADM FINANC'!$AA$17="Menor"),CONCATENATE("R2C",'Mapa Riesgos Gestión ADM FINANC'!$O$17),"")</f>
        <v/>
      </c>
      <c r="R27" s="67" t="str">
        <f>IF(AND('Mapa Riesgos Gestión ADM FINANC'!$Y$18="Media",'Mapa Riesgos Gestión ADM FINANC'!$AA$18="Menor"),CONCATENATE("R2C",'Mapa Riesgos Gestión ADM FINANC'!$O$18),"")</f>
        <v/>
      </c>
      <c r="S27" s="67" t="str">
        <f>IF(AND('Mapa Riesgos Gestión ADM FINANC'!$Y$19="Media",'Mapa Riesgos Gestión ADM FINANC'!$AA$19="Menor"),CONCATENATE("R2C",'Mapa Riesgos Gestión ADM FINANC'!$O$19),"")</f>
        <v/>
      </c>
      <c r="T27" s="67" t="str">
        <f>IF(AND('Mapa Riesgos Gestión ADM FINANC'!$Y$20="Media",'Mapa Riesgos Gestión ADM FINANC'!$AA$20="Menor"),CONCATENATE("R2C",'Mapa Riesgos Gestión ADM FINANC'!$O$20),"")</f>
        <v/>
      </c>
      <c r="U27" s="68" t="str">
        <f>IF(AND('Mapa Riesgos Gestión ADM FINANC'!$Y$21="Media",'Mapa Riesgos Gestión ADM FINANC'!$AA$21="Menor"),CONCATENATE("R2C",'Mapa Riesgos Gestión ADM FINANC'!$O$21),"")</f>
        <v/>
      </c>
      <c r="V27" s="66" t="str">
        <f ca="1">IF(AND('Mapa Riesgos Gestión ADM FINANC'!$Y$16="Media",'Mapa Riesgos Gestión ADM FINANC'!$AA$16="Moderado"),CONCATENATE("R2C",'Mapa Riesgos Gestión ADM FINANC'!$O$16),"")</f>
        <v/>
      </c>
      <c r="W27" s="67" t="str">
        <f>IF(AND('Mapa Riesgos Gestión ADM FINANC'!$Y$17="Media",'Mapa Riesgos Gestión ADM FINANC'!$AA$17="Moderado"),CONCATENATE("R2C",'Mapa Riesgos Gestión ADM FINANC'!$O$17),"")</f>
        <v/>
      </c>
      <c r="X27" s="67" t="str">
        <f>IF(AND('Mapa Riesgos Gestión ADM FINANC'!$Y$18="Media",'Mapa Riesgos Gestión ADM FINANC'!$AA$18="Moderado"),CONCATENATE("R2C",'Mapa Riesgos Gestión ADM FINANC'!$O$18),"")</f>
        <v/>
      </c>
      <c r="Y27" s="67" t="str">
        <f>IF(AND('Mapa Riesgos Gestión ADM FINANC'!$Y$19="Media",'Mapa Riesgos Gestión ADM FINANC'!$AA$19="Moderado"),CONCATENATE("R2C",'Mapa Riesgos Gestión ADM FINANC'!$O$19),"")</f>
        <v/>
      </c>
      <c r="Z27" s="67" t="str">
        <f>IF(AND('Mapa Riesgos Gestión ADM FINANC'!$Y$20="Media",'Mapa Riesgos Gestión ADM FINANC'!$AA$20="Moderado"),CONCATENATE("R2C",'Mapa Riesgos Gestión ADM FINANC'!$O$20),"")</f>
        <v/>
      </c>
      <c r="AA27" s="68" t="str">
        <f>IF(AND('Mapa Riesgos Gestión ADM FINANC'!$Y$21="Media",'Mapa Riesgos Gestión ADM FINANC'!$AA$21="Moderado"),CONCATENATE("R2C",'Mapa Riesgos Gestión ADM FINANC'!$O$21),"")</f>
        <v/>
      </c>
      <c r="AB27" s="51" t="str">
        <f ca="1">IF(AND('Mapa Riesgos Gestión ADM FINANC'!$Y$16="Media",'Mapa Riesgos Gestión ADM FINANC'!$AA$16="Mayor"),CONCATENATE("R2C",'Mapa Riesgos Gestión ADM FINANC'!$O$16),"")</f>
        <v/>
      </c>
      <c r="AC27" s="52" t="str">
        <f>IF(AND('Mapa Riesgos Gestión ADM FINANC'!$Y$17="Media",'Mapa Riesgos Gestión ADM FINANC'!$AA$17="Mayor"),CONCATENATE("R2C",'Mapa Riesgos Gestión ADM FINANC'!$O$17),"")</f>
        <v/>
      </c>
      <c r="AD27" s="52" t="str">
        <f>IF(AND('Mapa Riesgos Gestión ADM FINANC'!$Y$18="Media",'Mapa Riesgos Gestión ADM FINANC'!$AA$18="Mayor"),CONCATENATE("R2C",'Mapa Riesgos Gestión ADM FINANC'!$O$18),"")</f>
        <v/>
      </c>
      <c r="AE27" s="52" t="str">
        <f>IF(AND('Mapa Riesgos Gestión ADM FINANC'!$Y$19="Media",'Mapa Riesgos Gestión ADM FINANC'!$AA$19="Mayor"),CONCATENATE("R2C",'Mapa Riesgos Gestión ADM FINANC'!$O$19),"")</f>
        <v/>
      </c>
      <c r="AF27" s="52" t="str">
        <f>IF(AND('Mapa Riesgos Gestión ADM FINANC'!$Y$20="Media",'Mapa Riesgos Gestión ADM FINANC'!$AA$20="Mayor"),CONCATENATE("R2C",'Mapa Riesgos Gestión ADM FINANC'!$O$20),"")</f>
        <v/>
      </c>
      <c r="AG27" s="53" t="str">
        <f>IF(AND('Mapa Riesgos Gestión ADM FINANC'!$Y$21="Media",'Mapa Riesgos Gestión ADM FINANC'!$AA$21="Mayor"),CONCATENATE("R2C",'Mapa Riesgos Gestión ADM FINANC'!$O$21),"")</f>
        <v/>
      </c>
      <c r="AH27" s="54" t="str">
        <f ca="1">IF(AND('Mapa Riesgos Gestión ADM FINANC'!$Y$16="Media",'Mapa Riesgos Gestión ADM FINANC'!$AA$16="Catastrófico"),CONCATENATE("R2C",'Mapa Riesgos Gestión ADM FINANC'!$O$16),"")</f>
        <v/>
      </c>
      <c r="AI27" s="55" t="str">
        <f>IF(AND('Mapa Riesgos Gestión ADM FINANC'!$Y$17="Media",'Mapa Riesgos Gestión ADM FINANC'!$AA$17="Catastrófico"),CONCATENATE("R2C",'Mapa Riesgos Gestión ADM FINANC'!$O$17),"")</f>
        <v/>
      </c>
      <c r="AJ27" s="55" t="str">
        <f>IF(AND('Mapa Riesgos Gestión ADM FINANC'!$Y$18="Media",'Mapa Riesgos Gestión ADM FINANC'!$AA$18="Catastrófico"),CONCATENATE("R2C",'Mapa Riesgos Gestión ADM FINANC'!$O$18),"")</f>
        <v/>
      </c>
      <c r="AK27" s="55" t="str">
        <f>IF(AND('Mapa Riesgos Gestión ADM FINANC'!$Y$19="Media",'Mapa Riesgos Gestión ADM FINANC'!$AA$19="Catastrófico"),CONCATENATE("R2C",'Mapa Riesgos Gestión ADM FINANC'!$O$19),"")</f>
        <v/>
      </c>
      <c r="AL27" s="55" t="str">
        <f>IF(AND('Mapa Riesgos Gestión ADM FINANC'!$Y$20="Media",'Mapa Riesgos Gestión ADM FINANC'!$AA$20="Catastrófico"),CONCATENATE("R2C",'Mapa Riesgos Gestión ADM FINANC'!$O$20),"")</f>
        <v/>
      </c>
      <c r="AM27" s="56" t="str">
        <f>IF(AND('Mapa Riesgos Gestión ADM FINANC'!$Y$21="Media",'Mapa Riesgos Gestión ADM FINANC'!$AA$21="Catastrófico"),CONCATENATE("R2C",'Mapa Riesgos Gestión ADM FINANC'!$O$21),"")</f>
        <v/>
      </c>
      <c r="AN27" s="82"/>
      <c r="AO27" s="459"/>
      <c r="AP27" s="460"/>
      <c r="AQ27" s="460"/>
      <c r="AR27" s="460"/>
      <c r="AS27" s="460"/>
      <c r="AT27" s="461"/>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378"/>
      <c r="C28" s="378"/>
      <c r="D28" s="379"/>
      <c r="E28" s="419"/>
      <c r="F28" s="420"/>
      <c r="G28" s="420"/>
      <c r="H28" s="420"/>
      <c r="I28" s="421"/>
      <c r="J28" s="66" t="str">
        <f ca="1">IF(AND('Mapa Riesgos Gestión ADM FINANC'!$Y$22="Media",'Mapa Riesgos Gestión ADM FINANC'!$AA$22="Leve"),CONCATENATE("R3C",'Mapa Riesgos Gestión ADM FINANC'!$O$22),"")</f>
        <v/>
      </c>
      <c r="K28" s="67" t="str">
        <f>IF(AND('Mapa Riesgos Gestión ADM FINANC'!$Y$23="Media",'Mapa Riesgos Gestión ADM FINANC'!$AA$23="Leve"),CONCATENATE("R3C",'Mapa Riesgos Gestión ADM FINANC'!$O$23),"")</f>
        <v/>
      </c>
      <c r="L28" s="67" t="str">
        <f>IF(AND('Mapa Riesgos Gestión ADM FINANC'!$Y$24="Media",'Mapa Riesgos Gestión ADM FINANC'!$AA$24="Leve"),CONCATENATE("R3C",'Mapa Riesgos Gestión ADM FINANC'!$O$24),"")</f>
        <v/>
      </c>
      <c r="M28" s="67" t="str">
        <f>IF(AND('Mapa Riesgos Gestión ADM FINANC'!$Y$25="Media",'Mapa Riesgos Gestión ADM FINANC'!$AA$25="Leve"),CONCATENATE("R3C",'Mapa Riesgos Gestión ADM FINANC'!$O$25),"")</f>
        <v/>
      </c>
      <c r="N28" s="67" t="str">
        <f>IF(AND('Mapa Riesgos Gestión ADM FINANC'!$Y$26="Media",'Mapa Riesgos Gestión ADM FINANC'!$AA$26="Leve"),CONCATENATE("R3C",'Mapa Riesgos Gestión ADM FINANC'!$O$26),"")</f>
        <v/>
      </c>
      <c r="O28" s="68" t="str">
        <f>IF(AND('Mapa Riesgos Gestión ADM FINANC'!$Y$27="Media",'Mapa Riesgos Gestión ADM FINANC'!$AA$27="Leve"),CONCATENATE("R3C",'Mapa Riesgos Gestión ADM FINANC'!$O$27),"")</f>
        <v/>
      </c>
      <c r="P28" s="66" t="str">
        <f ca="1">IF(AND('Mapa Riesgos Gestión ADM FINANC'!$Y$22="Media",'Mapa Riesgos Gestión ADM FINANC'!$AA$22="Menor"),CONCATENATE("R3C",'Mapa Riesgos Gestión ADM FINANC'!$O$22),"")</f>
        <v/>
      </c>
      <c r="Q28" s="67" t="str">
        <f>IF(AND('Mapa Riesgos Gestión ADM FINANC'!$Y$23="Media",'Mapa Riesgos Gestión ADM FINANC'!$AA$23="Menor"),CONCATENATE("R3C",'Mapa Riesgos Gestión ADM FINANC'!$O$23),"")</f>
        <v/>
      </c>
      <c r="R28" s="67" t="str">
        <f>IF(AND('Mapa Riesgos Gestión ADM FINANC'!$Y$24="Media",'Mapa Riesgos Gestión ADM FINANC'!$AA$24="Menor"),CONCATENATE("R3C",'Mapa Riesgos Gestión ADM FINANC'!$O$24),"")</f>
        <v/>
      </c>
      <c r="S28" s="67" t="str">
        <f>IF(AND('Mapa Riesgos Gestión ADM FINANC'!$Y$25="Media",'Mapa Riesgos Gestión ADM FINANC'!$AA$25="Menor"),CONCATENATE("R3C",'Mapa Riesgos Gestión ADM FINANC'!$O$25),"")</f>
        <v/>
      </c>
      <c r="T28" s="67" t="str">
        <f>IF(AND('Mapa Riesgos Gestión ADM FINANC'!$Y$26="Media",'Mapa Riesgos Gestión ADM FINANC'!$AA$26="Menor"),CONCATENATE("R3C",'Mapa Riesgos Gestión ADM FINANC'!$O$26),"")</f>
        <v/>
      </c>
      <c r="U28" s="68" t="str">
        <f>IF(AND('Mapa Riesgos Gestión ADM FINANC'!$Y$27="Media",'Mapa Riesgos Gestión ADM FINANC'!$AA$27="Menor"),CONCATENATE("R3C",'Mapa Riesgos Gestión ADM FINANC'!$O$27),"")</f>
        <v/>
      </c>
      <c r="V28" s="66" t="str">
        <f ca="1">IF(AND('Mapa Riesgos Gestión ADM FINANC'!$Y$22="Media",'Mapa Riesgos Gestión ADM FINANC'!$AA$22="Moderado"),CONCATENATE("R3C",'Mapa Riesgos Gestión ADM FINANC'!$O$22),"")</f>
        <v/>
      </c>
      <c r="W28" s="67" t="str">
        <f>IF(AND('Mapa Riesgos Gestión ADM FINANC'!$Y$23="Media",'Mapa Riesgos Gestión ADM FINANC'!$AA$23="Moderado"),CONCATENATE("R3C",'Mapa Riesgos Gestión ADM FINANC'!$O$23),"")</f>
        <v/>
      </c>
      <c r="X28" s="67" t="str">
        <f>IF(AND('Mapa Riesgos Gestión ADM FINANC'!$Y$24="Media",'Mapa Riesgos Gestión ADM FINANC'!$AA$24="Moderado"),CONCATENATE("R3C",'Mapa Riesgos Gestión ADM FINANC'!$O$24),"")</f>
        <v/>
      </c>
      <c r="Y28" s="67" t="str">
        <f>IF(AND('Mapa Riesgos Gestión ADM FINANC'!$Y$25="Media",'Mapa Riesgos Gestión ADM FINANC'!$AA$25="Moderado"),CONCATENATE("R3C",'Mapa Riesgos Gestión ADM FINANC'!$O$25),"")</f>
        <v/>
      </c>
      <c r="Z28" s="67" t="str">
        <f>IF(AND('Mapa Riesgos Gestión ADM FINANC'!$Y$26="Media",'Mapa Riesgos Gestión ADM FINANC'!$AA$26="Moderado"),CONCATENATE("R3C",'Mapa Riesgos Gestión ADM FINANC'!$O$26),"")</f>
        <v/>
      </c>
      <c r="AA28" s="68" t="str">
        <f>IF(AND('Mapa Riesgos Gestión ADM FINANC'!$Y$27="Media",'Mapa Riesgos Gestión ADM FINANC'!$AA$27="Moderado"),CONCATENATE("R3C",'Mapa Riesgos Gestión ADM FINANC'!$O$27),"")</f>
        <v/>
      </c>
      <c r="AB28" s="51" t="str">
        <f ca="1">IF(AND('Mapa Riesgos Gestión ADM FINANC'!$Y$22="Media",'Mapa Riesgos Gestión ADM FINANC'!$AA$22="Mayor"),CONCATENATE("R3C",'Mapa Riesgos Gestión ADM FINANC'!$O$22),"")</f>
        <v/>
      </c>
      <c r="AC28" s="52" t="str">
        <f>IF(AND('Mapa Riesgos Gestión ADM FINANC'!$Y$23="Media",'Mapa Riesgos Gestión ADM FINANC'!$AA$23="Mayor"),CONCATENATE("R3C",'Mapa Riesgos Gestión ADM FINANC'!$O$23),"")</f>
        <v/>
      </c>
      <c r="AD28" s="52" t="str">
        <f>IF(AND('Mapa Riesgos Gestión ADM FINANC'!$Y$24="Media",'Mapa Riesgos Gestión ADM FINANC'!$AA$24="Mayor"),CONCATENATE("R3C",'Mapa Riesgos Gestión ADM FINANC'!$O$24),"")</f>
        <v/>
      </c>
      <c r="AE28" s="52" t="str">
        <f>IF(AND('Mapa Riesgos Gestión ADM FINANC'!$Y$25="Media",'Mapa Riesgos Gestión ADM FINANC'!$AA$25="Mayor"),CONCATENATE("R3C",'Mapa Riesgos Gestión ADM FINANC'!$O$25),"")</f>
        <v/>
      </c>
      <c r="AF28" s="52" t="str">
        <f>IF(AND('Mapa Riesgos Gestión ADM FINANC'!$Y$26="Media",'Mapa Riesgos Gestión ADM FINANC'!$AA$26="Mayor"),CONCATENATE("R3C",'Mapa Riesgos Gestión ADM FINANC'!$O$26),"")</f>
        <v/>
      </c>
      <c r="AG28" s="53" t="str">
        <f>IF(AND('Mapa Riesgos Gestión ADM FINANC'!$Y$27="Media",'Mapa Riesgos Gestión ADM FINANC'!$AA$27="Mayor"),CONCATENATE("R3C",'Mapa Riesgos Gestión ADM FINANC'!$O$27),"")</f>
        <v/>
      </c>
      <c r="AH28" s="54" t="str">
        <f ca="1">IF(AND('Mapa Riesgos Gestión ADM FINANC'!$Y$22="Media",'Mapa Riesgos Gestión ADM FINANC'!$AA$22="Catastrófico"),CONCATENATE("R3C",'Mapa Riesgos Gestión ADM FINANC'!$O$22),"")</f>
        <v/>
      </c>
      <c r="AI28" s="55" t="str">
        <f>IF(AND('Mapa Riesgos Gestión ADM FINANC'!$Y$23="Media",'Mapa Riesgos Gestión ADM FINANC'!$AA$23="Catastrófico"),CONCATENATE("R3C",'Mapa Riesgos Gestión ADM FINANC'!$O$23),"")</f>
        <v/>
      </c>
      <c r="AJ28" s="55" t="str">
        <f>IF(AND('Mapa Riesgos Gestión ADM FINANC'!$Y$24="Media",'Mapa Riesgos Gestión ADM FINANC'!$AA$24="Catastrófico"),CONCATENATE("R3C",'Mapa Riesgos Gestión ADM FINANC'!$O$24),"")</f>
        <v/>
      </c>
      <c r="AK28" s="55" t="str">
        <f>IF(AND('Mapa Riesgos Gestión ADM FINANC'!$Y$25="Media",'Mapa Riesgos Gestión ADM FINANC'!$AA$25="Catastrófico"),CONCATENATE("R3C",'Mapa Riesgos Gestión ADM FINANC'!$O$25),"")</f>
        <v/>
      </c>
      <c r="AL28" s="55" t="str">
        <f>IF(AND('Mapa Riesgos Gestión ADM FINANC'!$Y$26="Media",'Mapa Riesgos Gestión ADM FINANC'!$AA$26="Catastrófico"),CONCATENATE("R3C",'Mapa Riesgos Gestión ADM FINANC'!$O$26),"")</f>
        <v/>
      </c>
      <c r="AM28" s="56" t="str">
        <f>IF(AND('Mapa Riesgos Gestión ADM FINANC'!$Y$27="Media",'Mapa Riesgos Gestión ADM FINANC'!$AA$27="Catastrófico"),CONCATENATE("R3C",'Mapa Riesgos Gestión ADM FINANC'!$O$27),"")</f>
        <v/>
      </c>
      <c r="AN28" s="82"/>
      <c r="AO28" s="459"/>
      <c r="AP28" s="460"/>
      <c r="AQ28" s="460"/>
      <c r="AR28" s="460"/>
      <c r="AS28" s="460"/>
      <c r="AT28" s="461"/>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378"/>
      <c r="C29" s="378"/>
      <c r="D29" s="379"/>
      <c r="E29" s="419"/>
      <c r="F29" s="420"/>
      <c r="G29" s="420"/>
      <c r="H29" s="420"/>
      <c r="I29" s="421"/>
      <c r="J29" s="66" t="str">
        <f ca="1">IF(AND('Mapa Riesgos Gestión ADM FINANC'!$Y$28="Media",'Mapa Riesgos Gestión ADM FINANC'!$AA$28="Leve"),CONCATENATE("R4C",'Mapa Riesgos Gestión ADM FINANC'!$O$28),"")</f>
        <v/>
      </c>
      <c r="K29" s="67" t="str">
        <f>IF(AND('Mapa Riesgos Gestión ADM FINANC'!$Y$29="Media",'Mapa Riesgos Gestión ADM FINANC'!$AA$29="Leve"),CONCATENATE("R4C",'Mapa Riesgos Gestión ADM FINANC'!$O$29),"")</f>
        <v/>
      </c>
      <c r="L29" s="67" t="str">
        <f>IF(AND('Mapa Riesgos Gestión ADM FINANC'!$Y$30="Media",'Mapa Riesgos Gestión ADM FINANC'!$AA$30="Leve"),CONCATENATE("R4C",'Mapa Riesgos Gestión ADM FINANC'!$O$30),"")</f>
        <v/>
      </c>
      <c r="M29" s="67" t="str">
        <f>IF(AND('Mapa Riesgos Gestión ADM FINANC'!$Y$31="Media",'Mapa Riesgos Gestión ADM FINANC'!$AA$31="Leve"),CONCATENATE("R4C",'Mapa Riesgos Gestión ADM FINANC'!$O$31),"")</f>
        <v/>
      </c>
      <c r="N29" s="67" t="str">
        <f>IF(AND('Mapa Riesgos Gestión ADM FINANC'!$Y$32="Media",'Mapa Riesgos Gestión ADM FINANC'!$AA$32="Leve"),CONCATENATE("R4C",'Mapa Riesgos Gestión ADM FINANC'!$O$32),"")</f>
        <v/>
      </c>
      <c r="O29" s="68" t="str">
        <f>IF(AND('Mapa Riesgos Gestión ADM FINANC'!$Y$33="Media",'Mapa Riesgos Gestión ADM FINANC'!$AA$33="Leve"),CONCATENATE("R4C",'Mapa Riesgos Gestión ADM FINANC'!$O$33),"")</f>
        <v/>
      </c>
      <c r="P29" s="66" t="str">
        <f ca="1">IF(AND('Mapa Riesgos Gestión ADM FINANC'!$Y$28="Media",'Mapa Riesgos Gestión ADM FINANC'!$AA$28="Menor"),CONCATENATE("R4C",'Mapa Riesgos Gestión ADM FINANC'!$O$28),"")</f>
        <v/>
      </c>
      <c r="Q29" s="67" t="str">
        <f>IF(AND('Mapa Riesgos Gestión ADM FINANC'!$Y$29="Media",'Mapa Riesgos Gestión ADM FINANC'!$AA$29="Menor"),CONCATENATE("R4C",'Mapa Riesgos Gestión ADM FINANC'!$O$29),"")</f>
        <v/>
      </c>
      <c r="R29" s="67" t="str">
        <f>IF(AND('Mapa Riesgos Gestión ADM FINANC'!$Y$30="Media",'Mapa Riesgos Gestión ADM FINANC'!$AA$30="Menor"),CONCATENATE("R4C",'Mapa Riesgos Gestión ADM FINANC'!$O$30),"")</f>
        <v/>
      </c>
      <c r="S29" s="67" t="str">
        <f>IF(AND('Mapa Riesgos Gestión ADM FINANC'!$Y$31="Media",'Mapa Riesgos Gestión ADM FINANC'!$AA$31="Menor"),CONCATENATE("R4C",'Mapa Riesgos Gestión ADM FINANC'!$O$31),"")</f>
        <v/>
      </c>
      <c r="T29" s="67" t="str">
        <f>IF(AND('Mapa Riesgos Gestión ADM FINANC'!$Y$32="Media",'Mapa Riesgos Gestión ADM FINANC'!$AA$32="Menor"),CONCATENATE("R4C",'Mapa Riesgos Gestión ADM FINANC'!$O$32),"")</f>
        <v/>
      </c>
      <c r="U29" s="68" t="str">
        <f>IF(AND('Mapa Riesgos Gestión ADM FINANC'!$Y$33="Media",'Mapa Riesgos Gestión ADM FINANC'!$AA$33="Menor"),CONCATENATE("R4C",'Mapa Riesgos Gestión ADM FINANC'!$O$33),"")</f>
        <v/>
      </c>
      <c r="V29" s="66" t="str">
        <f ca="1">IF(AND('Mapa Riesgos Gestión ADM FINANC'!$Y$28="Media",'Mapa Riesgos Gestión ADM FINANC'!$AA$28="Moderado"),CONCATENATE("R4C",'Mapa Riesgos Gestión ADM FINANC'!$O$28),"")</f>
        <v/>
      </c>
      <c r="W29" s="67" t="str">
        <f>IF(AND('Mapa Riesgos Gestión ADM FINANC'!$Y$29="Media",'Mapa Riesgos Gestión ADM FINANC'!$AA$29="Moderado"),CONCATENATE("R4C",'Mapa Riesgos Gestión ADM FINANC'!$O$29),"")</f>
        <v/>
      </c>
      <c r="X29" s="67" t="str">
        <f>IF(AND('Mapa Riesgos Gestión ADM FINANC'!$Y$30="Media",'Mapa Riesgos Gestión ADM FINANC'!$AA$30="Moderado"),CONCATENATE("R4C",'Mapa Riesgos Gestión ADM FINANC'!$O$30),"")</f>
        <v/>
      </c>
      <c r="Y29" s="67" t="str">
        <f>IF(AND('Mapa Riesgos Gestión ADM FINANC'!$Y$31="Media",'Mapa Riesgos Gestión ADM FINANC'!$AA$31="Moderado"),CONCATENATE("R4C",'Mapa Riesgos Gestión ADM FINANC'!$O$31),"")</f>
        <v/>
      </c>
      <c r="Z29" s="67" t="str">
        <f>IF(AND('Mapa Riesgos Gestión ADM FINANC'!$Y$32="Media",'Mapa Riesgos Gestión ADM FINANC'!$AA$32="Moderado"),CONCATENATE("R4C",'Mapa Riesgos Gestión ADM FINANC'!$O$32),"")</f>
        <v/>
      </c>
      <c r="AA29" s="68" t="str">
        <f>IF(AND('Mapa Riesgos Gestión ADM FINANC'!$Y$33="Media",'Mapa Riesgos Gestión ADM FINANC'!$AA$33="Moderado"),CONCATENATE("R4C",'Mapa Riesgos Gestión ADM FINANC'!$O$33),"")</f>
        <v/>
      </c>
      <c r="AB29" s="51" t="str">
        <f ca="1">IF(AND('Mapa Riesgos Gestión ADM FINANC'!$Y$28="Media",'Mapa Riesgos Gestión ADM FINANC'!$AA$28="Mayor"),CONCATENATE("R4C",'Mapa Riesgos Gestión ADM FINANC'!$O$28),"")</f>
        <v/>
      </c>
      <c r="AC29" s="52" t="str">
        <f>IF(AND('Mapa Riesgos Gestión ADM FINANC'!$Y$29="Media",'Mapa Riesgos Gestión ADM FINANC'!$AA$29="Mayor"),CONCATENATE("R4C",'Mapa Riesgos Gestión ADM FINANC'!$O$29),"")</f>
        <v/>
      </c>
      <c r="AD29" s="52" t="str">
        <f>IF(AND('Mapa Riesgos Gestión ADM FINANC'!$Y$30="Media",'Mapa Riesgos Gestión ADM FINANC'!$AA$30="Mayor"),CONCATENATE("R4C",'Mapa Riesgos Gestión ADM FINANC'!$O$30),"")</f>
        <v/>
      </c>
      <c r="AE29" s="52" t="str">
        <f>IF(AND('Mapa Riesgos Gestión ADM FINANC'!$Y$31="Media",'Mapa Riesgos Gestión ADM FINANC'!$AA$31="Mayor"),CONCATENATE("R4C",'Mapa Riesgos Gestión ADM FINANC'!$O$31),"")</f>
        <v/>
      </c>
      <c r="AF29" s="52" t="str">
        <f>IF(AND('Mapa Riesgos Gestión ADM FINANC'!$Y$32="Media",'Mapa Riesgos Gestión ADM FINANC'!$AA$32="Mayor"),CONCATENATE("R4C",'Mapa Riesgos Gestión ADM FINANC'!$O$32),"")</f>
        <v/>
      </c>
      <c r="AG29" s="53" t="str">
        <f>IF(AND('Mapa Riesgos Gestión ADM FINANC'!$Y$33="Media",'Mapa Riesgos Gestión ADM FINANC'!$AA$33="Mayor"),CONCATENATE("R4C",'Mapa Riesgos Gestión ADM FINANC'!$O$33),"")</f>
        <v/>
      </c>
      <c r="AH29" s="54" t="str">
        <f ca="1">IF(AND('Mapa Riesgos Gestión ADM FINANC'!$Y$28="Media",'Mapa Riesgos Gestión ADM FINANC'!$AA$28="Catastrófico"),CONCATENATE("R4C",'Mapa Riesgos Gestión ADM FINANC'!$O$28),"")</f>
        <v/>
      </c>
      <c r="AI29" s="55" t="str">
        <f>IF(AND('Mapa Riesgos Gestión ADM FINANC'!$Y$29="Media",'Mapa Riesgos Gestión ADM FINANC'!$AA$29="Catastrófico"),CONCATENATE("R4C",'Mapa Riesgos Gestión ADM FINANC'!$O$29),"")</f>
        <v/>
      </c>
      <c r="AJ29" s="55" t="str">
        <f>IF(AND('Mapa Riesgos Gestión ADM FINANC'!$Y$30="Media",'Mapa Riesgos Gestión ADM FINANC'!$AA$30="Catastrófico"),CONCATENATE("R4C",'Mapa Riesgos Gestión ADM FINANC'!$O$30),"")</f>
        <v/>
      </c>
      <c r="AK29" s="55" t="str">
        <f>IF(AND('Mapa Riesgos Gestión ADM FINANC'!$Y$31="Media",'Mapa Riesgos Gestión ADM FINANC'!$AA$31="Catastrófico"),CONCATENATE("R4C",'Mapa Riesgos Gestión ADM FINANC'!$O$31),"")</f>
        <v/>
      </c>
      <c r="AL29" s="55" t="str">
        <f>IF(AND('Mapa Riesgos Gestión ADM FINANC'!$Y$32="Media",'Mapa Riesgos Gestión ADM FINANC'!$AA$32="Catastrófico"),CONCATENATE("R4C",'Mapa Riesgos Gestión ADM FINANC'!$O$32),"")</f>
        <v/>
      </c>
      <c r="AM29" s="56" t="str">
        <f>IF(AND('Mapa Riesgos Gestión ADM FINANC'!$Y$33="Media",'Mapa Riesgos Gestión ADM FINANC'!$AA$33="Catastrófico"),CONCATENATE("R4C",'Mapa Riesgos Gestión ADM FINANC'!$O$33),"")</f>
        <v/>
      </c>
      <c r="AN29" s="82"/>
      <c r="AO29" s="459"/>
      <c r="AP29" s="460"/>
      <c r="AQ29" s="460"/>
      <c r="AR29" s="460"/>
      <c r="AS29" s="460"/>
      <c r="AT29" s="461"/>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378"/>
      <c r="C30" s="378"/>
      <c r="D30" s="379"/>
      <c r="E30" s="419"/>
      <c r="F30" s="420"/>
      <c r="G30" s="420"/>
      <c r="H30" s="420"/>
      <c r="I30" s="421"/>
      <c r="J30" s="66" t="str">
        <f ca="1">IF(AND('Mapa Riesgos Gestión ADM FINANC'!$Y$34="Media",'Mapa Riesgos Gestión ADM FINANC'!$AA$34="Leve"),CONCATENATE("R5C",'Mapa Riesgos Gestión ADM FINANC'!$O$34),"")</f>
        <v/>
      </c>
      <c r="K30" s="67" t="e">
        <f>IF(AND('Mapa Riesgos Gestión ADM FINANC'!#REF!="Media",'Mapa Riesgos Gestión ADM FINANC'!#REF!="Leve"),CONCATENATE("R5C",'Mapa Riesgos Gestión ADM FINANC'!#REF!),"")</f>
        <v>#REF!</v>
      </c>
      <c r="L30" s="67" t="e">
        <f>IF(AND('Mapa Riesgos Gestión ADM FINANC'!#REF!="Media",'Mapa Riesgos Gestión ADM FINANC'!#REF!="Leve"),CONCATENATE("R5C",'Mapa Riesgos Gestión ADM FINANC'!#REF!),"")</f>
        <v>#REF!</v>
      </c>
      <c r="M30" s="67" t="e">
        <f>IF(AND('Mapa Riesgos Gestión ADM FINANC'!#REF!="Media",'Mapa Riesgos Gestión ADM FINANC'!#REF!="Leve"),CONCATENATE("R5C",'Mapa Riesgos Gestión ADM FINANC'!#REF!),"")</f>
        <v>#REF!</v>
      </c>
      <c r="N30" s="67" t="str">
        <f>IF(AND('Mapa Riesgos Gestión ADM FINANC'!$Y$35="Media",'Mapa Riesgos Gestión ADM FINANC'!$AA$35="Leve"),CONCATENATE("R5C",'Mapa Riesgos Gestión ADM FINANC'!$O$35),"")</f>
        <v/>
      </c>
      <c r="O30" s="68" t="str">
        <f>IF(AND('Mapa Riesgos Gestión ADM FINANC'!$Y$36="Media",'Mapa Riesgos Gestión ADM FINANC'!$AA$36="Leve"),CONCATENATE("R5C",'Mapa Riesgos Gestión ADM FINANC'!$O$36),"")</f>
        <v/>
      </c>
      <c r="P30" s="66" t="str">
        <f ca="1">IF(AND('Mapa Riesgos Gestión ADM FINANC'!$Y$34="Media",'Mapa Riesgos Gestión ADM FINANC'!$AA$34="Menor"),CONCATENATE("R5C",'Mapa Riesgos Gestión ADM FINANC'!$O$34),"")</f>
        <v/>
      </c>
      <c r="Q30" s="67" t="e">
        <f>IF(AND('Mapa Riesgos Gestión ADM FINANC'!#REF!="Media",'Mapa Riesgos Gestión ADM FINANC'!#REF!="Menor"),CONCATENATE("R5C",'Mapa Riesgos Gestión ADM FINANC'!#REF!),"")</f>
        <v>#REF!</v>
      </c>
      <c r="R30" s="67" t="e">
        <f>IF(AND('Mapa Riesgos Gestión ADM FINANC'!#REF!="Media",'Mapa Riesgos Gestión ADM FINANC'!#REF!="Menor"),CONCATENATE("R5C",'Mapa Riesgos Gestión ADM FINANC'!#REF!),"")</f>
        <v>#REF!</v>
      </c>
      <c r="S30" s="67" t="e">
        <f>IF(AND('Mapa Riesgos Gestión ADM FINANC'!#REF!="Media",'Mapa Riesgos Gestión ADM FINANC'!#REF!="Menor"),CONCATENATE("R5C",'Mapa Riesgos Gestión ADM FINANC'!#REF!),"")</f>
        <v>#REF!</v>
      </c>
      <c r="T30" s="67" t="str">
        <f>IF(AND('Mapa Riesgos Gestión ADM FINANC'!$Y$35="Media",'Mapa Riesgos Gestión ADM FINANC'!$AA$35="Menor"),CONCATENATE("R5C",'Mapa Riesgos Gestión ADM FINANC'!$O$35),"")</f>
        <v/>
      </c>
      <c r="U30" s="68" t="str">
        <f>IF(AND('Mapa Riesgos Gestión ADM FINANC'!$Y$36="Media",'Mapa Riesgos Gestión ADM FINANC'!$AA$36="Menor"),CONCATENATE("R5C",'Mapa Riesgos Gestión ADM FINANC'!$O$36),"")</f>
        <v/>
      </c>
      <c r="V30" s="66" t="str">
        <f ca="1">IF(AND('Mapa Riesgos Gestión ADM FINANC'!$Y$34="Media",'Mapa Riesgos Gestión ADM FINANC'!$AA$34="Moderado"),CONCATENATE("R5C",'Mapa Riesgos Gestión ADM FINANC'!$O$34),"")</f>
        <v/>
      </c>
      <c r="W30" s="67" t="e">
        <f>IF(AND('Mapa Riesgos Gestión ADM FINANC'!#REF!="Media",'Mapa Riesgos Gestión ADM FINANC'!#REF!="Moderado"),CONCATENATE("R5C",'Mapa Riesgos Gestión ADM FINANC'!#REF!),"")</f>
        <v>#REF!</v>
      </c>
      <c r="X30" s="67" t="e">
        <f>IF(AND('Mapa Riesgos Gestión ADM FINANC'!#REF!="Media",'Mapa Riesgos Gestión ADM FINANC'!#REF!="Moderado"),CONCATENATE("R5C",'Mapa Riesgos Gestión ADM FINANC'!#REF!),"")</f>
        <v>#REF!</v>
      </c>
      <c r="Y30" s="67" t="e">
        <f>IF(AND('Mapa Riesgos Gestión ADM FINANC'!#REF!="Media",'Mapa Riesgos Gestión ADM FINANC'!#REF!="Moderado"),CONCATENATE("R5C",'Mapa Riesgos Gestión ADM FINANC'!#REF!),"")</f>
        <v>#REF!</v>
      </c>
      <c r="Z30" s="67" t="str">
        <f>IF(AND('Mapa Riesgos Gestión ADM FINANC'!$Y$35="Media",'Mapa Riesgos Gestión ADM FINANC'!$AA$35="Moderado"),CONCATENATE("R5C",'Mapa Riesgos Gestión ADM FINANC'!$O$35),"")</f>
        <v/>
      </c>
      <c r="AA30" s="68" t="str">
        <f>IF(AND('Mapa Riesgos Gestión ADM FINANC'!$Y$36="Media",'Mapa Riesgos Gestión ADM FINANC'!$AA$36="Moderado"),CONCATENATE("R5C",'Mapa Riesgos Gestión ADM FINANC'!$O$36),"")</f>
        <v/>
      </c>
      <c r="AB30" s="51" t="str">
        <f ca="1">IF(AND('Mapa Riesgos Gestión ADM FINANC'!$Y$34="Media",'Mapa Riesgos Gestión ADM FINANC'!$AA$34="Mayor"),CONCATENATE("R5C",'Mapa Riesgos Gestión ADM FINANC'!$O$34),"")</f>
        <v/>
      </c>
      <c r="AC30" s="52" t="e">
        <f>IF(AND('Mapa Riesgos Gestión ADM FINANC'!#REF!="Media",'Mapa Riesgos Gestión ADM FINANC'!#REF!="Mayor"),CONCATENATE("R5C",'Mapa Riesgos Gestión ADM FINANC'!#REF!),"")</f>
        <v>#REF!</v>
      </c>
      <c r="AD30" s="52" t="e">
        <f>IF(AND('Mapa Riesgos Gestión ADM FINANC'!#REF!="Media",'Mapa Riesgos Gestión ADM FINANC'!#REF!="Mayor"),CONCATENATE("R5C",'Mapa Riesgos Gestión ADM FINANC'!#REF!),"")</f>
        <v>#REF!</v>
      </c>
      <c r="AE30" s="52" t="e">
        <f>IF(AND('Mapa Riesgos Gestión ADM FINANC'!#REF!="Media",'Mapa Riesgos Gestión ADM FINANC'!#REF!="Mayor"),CONCATENATE("R5C",'Mapa Riesgos Gestión ADM FINANC'!#REF!),"")</f>
        <v>#REF!</v>
      </c>
      <c r="AF30" s="52" t="str">
        <f>IF(AND('Mapa Riesgos Gestión ADM FINANC'!$Y$35="Media",'Mapa Riesgos Gestión ADM FINANC'!$AA$35="Mayor"),CONCATENATE("R5C",'Mapa Riesgos Gestión ADM FINANC'!$O$35),"")</f>
        <v/>
      </c>
      <c r="AG30" s="53" t="str">
        <f>IF(AND('Mapa Riesgos Gestión ADM FINANC'!$Y$36="Media",'Mapa Riesgos Gestión ADM FINANC'!$AA$36="Mayor"),CONCATENATE("R5C",'Mapa Riesgos Gestión ADM FINANC'!$O$36),"")</f>
        <v/>
      </c>
      <c r="AH30" s="54" t="str">
        <f ca="1">IF(AND('Mapa Riesgos Gestión ADM FINANC'!$Y$34="Media",'Mapa Riesgos Gestión ADM FINANC'!$AA$34="Catastrófico"),CONCATENATE("R5C",'Mapa Riesgos Gestión ADM FINANC'!$O$34),"")</f>
        <v/>
      </c>
      <c r="AI30" s="55" t="e">
        <f>IF(AND('Mapa Riesgos Gestión ADM FINANC'!#REF!="Media",'Mapa Riesgos Gestión ADM FINANC'!#REF!="Catastrófico"),CONCATENATE("R5C",'Mapa Riesgos Gestión ADM FINANC'!#REF!),"")</f>
        <v>#REF!</v>
      </c>
      <c r="AJ30" s="55" t="e">
        <f>IF(AND('Mapa Riesgos Gestión ADM FINANC'!#REF!="Media",'Mapa Riesgos Gestión ADM FINANC'!#REF!="Catastrófico"),CONCATENATE("R5C",'Mapa Riesgos Gestión ADM FINANC'!#REF!),"")</f>
        <v>#REF!</v>
      </c>
      <c r="AK30" s="55" t="e">
        <f>IF(AND('Mapa Riesgos Gestión ADM FINANC'!#REF!="Media",'Mapa Riesgos Gestión ADM FINANC'!#REF!="Catastrófico"),CONCATENATE("R5C",'Mapa Riesgos Gestión ADM FINANC'!#REF!),"")</f>
        <v>#REF!</v>
      </c>
      <c r="AL30" s="55" t="str">
        <f>IF(AND('Mapa Riesgos Gestión ADM FINANC'!$Y$35="Media",'Mapa Riesgos Gestión ADM FINANC'!$AA$35="Catastrófico"),CONCATENATE("R5C",'Mapa Riesgos Gestión ADM FINANC'!$O$35),"")</f>
        <v/>
      </c>
      <c r="AM30" s="56" t="str">
        <f>IF(AND('Mapa Riesgos Gestión ADM FINANC'!$Y$36="Media",'Mapa Riesgos Gestión ADM FINANC'!$AA$36="Catastrófico"),CONCATENATE("R5C",'Mapa Riesgos Gestión ADM FINANC'!$O$36),"")</f>
        <v/>
      </c>
      <c r="AN30" s="82"/>
      <c r="AO30" s="459"/>
      <c r="AP30" s="460"/>
      <c r="AQ30" s="460"/>
      <c r="AR30" s="460"/>
      <c r="AS30" s="460"/>
      <c r="AT30" s="461"/>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378"/>
      <c r="C31" s="378"/>
      <c r="D31" s="379"/>
      <c r="E31" s="419"/>
      <c r="F31" s="420"/>
      <c r="G31" s="420"/>
      <c r="H31" s="420"/>
      <c r="I31" s="421"/>
      <c r="J31" s="66" t="str">
        <f ca="1">IF(AND('Mapa Riesgos Gestión ADM FINANC'!$Y$37="Media",'Mapa Riesgos Gestión ADM FINANC'!$AA$37="Leve"),CONCATENATE("R6C",'Mapa Riesgos Gestión ADM FINANC'!$O$37),"")</f>
        <v/>
      </c>
      <c r="K31" s="67" t="str">
        <f>IF(AND('Mapa Riesgos Gestión ADM FINANC'!$Y$38="Media",'Mapa Riesgos Gestión ADM FINANC'!$AA$38="Leve"),CONCATENATE("R6C",'Mapa Riesgos Gestión ADM FINANC'!$O$38),"")</f>
        <v/>
      </c>
      <c r="L31" s="67" t="str">
        <f>IF(AND('Mapa Riesgos Gestión ADM FINANC'!$Y$39="Media",'Mapa Riesgos Gestión ADM FINANC'!$AA$39="Leve"),CONCATENATE("R6C",'Mapa Riesgos Gestión ADM FINANC'!$O$39),"")</f>
        <v/>
      </c>
      <c r="M31" s="67" t="str">
        <f>IF(AND('Mapa Riesgos Gestión ADM FINANC'!$Y$40="Media",'Mapa Riesgos Gestión ADM FINANC'!$AA$40="Leve"),CONCATENATE("R6C",'Mapa Riesgos Gestión ADM FINANC'!$O$40),"")</f>
        <v/>
      </c>
      <c r="N31" s="67" t="str">
        <f>IF(AND('Mapa Riesgos Gestión ADM FINANC'!$Y$41="Media",'Mapa Riesgos Gestión ADM FINANC'!$AA$41="Leve"),CONCATENATE("R6C",'Mapa Riesgos Gestión ADM FINANC'!$O$41),"")</f>
        <v/>
      </c>
      <c r="O31" s="68" t="str">
        <f>IF(AND('Mapa Riesgos Gestión ADM FINANC'!$Y$42="Media",'Mapa Riesgos Gestión ADM FINANC'!$AA$42="Leve"),CONCATENATE("R6C",'Mapa Riesgos Gestión ADM FINANC'!$O$42),"")</f>
        <v/>
      </c>
      <c r="P31" s="66" t="str">
        <f ca="1">IF(AND('Mapa Riesgos Gestión ADM FINANC'!$Y$37="Media",'Mapa Riesgos Gestión ADM FINANC'!$AA$37="Menor"),CONCATENATE("R6C",'Mapa Riesgos Gestión ADM FINANC'!$O$37),"")</f>
        <v/>
      </c>
      <c r="Q31" s="67" t="str">
        <f>IF(AND('Mapa Riesgos Gestión ADM FINANC'!$Y$38="Media",'Mapa Riesgos Gestión ADM FINANC'!$AA$38="Menor"),CONCATENATE("R6C",'Mapa Riesgos Gestión ADM FINANC'!$O$38),"")</f>
        <v/>
      </c>
      <c r="R31" s="67" t="str">
        <f>IF(AND('Mapa Riesgos Gestión ADM FINANC'!$Y$39="Media",'Mapa Riesgos Gestión ADM FINANC'!$AA$39="Menor"),CONCATENATE("R6C",'Mapa Riesgos Gestión ADM FINANC'!$O$39),"")</f>
        <v/>
      </c>
      <c r="S31" s="67" t="str">
        <f>IF(AND('Mapa Riesgos Gestión ADM FINANC'!$Y$40="Media",'Mapa Riesgos Gestión ADM FINANC'!$AA$40="Menor"),CONCATENATE("R6C",'Mapa Riesgos Gestión ADM FINANC'!$O$40),"")</f>
        <v/>
      </c>
      <c r="T31" s="67" t="str">
        <f>IF(AND('Mapa Riesgos Gestión ADM FINANC'!$Y$41="Media",'Mapa Riesgos Gestión ADM FINANC'!$AA$41="Menor"),CONCATENATE("R6C",'Mapa Riesgos Gestión ADM FINANC'!$O$41),"")</f>
        <v/>
      </c>
      <c r="U31" s="68" t="str">
        <f>IF(AND('Mapa Riesgos Gestión ADM FINANC'!$Y$42="Media",'Mapa Riesgos Gestión ADM FINANC'!$AA$42="Menor"),CONCATENATE("R6C",'Mapa Riesgos Gestión ADM FINANC'!$O$42),"")</f>
        <v/>
      </c>
      <c r="V31" s="66" t="str">
        <f ca="1">IF(AND('Mapa Riesgos Gestión ADM FINANC'!$Y$37="Media",'Mapa Riesgos Gestión ADM FINANC'!$AA$37="Moderado"),CONCATENATE("R6C",'Mapa Riesgos Gestión ADM FINANC'!$O$37),"")</f>
        <v/>
      </c>
      <c r="W31" s="67" t="str">
        <f>IF(AND('Mapa Riesgos Gestión ADM FINANC'!$Y$38="Media",'Mapa Riesgos Gestión ADM FINANC'!$AA$38="Moderado"),CONCATENATE("R6C",'Mapa Riesgos Gestión ADM FINANC'!$O$38),"")</f>
        <v/>
      </c>
      <c r="X31" s="67" t="str">
        <f>IF(AND('Mapa Riesgos Gestión ADM FINANC'!$Y$39="Media",'Mapa Riesgos Gestión ADM FINANC'!$AA$39="Moderado"),CONCATENATE("R6C",'Mapa Riesgos Gestión ADM FINANC'!$O$39),"")</f>
        <v/>
      </c>
      <c r="Y31" s="67" t="str">
        <f>IF(AND('Mapa Riesgos Gestión ADM FINANC'!$Y$40="Media",'Mapa Riesgos Gestión ADM FINANC'!$AA$40="Moderado"),CONCATENATE("R6C",'Mapa Riesgos Gestión ADM FINANC'!$O$40),"")</f>
        <v/>
      </c>
      <c r="Z31" s="67" t="str">
        <f>IF(AND('Mapa Riesgos Gestión ADM FINANC'!$Y$41="Media",'Mapa Riesgos Gestión ADM FINANC'!$AA$41="Moderado"),CONCATENATE("R6C",'Mapa Riesgos Gestión ADM FINANC'!$O$41),"")</f>
        <v/>
      </c>
      <c r="AA31" s="68" t="str">
        <f>IF(AND('Mapa Riesgos Gestión ADM FINANC'!$Y$42="Media",'Mapa Riesgos Gestión ADM FINANC'!$AA$42="Moderado"),CONCATENATE("R6C",'Mapa Riesgos Gestión ADM FINANC'!$O$42),"")</f>
        <v/>
      </c>
      <c r="AB31" s="51" t="str">
        <f ca="1">IF(AND('Mapa Riesgos Gestión ADM FINANC'!$Y$37="Media",'Mapa Riesgos Gestión ADM FINANC'!$AA$37="Mayor"),CONCATENATE("R6C",'Mapa Riesgos Gestión ADM FINANC'!$O$37),"")</f>
        <v/>
      </c>
      <c r="AC31" s="52" t="str">
        <f>IF(AND('Mapa Riesgos Gestión ADM FINANC'!$Y$38="Media",'Mapa Riesgos Gestión ADM FINANC'!$AA$38="Mayor"),CONCATENATE("R6C",'Mapa Riesgos Gestión ADM FINANC'!$O$38),"")</f>
        <v/>
      </c>
      <c r="AD31" s="52" t="str">
        <f>IF(AND('Mapa Riesgos Gestión ADM FINANC'!$Y$39="Media",'Mapa Riesgos Gestión ADM FINANC'!$AA$39="Mayor"),CONCATENATE("R6C",'Mapa Riesgos Gestión ADM FINANC'!$O$39),"")</f>
        <v/>
      </c>
      <c r="AE31" s="52" t="str">
        <f>IF(AND('Mapa Riesgos Gestión ADM FINANC'!$Y$40="Media",'Mapa Riesgos Gestión ADM FINANC'!$AA$40="Mayor"),CONCATENATE("R6C",'Mapa Riesgos Gestión ADM FINANC'!$O$40),"")</f>
        <v/>
      </c>
      <c r="AF31" s="52" t="str">
        <f>IF(AND('Mapa Riesgos Gestión ADM FINANC'!$Y$41="Media",'Mapa Riesgos Gestión ADM FINANC'!$AA$41="Mayor"),CONCATENATE("R6C",'Mapa Riesgos Gestión ADM FINANC'!$O$41),"")</f>
        <v/>
      </c>
      <c r="AG31" s="53" t="str">
        <f>IF(AND('Mapa Riesgos Gestión ADM FINANC'!$Y$42="Media",'Mapa Riesgos Gestión ADM FINANC'!$AA$42="Mayor"),CONCATENATE("R6C",'Mapa Riesgos Gestión ADM FINANC'!$O$42),"")</f>
        <v/>
      </c>
      <c r="AH31" s="54" t="str">
        <f ca="1">IF(AND('Mapa Riesgos Gestión ADM FINANC'!$Y$37="Media",'Mapa Riesgos Gestión ADM FINANC'!$AA$37="Catastrófico"),CONCATENATE("R6C",'Mapa Riesgos Gestión ADM FINANC'!$O$37),"")</f>
        <v/>
      </c>
      <c r="AI31" s="55" t="str">
        <f>IF(AND('Mapa Riesgos Gestión ADM FINANC'!$Y$38="Media",'Mapa Riesgos Gestión ADM FINANC'!$AA$38="Catastrófico"),CONCATENATE("R6C",'Mapa Riesgos Gestión ADM FINANC'!$O$38),"")</f>
        <v/>
      </c>
      <c r="AJ31" s="55" t="str">
        <f>IF(AND('Mapa Riesgos Gestión ADM FINANC'!$Y$39="Media",'Mapa Riesgos Gestión ADM FINANC'!$AA$39="Catastrófico"),CONCATENATE("R6C",'Mapa Riesgos Gestión ADM FINANC'!$O$39),"")</f>
        <v/>
      </c>
      <c r="AK31" s="55" t="str">
        <f>IF(AND('Mapa Riesgos Gestión ADM FINANC'!$Y$40="Media",'Mapa Riesgos Gestión ADM FINANC'!$AA$40="Catastrófico"),CONCATENATE("R6C",'Mapa Riesgos Gestión ADM FINANC'!$O$40),"")</f>
        <v/>
      </c>
      <c r="AL31" s="55" t="str">
        <f>IF(AND('Mapa Riesgos Gestión ADM FINANC'!$Y$41="Media",'Mapa Riesgos Gestión ADM FINANC'!$AA$41="Catastrófico"),CONCATENATE("R6C",'Mapa Riesgos Gestión ADM FINANC'!$O$41),"")</f>
        <v/>
      </c>
      <c r="AM31" s="56" t="str">
        <f>IF(AND('Mapa Riesgos Gestión ADM FINANC'!$Y$42="Media",'Mapa Riesgos Gestión ADM FINANC'!$AA$42="Catastrófico"),CONCATENATE("R6C",'Mapa Riesgos Gestión ADM FINANC'!$O$42),"")</f>
        <v/>
      </c>
      <c r="AN31" s="82"/>
      <c r="AO31" s="459"/>
      <c r="AP31" s="460"/>
      <c r="AQ31" s="460"/>
      <c r="AR31" s="460"/>
      <c r="AS31" s="460"/>
      <c r="AT31" s="461"/>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378"/>
      <c r="C32" s="378"/>
      <c r="D32" s="379"/>
      <c r="E32" s="419"/>
      <c r="F32" s="420"/>
      <c r="G32" s="420"/>
      <c r="H32" s="420"/>
      <c r="I32" s="421"/>
      <c r="J32" s="66" t="str">
        <f ca="1">IF(AND('Mapa Riesgos Gestión ADM FINANC'!$Y$43="Media",'Mapa Riesgos Gestión ADM FINANC'!$AA$43="Leve"),CONCATENATE("R7C",'Mapa Riesgos Gestión ADM FINANC'!$O$43),"")</f>
        <v/>
      </c>
      <c r="K32" s="67" t="str">
        <f>IF(AND('Mapa Riesgos Gestión ADM FINANC'!$Y$44="Media",'Mapa Riesgos Gestión ADM FINANC'!$AA$44="Leve"),CONCATENATE("R7C",'Mapa Riesgos Gestión ADM FINANC'!$O$44),"")</f>
        <v/>
      </c>
      <c r="L32" s="67" t="str">
        <f>IF(AND('Mapa Riesgos Gestión ADM FINANC'!$Y$45="Media",'Mapa Riesgos Gestión ADM FINANC'!$AA$45="Leve"),CONCATENATE("R7C",'Mapa Riesgos Gestión ADM FINANC'!$O$45),"")</f>
        <v/>
      </c>
      <c r="M32" s="67" t="str">
        <f>IF(AND('Mapa Riesgos Gestión ADM FINANC'!$Y$46="Media",'Mapa Riesgos Gestión ADM FINANC'!$AA$46="Leve"),CONCATENATE("R7C",'Mapa Riesgos Gestión ADM FINANC'!$O$46),"")</f>
        <v/>
      </c>
      <c r="N32" s="67" t="str">
        <f>IF(AND('Mapa Riesgos Gestión ADM FINANC'!$Y$47="Media",'Mapa Riesgos Gestión ADM FINANC'!$AA$47="Leve"),CONCATENATE("R7C",'Mapa Riesgos Gestión ADM FINANC'!$O$47),"")</f>
        <v/>
      </c>
      <c r="O32" s="68" t="str">
        <f>IF(AND('Mapa Riesgos Gestión ADM FINANC'!$Y$48="Media",'Mapa Riesgos Gestión ADM FINANC'!$AA$48="Leve"),CONCATENATE("R7C",'Mapa Riesgos Gestión ADM FINANC'!$O$48),"")</f>
        <v/>
      </c>
      <c r="P32" s="66" t="str">
        <f ca="1">IF(AND('Mapa Riesgos Gestión ADM FINANC'!$Y$43="Media",'Mapa Riesgos Gestión ADM FINANC'!$AA$43="Menor"),CONCATENATE("R7C",'Mapa Riesgos Gestión ADM FINANC'!$O$43),"")</f>
        <v/>
      </c>
      <c r="Q32" s="67" t="str">
        <f>IF(AND('Mapa Riesgos Gestión ADM FINANC'!$Y$44="Media",'Mapa Riesgos Gestión ADM FINANC'!$AA$44="Menor"),CONCATENATE("R7C",'Mapa Riesgos Gestión ADM FINANC'!$O$44),"")</f>
        <v/>
      </c>
      <c r="R32" s="67" t="str">
        <f>IF(AND('Mapa Riesgos Gestión ADM FINANC'!$Y$45="Media",'Mapa Riesgos Gestión ADM FINANC'!$AA$45="Menor"),CONCATENATE("R7C",'Mapa Riesgos Gestión ADM FINANC'!$O$45),"")</f>
        <v/>
      </c>
      <c r="S32" s="67" t="str">
        <f>IF(AND('Mapa Riesgos Gestión ADM FINANC'!$Y$46="Media",'Mapa Riesgos Gestión ADM FINANC'!$AA$46="Menor"),CONCATENATE("R7C",'Mapa Riesgos Gestión ADM FINANC'!$O$46),"")</f>
        <v/>
      </c>
      <c r="T32" s="67" t="str">
        <f>IF(AND('Mapa Riesgos Gestión ADM FINANC'!$Y$47="Media",'Mapa Riesgos Gestión ADM FINANC'!$AA$47="Menor"),CONCATENATE("R7C",'Mapa Riesgos Gestión ADM FINANC'!$O$47),"")</f>
        <v/>
      </c>
      <c r="U32" s="68" t="str">
        <f>IF(AND('Mapa Riesgos Gestión ADM FINANC'!$Y$48="Media",'Mapa Riesgos Gestión ADM FINANC'!$AA$48="Menor"),CONCATENATE("R7C",'Mapa Riesgos Gestión ADM FINANC'!$O$48),"")</f>
        <v/>
      </c>
      <c r="V32" s="66" t="str">
        <f ca="1">IF(AND('Mapa Riesgos Gestión ADM FINANC'!$Y$43="Media",'Mapa Riesgos Gestión ADM FINANC'!$AA$43="Moderado"),CONCATENATE("R7C",'Mapa Riesgos Gestión ADM FINANC'!$O$43),"")</f>
        <v/>
      </c>
      <c r="W32" s="67" t="str">
        <f>IF(AND('Mapa Riesgos Gestión ADM FINANC'!$Y$44="Media",'Mapa Riesgos Gestión ADM FINANC'!$AA$44="Moderado"),CONCATENATE("R7C",'Mapa Riesgos Gestión ADM FINANC'!$O$44),"")</f>
        <v/>
      </c>
      <c r="X32" s="67" t="str">
        <f>IF(AND('Mapa Riesgos Gestión ADM FINANC'!$Y$45="Media",'Mapa Riesgos Gestión ADM FINANC'!$AA$45="Moderado"),CONCATENATE("R7C",'Mapa Riesgos Gestión ADM FINANC'!$O$45),"")</f>
        <v/>
      </c>
      <c r="Y32" s="67" t="str">
        <f>IF(AND('Mapa Riesgos Gestión ADM FINANC'!$Y$46="Media",'Mapa Riesgos Gestión ADM FINANC'!$AA$46="Moderado"),CONCATENATE("R7C",'Mapa Riesgos Gestión ADM FINANC'!$O$46),"")</f>
        <v/>
      </c>
      <c r="Z32" s="67" t="str">
        <f>IF(AND('Mapa Riesgos Gestión ADM FINANC'!$Y$47="Media",'Mapa Riesgos Gestión ADM FINANC'!$AA$47="Moderado"),CONCATENATE("R7C",'Mapa Riesgos Gestión ADM FINANC'!$O$47),"")</f>
        <v/>
      </c>
      <c r="AA32" s="68" t="str">
        <f>IF(AND('Mapa Riesgos Gestión ADM FINANC'!$Y$48="Media",'Mapa Riesgos Gestión ADM FINANC'!$AA$48="Moderado"),CONCATENATE("R7C",'Mapa Riesgos Gestión ADM FINANC'!$O$48),"")</f>
        <v/>
      </c>
      <c r="AB32" s="51" t="str">
        <f ca="1">IF(AND('Mapa Riesgos Gestión ADM FINANC'!$Y$43="Media",'Mapa Riesgos Gestión ADM FINANC'!$AA$43="Mayor"),CONCATENATE("R7C",'Mapa Riesgos Gestión ADM FINANC'!$O$43),"")</f>
        <v/>
      </c>
      <c r="AC32" s="52" t="str">
        <f>IF(AND('Mapa Riesgos Gestión ADM FINANC'!$Y$44="Media",'Mapa Riesgos Gestión ADM FINANC'!$AA$44="Mayor"),CONCATENATE("R7C",'Mapa Riesgos Gestión ADM FINANC'!$O$44),"")</f>
        <v/>
      </c>
      <c r="AD32" s="52" t="str">
        <f>IF(AND('Mapa Riesgos Gestión ADM FINANC'!$Y$45="Media",'Mapa Riesgos Gestión ADM FINANC'!$AA$45="Mayor"),CONCATENATE("R7C",'Mapa Riesgos Gestión ADM FINANC'!$O$45),"")</f>
        <v/>
      </c>
      <c r="AE32" s="52" t="str">
        <f>IF(AND('Mapa Riesgos Gestión ADM FINANC'!$Y$46="Media",'Mapa Riesgos Gestión ADM FINANC'!$AA$46="Mayor"),CONCATENATE("R7C",'Mapa Riesgos Gestión ADM FINANC'!$O$46),"")</f>
        <v/>
      </c>
      <c r="AF32" s="52" t="str">
        <f>IF(AND('Mapa Riesgos Gestión ADM FINANC'!$Y$47="Media",'Mapa Riesgos Gestión ADM FINANC'!$AA$47="Mayor"),CONCATENATE("R7C",'Mapa Riesgos Gestión ADM FINANC'!$O$47),"")</f>
        <v/>
      </c>
      <c r="AG32" s="53" t="str">
        <f>IF(AND('Mapa Riesgos Gestión ADM FINANC'!$Y$48="Media",'Mapa Riesgos Gestión ADM FINANC'!$AA$48="Mayor"),CONCATENATE("R7C",'Mapa Riesgos Gestión ADM FINANC'!$O$48),"")</f>
        <v/>
      </c>
      <c r="AH32" s="54" t="str">
        <f ca="1">IF(AND('Mapa Riesgos Gestión ADM FINANC'!$Y$43="Media",'Mapa Riesgos Gestión ADM FINANC'!$AA$43="Catastrófico"),CONCATENATE("R7C",'Mapa Riesgos Gestión ADM FINANC'!$O$43),"")</f>
        <v/>
      </c>
      <c r="AI32" s="55" t="str">
        <f>IF(AND('Mapa Riesgos Gestión ADM FINANC'!$Y$44="Media",'Mapa Riesgos Gestión ADM FINANC'!$AA$44="Catastrófico"),CONCATENATE("R7C",'Mapa Riesgos Gestión ADM FINANC'!$O$44),"")</f>
        <v/>
      </c>
      <c r="AJ32" s="55" t="str">
        <f>IF(AND('Mapa Riesgos Gestión ADM FINANC'!$Y$45="Media",'Mapa Riesgos Gestión ADM FINANC'!$AA$45="Catastrófico"),CONCATENATE("R7C",'Mapa Riesgos Gestión ADM FINANC'!$O$45),"")</f>
        <v/>
      </c>
      <c r="AK32" s="55" t="str">
        <f>IF(AND('Mapa Riesgos Gestión ADM FINANC'!$Y$46="Media",'Mapa Riesgos Gestión ADM FINANC'!$AA$46="Catastrófico"),CONCATENATE("R7C",'Mapa Riesgos Gestión ADM FINANC'!$O$46),"")</f>
        <v/>
      </c>
      <c r="AL32" s="55" t="str">
        <f>IF(AND('Mapa Riesgos Gestión ADM FINANC'!$Y$47="Media",'Mapa Riesgos Gestión ADM FINANC'!$AA$47="Catastrófico"),CONCATENATE("R7C",'Mapa Riesgos Gestión ADM FINANC'!$O$47),"")</f>
        <v/>
      </c>
      <c r="AM32" s="56" t="str">
        <f>IF(AND('Mapa Riesgos Gestión ADM FINANC'!$Y$48="Media",'Mapa Riesgos Gestión ADM FINANC'!$AA$48="Catastrófico"),CONCATENATE("R7C",'Mapa Riesgos Gestión ADM FINANC'!$O$48),"")</f>
        <v/>
      </c>
      <c r="AN32" s="82"/>
      <c r="AO32" s="459"/>
      <c r="AP32" s="460"/>
      <c r="AQ32" s="460"/>
      <c r="AR32" s="460"/>
      <c r="AS32" s="460"/>
      <c r="AT32" s="461"/>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378"/>
      <c r="C33" s="378"/>
      <c r="D33" s="379"/>
      <c r="E33" s="419"/>
      <c r="F33" s="420"/>
      <c r="G33" s="420"/>
      <c r="H33" s="420"/>
      <c r="I33" s="421"/>
      <c r="J33" s="66" t="e">
        <f>IF(AND('Mapa Riesgos Gestión ADM FINANC'!#REF!="Media",'Mapa Riesgos Gestión ADM FINANC'!#REF!="Leve"),CONCATENATE("R8C",'Mapa Riesgos Gestión ADM FINANC'!#REF!),"")</f>
        <v>#REF!</v>
      </c>
      <c r="K33" s="67" t="str">
        <f>IF(AND('Mapa Riesgos Gestión ADM FINANC'!$Y$49="Media",'Mapa Riesgos Gestión ADM FINANC'!$AA$49="Leve"),CONCATENATE("R8C",'Mapa Riesgos Gestión ADM FINANC'!$O$49),"")</f>
        <v/>
      </c>
      <c r="L33" s="67" t="str">
        <f>IF(AND('Mapa Riesgos Gestión ADM FINANC'!$Y$50="Media",'Mapa Riesgos Gestión ADM FINANC'!$AA$50="Leve"),CONCATENATE("R8C",'Mapa Riesgos Gestión ADM FINANC'!$O$50),"")</f>
        <v/>
      </c>
      <c r="M33" s="67" t="str">
        <f ca="1">IF(AND('Mapa Riesgos Gestión ADM FINANC'!$Y$51="Media",'Mapa Riesgos Gestión ADM FINANC'!$AA$51="Leve"),CONCATENATE("R8C",'Mapa Riesgos Gestión ADM FINANC'!$O$51),"")</f>
        <v/>
      </c>
      <c r="N33" s="67" t="str">
        <f>IF(AND('Mapa Riesgos Gestión ADM FINANC'!$Y$52="Media",'Mapa Riesgos Gestión ADM FINANC'!$AA$52="Leve"),CONCATENATE("R8C",'Mapa Riesgos Gestión ADM FINANC'!$O$52),"")</f>
        <v/>
      </c>
      <c r="O33" s="68" t="str">
        <f>IF(AND('Mapa Riesgos Gestión ADM FINANC'!$Y$53="Media",'Mapa Riesgos Gestión ADM FINANC'!$AA$53="Leve"),CONCATENATE("R8C",'Mapa Riesgos Gestión ADM FINANC'!$O$53),"")</f>
        <v/>
      </c>
      <c r="P33" s="66" t="e">
        <f>IF(AND('Mapa Riesgos Gestión ADM FINANC'!#REF!="Media",'Mapa Riesgos Gestión ADM FINANC'!#REF!="Menor"),CONCATENATE("R8C",'Mapa Riesgos Gestión ADM FINANC'!#REF!),"")</f>
        <v>#REF!</v>
      </c>
      <c r="Q33" s="67" t="str">
        <f>IF(AND('Mapa Riesgos Gestión ADM FINANC'!$Y$49="Media",'Mapa Riesgos Gestión ADM FINANC'!$AA$49="Menor"),CONCATENATE("R8C",'Mapa Riesgos Gestión ADM FINANC'!$O$49),"")</f>
        <v/>
      </c>
      <c r="R33" s="67" t="str">
        <f>IF(AND('Mapa Riesgos Gestión ADM FINANC'!$Y$50="Media",'Mapa Riesgos Gestión ADM FINANC'!$AA$50="Menor"),CONCATENATE("R8C",'Mapa Riesgos Gestión ADM FINANC'!$O$50),"")</f>
        <v/>
      </c>
      <c r="S33" s="67" t="str">
        <f ca="1">IF(AND('Mapa Riesgos Gestión ADM FINANC'!$Y$51="Media",'Mapa Riesgos Gestión ADM FINANC'!$AA$51="Menor"),CONCATENATE("R8C",'Mapa Riesgos Gestión ADM FINANC'!$O$51),"")</f>
        <v/>
      </c>
      <c r="T33" s="67" t="str">
        <f>IF(AND('Mapa Riesgos Gestión ADM FINANC'!$Y$52="Media",'Mapa Riesgos Gestión ADM FINANC'!$AA$52="Menor"),CONCATENATE("R8C",'Mapa Riesgos Gestión ADM FINANC'!$O$52),"")</f>
        <v/>
      </c>
      <c r="U33" s="68" t="str">
        <f>IF(AND('Mapa Riesgos Gestión ADM FINANC'!$Y$53="Media",'Mapa Riesgos Gestión ADM FINANC'!$AA$53="Menor"),CONCATENATE("R8C",'Mapa Riesgos Gestión ADM FINANC'!$O$53),"")</f>
        <v/>
      </c>
      <c r="V33" s="66" t="e">
        <f>IF(AND('Mapa Riesgos Gestión ADM FINANC'!#REF!="Media",'Mapa Riesgos Gestión ADM FINANC'!#REF!="Moderado"),CONCATENATE("R8C",'Mapa Riesgos Gestión ADM FINANC'!#REF!),"")</f>
        <v>#REF!</v>
      </c>
      <c r="W33" s="67" t="str">
        <f>IF(AND('Mapa Riesgos Gestión ADM FINANC'!$Y$49="Media",'Mapa Riesgos Gestión ADM FINANC'!$AA$49="Moderado"),CONCATENATE("R8C",'Mapa Riesgos Gestión ADM FINANC'!$O$49),"")</f>
        <v/>
      </c>
      <c r="X33" s="67" t="str">
        <f>IF(AND('Mapa Riesgos Gestión ADM FINANC'!$Y$50="Media",'Mapa Riesgos Gestión ADM FINANC'!$AA$50="Moderado"),CONCATENATE("R8C",'Mapa Riesgos Gestión ADM FINANC'!$O$50),"")</f>
        <v/>
      </c>
      <c r="Y33" s="67" t="str">
        <f ca="1">IF(AND('Mapa Riesgos Gestión ADM FINANC'!$Y$51="Media",'Mapa Riesgos Gestión ADM FINANC'!$AA$51="Moderado"),CONCATENATE("R8C",'Mapa Riesgos Gestión ADM FINANC'!$O$51),"")</f>
        <v/>
      </c>
      <c r="Z33" s="67" t="str">
        <f>IF(AND('Mapa Riesgos Gestión ADM FINANC'!$Y$52="Media",'Mapa Riesgos Gestión ADM FINANC'!$AA$52="Moderado"),CONCATENATE("R8C",'Mapa Riesgos Gestión ADM FINANC'!$O$52),"")</f>
        <v/>
      </c>
      <c r="AA33" s="68" t="str">
        <f>IF(AND('Mapa Riesgos Gestión ADM FINANC'!$Y$53="Media",'Mapa Riesgos Gestión ADM FINANC'!$AA$53="Moderado"),CONCATENATE("R8C",'Mapa Riesgos Gestión ADM FINANC'!$O$53),"")</f>
        <v/>
      </c>
      <c r="AB33" s="51" t="e">
        <f>IF(AND('Mapa Riesgos Gestión ADM FINANC'!#REF!="Media",'Mapa Riesgos Gestión ADM FINANC'!#REF!="Mayor"),CONCATENATE("R8C",'Mapa Riesgos Gestión ADM FINANC'!#REF!),"")</f>
        <v>#REF!</v>
      </c>
      <c r="AC33" s="52" t="str">
        <f>IF(AND('Mapa Riesgos Gestión ADM FINANC'!$Y$49="Media",'Mapa Riesgos Gestión ADM FINANC'!$AA$49="Mayor"),CONCATENATE("R8C",'Mapa Riesgos Gestión ADM FINANC'!$O$49),"")</f>
        <v/>
      </c>
      <c r="AD33" s="52" t="str">
        <f>IF(AND('Mapa Riesgos Gestión ADM FINANC'!$Y$50="Media",'Mapa Riesgos Gestión ADM FINANC'!$AA$50="Mayor"),CONCATENATE("R8C",'Mapa Riesgos Gestión ADM FINANC'!$O$50),"")</f>
        <v/>
      </c>
      <c r="AE33" s="52" t="str">
        <f ca="1">IF(AND('Mapa Riesgos Gestión ADM FINANC'!$Y$51="Media",'Mapa Riesgos Gestión ADM FINANC'!$AA$51="Mayor"),CONCATENATE("R8C",'Mapa Riesgos Gestión ADM FINANC'!$O$51),"")</f>
        <v/>
      </c>
      <c r="AF33" s="52" t="str">
        <f>IF(AND('Mapa Riesgos Gestión ADM FINANC'!$Y$52="Media",'Mapa Riesgos Gestión ADM FINANC'!$AA$52="Mayor"),CONCATENATE("R8C",'Mapa Riesgos Gestión ADM FINANC'!$O$52),"")</f>
        <v/>
      </c>
      <c r="AG33" s="53" t="str">
        <f>IF(AND('Mapa Riesgos Gestión ADM FINANC'!$Y$53="Media",'Mapa Riesgos Gestión ADM FINANC'!$AA$53="Mayor"),CONCATENATE("R8C",'Mapa Riesgos Gestión ADM FINANC'!$O$53),"")</f>
        <v/>
      </c>
      <c r="AH33" s="54" t="e">
        <f>IF(AND('Mapa Riesgos Gestión ADM FINANC'!#REF!="Media",'Mapa Riesgos Gestión ADM FINANC'!#REF!="Catastrófico"),CONCATENATE("R8C",'Mapa Riesgos Gestión ADM FINANC'!#REF!),"")</f>
        <v>#REF!</v>
      </c>
      <c r="AI33" s="55" t="str">
        <f>IF(AND('Mapa Riesgos Gestión ADM FINANC'!$Y$49="Media",'Mapa Riesgos Gestión ADM FINANC'!$AA$49="Catastrófico"),CONCATENATE("R8C",'Mapa Riesgos Gestión ADM FINANC'!$O$49),"")</f>
        <v/>
      </c>
      <c r="AJ33" s="55" t="str">
        <f>IF(AND('Mapa Riesgos Gestión ADM FINANC'!$Y$50="Media",'Mapa Riesgos Gestión ADM FINANC'!$AA$50="Catastrófico"),CONCATENATE("R8C",'Mapa Riesgos Gestión ADM FINANC'!$O$50),"")</f>
        <v/>
      </c>
      <c r="AK33" s="55" t="str">
        <f ca="1">IF(AND('Mapa Riesgos Gestión ADM FINANC'!$Y$51="Media",'Mapa Riesgos Gestión ADM FINANC'!$AA$51="Catastrófico"),CONCATENATE("R8C",'Mapa Riesgos Gestión ADM FINANC'!$O$51),"")</f>
        <v/>
      </c>
      <c r="AL33" s="55" t="str">
        <f>IF(AND('Mapa Riesgos Gestión ADM FINANC'!$Y$52="Media",'Mapa Riesgos Gestión ADM FINANC'!$AA$52="Catastrófico"),CONCATENATE("R8C",'Mapa Riesgos Gestión ADM FINANC'!$O$52),"")</f>
        <v/>
      </c>
      <c r="AM33" s="56" t="str">
        <f>IF(AND('Mapa Riesgos Gestión ADM FINANC'!$Y$53="Media",'Mapa Riesgos Gestión ADM FINANC'!$AA$53="Catastrófico"),CONCATENATE("R8C",'Mapa Riesgos Gestión ADM FINANC'!$O$53),"")</f>
        <v/>
      </c>
      <c r="AN33" s="82"/>
      <c r="AO33" s="459"/>
      <c r="AP33" s="460"/>
      <c r="AQ33" s="460"/>
      <c r="AR33" s="460"/>
      <c r="AS33" s="460"/>
      <c r="AT33" s="461"/>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378"/>
      <c r="C34" s="378"/>
      <c r="D34" s="379"/>
      <c r="E34" s="419"/>
      <c r="F34" s="420"/>
      <c r="G34" s="420"/>
      <c r="H34" s="420"/>
      <c r="I34" s="421"/>
      <c r="J34" s="66" t="str">
        <f>IF(AND('Mapa Riesgos Gestión ADM FINANC'!$Y$54="Media",'Mapa Riesgos Gestión ADM FINANC'!$AA$54="Leve"),CONCATENATE("R9C",'Mapa Riesgos Gestión ADM FINANC'!$O$54),"")</f>
        <v/>
      </c>
      <c r="K34" s="67" t="str">
        <f>IF(AND('Mapa Riesgos Gestión ADM FINANC'!$Y$55="Media",'Mapa Riesgos Gestión ADM FINANC'!$AA$55="Leve"),CONCATENATE("R9C",'Mapa Riesgos Gestión ADM FINANC'!$O$55),"")</f>
        <v/>
      </c>
      <c r="L34" s="67" t="str">
        <f>IF(AND('Mapa Riesgos Gestión ADM FINANC'!$Y$56="Media",'Mapa Riesgos Gestión ADM FINANC'!$AA$56="Leve"),CONCATENATE("R9C",'Mapa Riesgos Gestión ADM FINANC'!$O$56),"")</f>
        <v/>
      </c>
      <c r="M34" s="67" t="str">
        <f>IF(AND('Mapa Riesgos Gestión ADM FINANC'!$Y$57="Media",'Mapa Riesgos Gestión ADM FINANC'!$AA$57="Leve"),CONCATENATE("R9C",'Mapa Riesgos Gestión ADM FINANC'!$O$57),"")</f>
        <v/>
      </c>
      <c r="N34" s="67" t="str">
        <f>IF(AND('Mapa Riesgos Gestión ADM FINANC'!$Y$58="Media",'Mapa Riesgos Gestión ADM FINANC'!$AA$58="Leve"),CONCATENATE("R9C",'Mapa Riesgos Gestión ADM FINANC'!$O$58),"")</f>
        <v/>
      </c>
      <c r="O34" s="68" t="str">
        <f>IF(AND('Mapa Riesgos Gestión ADM FINANC'!$Y$59="Media",'Mapa Riesgos Gestión ADM FINANC'!$AA$59="Leve"),CONCATENATE("R9C",'Mapa Riesgos Gestión ADM FINANC'!$O$59),"")</f>
        <v/>
      </c>
      <c r="P34" s="66" t="str">
        <f>IF(AND('Mapa Riesgos Gestión ADM FINANC'!$Y$54="Media",'Mapa Riesgos Gestión ADM FINANC'!$AA$54="Menor"),CONCATENATE("R9C",'Mapa Riesgos Gestión ADM FINANC'!$O$54),"")</f>
        <v/>
      </c>
      <c r="Q34" s="67" t="str">
        <f>IF(AND('Mapa Riesgos Gestión ADM FINANC'!$Y$55="Media",'Mapa Riesgos Gestión ADM FINANC'!$AA$55="Menor"),CONCATENATE("R9C",'Mapa Riesgos Gestión ADM FINANC'!$O$55),"")</f>
        <v/>
      </c>
      <c r="R34" s="67" t="str">
        <f>IF(AND('Mapa Riesgos Gestión ADM FINANC'!$Y$56="Media",'Mapa Riesgos Gestión ADM FINANC'!$AA$56="Menor"),CONCATENATE("R9C",'Mapa Riesgos Gestión ADM FINANC'!$O$56),"")</f>
        <v/>
      </c>
      <c r="S34" s="67" t="str">
        <f>IF(AND('Mapa Riesgos Gestión ADM FINANC'!$Y$57="Media",'Mapa Riesgos Gestión ADM FINANC'!$AA$57="Menor"),CONCATENATE("R9C",'Mapa Riesgos Gestión ADM FINANC'!$O$57),"")</f>
        <v/>
      </c>
      <c r="T34" s="67" t="str">
        <f>IF(AND('Mapa Riesgos Gestión ADM FINANC'!$Y$58="Media",'Mapa Riesgos Gestión ADM FINANC'!$AA$58="Menor"),CONCATENATE("R9C",'Mapa Riesgos Gestión ADM FINANC'!$O$58),"")</f>
        <v/>
      </c>
      <c r="U34" s="68" t="str">
        <f>IF(AND('Mapa Riesgos Gestión ADM FINANC'!$Y$59="Media",'Mapa Riesgos Gestión ADM FINANC'!$AA$59="Menor"),CONCATENATE("R9C",'Mapa Riesgos Gestión ADM FINANC'!$O$59),"")</f>
        <v/>
      </c>
      <c r="V34" s="66" t="str">
        <f>IF(AND('Mapa Riesgos Gestión ADM FINANC'!$Y$54="Media",'Mapa Riesgos Gestión ADM FINANC'!$AA$54="Moderado"),CONCATENATE("R9C",'Mapa Riesgos Gestión ADM FINANC'!$O$54),"")</f>
        <v/>
      </c>
      <c r="W34" s="67" t="str">
        <f>IF(AND('Mapa Riesgos Gestión ADM FINANC'!$Y$55="Media",'Mapa Riesgos Gestión ADM FINANC'!$AA$55="Moderado"),CONCATENATE("R9C",'Mapa Riesgos Gestión ADM FINANC'!$O$55),"")</f>
        <v/>
      </c>
      <c r="X34" s="67" t="str">
        <f>IF(AND('Mapa Riesgos Gestión ADM FINANC'!$Y$56="Media",'Mapa Riesgos Gestión ADM FINANC'!$AA$56="Moderado"),CONCATENATE("R9C",'Mapa Riesgos Gestión ADM FINANC'!$O$56),"")</f>
        <v/>
      </c>
      <c r="Y34" s="67" t="str">
        <f>IF(AND('Mapa Riesgos Gestión ADM FINANC'!$Y$57="Media",'Mapa Riesgos Gestión ADM FINANC'!$AA$57="Moderado"),CONCATENATE("R9C",'Mapa Riesgos Gestión ADM FINANC'!$O$57),"")</f>
        <v/>
      </c>
      <c r="Z34" s="67" t="str">
        <f>IF(AND('Mapa Riesgos Gestión ADM FINANC'!$Y$58="Media",'Mapa Riesgos Gestión ADM FINANC'!$AA$58="Moderado"),CONCATENATE("R9C",'Mapa Riesgos Gestión ADM FINANC'!$O$58),"")</f>
        <v/>
      </c>
      <c r="AA34" s="68" t="str">
        <f>IF(AND('Mapa Riesgos Gestión ADM FINANC'!$Y$59="Media",'Mapa Riesgos Gestión ADM FINANC'!$AA$59="Moderado"),CONCATENATE("R9C",'Mapa Riesgos Gestión ADM FINANC'!$O$59),"")</f>
        <v/>
      </c>
      <c r="AB34" s="51" t="str">
        <f>IF(AND('Mapa Riesgos Gestión ADM FINANC'!$Y$54="Media",'Mapa Riesgos Gestión ADM FINANC'!$AA$54="Mayor"),CONCATENATE("R9C",'Mapa Riesgos Gestión ADM FINANC'!$O$54),"")</f>
        <v/>
      </c>
      <c r="AC34" s="52" t="str">
        <f>IF(AND('Mapa Riesgos Gestión ADM FINANC'!$Y$55="Media",'Mapa Riesgos Gestión ADM FINANC'!$AA$55="Mayor"),CONCATENATE("R9C",'Mapa Riesgos Gestión ADM FINANC'!$O$55),"")</f>
        <v/>
      </c>
      <c r="AD34" s="52" t="str">
        <f>IF(AND('Mapa Riesgos Gestión ADM FINANC'!$Y$56="Media",'Mapa Riesgos Gestión ADM FINANC'!$AA$56="Mayor"),CONCATENATE("R9C",'Mapa Riesgos Gestión ADM FINANC'!$O$56),"")</f>
        <v/>
      </c>
      <c r="AE34" s="52" t="str">
        <f>IF(AND('Mapa Riesgos Gestión ADM FINANC'!$Y$57="Media",'Mapa Riesgos Gestión ADM FINANC'!$AA$57="Mayor"),CONCATENATE("R9C",'Mapa Riesgos Gestión ADM FINANC'!$O$57),"")</f>
        <v/>
      </c>
      <c r="AF34" s="52" t="str">
        <f>IF(AND('Mapa Riesgos Gestión ADM FINANC'!$Y$58="Media",'Mapa Riesgos Gestión ADM FINANC'!$AA$58="Mayor"),CONCATENATE("R9C",'Mapa Riesgos Gestión ADM FINANC'!$O$58),"")</f>
        <v/>
      </c>
      <c r="AG34" s="53" t="str">
        <f>IF(AND('Mapa Riesgos Gestión ADM FINANC'!$Y$59="Media",'Mapa Riesgos Gestión ADM FINANC'!$AA$59="Mayor"),CONCATENATE("R9C",'Mapa Riesgos Gestión ADM FINANC'!$O$59),"")</f>
        <v/>
      </c>
      <c r="AH34" s="54" t="str">
        <f>IF(AND('Mapa Riesgos Gestión ADM FINANC'!$Y$54="Media",'Mapa Riesgos Gestión ADM FINANC'!$AA$54="Catastrófico"),CONCATENATE("R9C",'Mapa Riesgos Gestión ADM FINANC'!$O$54),"")</f>
        <v/>
      </c>
      <c r="AI34" s="55" t="str">
        <f>IF(AND('Mapa Riesgos Gestión ADM FINANC'!$Y$55="Media",'Mapa Riesgos Gestión ADM FINANC'!$AA$55="Catastrófico"),CONCATENATE("R9C",'Mapa Riesgos Gestión ADM FINANC'!$O$55),"")</f>
        <v/>
      </c>
      <c r="AJ34" s="55" t="str">
        <f>IF(AND('Mapa Riesgos Gestión ADM FINANC'!$Y$56="Media",'Mapa Riesgos Gestión ADM FINANC'!$AA$56="Catastrófico"),CONCATENATE("R9C",'Mapa Riesgos Gestión ADM FINANC'!$O$56),"")</f>
        <v/>
      </c>
      <c r="AK34" s="55" t="str">
        <f>IF(AND('Mapa Riesgos Gestión ADM FINANC'!$Y$57="Media",'Mapa Riesgos Gestión ADM FINANC'!$AA$57="Catastrófico"),CONCATENATE("R9C",'Mapa Riesgos Gestión ADM FINANC'!$O$57),"")</f>
        <v/>
      </c>
      <c r="AL34" s="55" t="str">
        <f>IF(AND('Mapa Riesgos Gestión ADM FINANC'!$Y$58="Media",'Mapa Riesgos Gestión ADM FINANC'!$AA$58="Catastrófico"),CONCATENATE("R9C",'Mapa Riesgos Gestión ADM FINANC'!$O$58),"")</f>
        <v/>
      </c>
      <c r="AM34" s="56" t="str">
        <f>IF(AND('Mapa Riesgos Gestión ADM FINANC'!$Y$59="Media",'Mapa Riesgos Gestión ADM FINANC'!$AA$59="Catastrófico"),CONCATENATE("R9C",'Mapa Riesgos Gestión ADM FINANC'!$O$59),"")</f>
        <v/>
      </c>
      <c r="AN34" s="82"/>
      <c r="AO34" s="459"/>
      <c r="AP34" s="460"/>
      <c r="AQ34" s="460"/>
      <c r="AR34" s="460"/>
      <c r="AS34" s="460"/>
      <c r="AT34" s="461"/>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378"/>
      <c r="C35" s="378"/>
      <c r="D35" s="379"/>
      <c r="E35" s="422"/>
      <c r="F35" s="423"/>
      <c r="G35" s="423"/>
      <c r="H35" s="423"/>
      <c r="I35" s="424"/>
      <c r="J35" s="66" t="str">
        <f>IF(AND('Mapa Riesgos Gestión ADM FINANC'!$Y$60="Media",'Mapa Riesgos Gestión ADM FINANC'!$AA$60="Leve"),CONCATENATE("R10C",'Mapa Riesgos Gestión ADM FINANC'!$O$60),"")</f>
        <v/>
      </c>
      <c r="K35" s="67" t="str">
        <f>IF(AND('Mapa Riesgos Gestión ADM FINANC'!$Y$61="Media",'Mapa Riesgos Gestión ADM FINANC'!$AA$61="Leve"),CONCATENATE("R10C",'Mapa Riesgos Gestión ADM FINANC'!$O$61),"")</f>
        <v/>
      </c>
      <c r="L35" s="67" t="str">
        <f>IF(AND('Mapa Riesgos Gestión ADM FINANC'!$Y$62="Media",'Mapa Riesgos Gestión ADM FINANC'!$AA$62="Leve"),CONCATENATE("R10C",'Mapa Riesgos Gestión ADM FINANC'!$O$62),"")</f>
        <v/>
      </c>
      <c r="M35" s="67" t="str">
        <f>IF(AND('Mapa Riesgos Gestión ADM FINANC'!$Y$63="Media",'Mapa Riesgos Gestión ADM FINANC'!$AA$63="Leve"),CONCATENATE("R10C",'Mapa Riesgos Gestión ADM FINANC'!$O$63),"")</f>
        <v/>
      </c>
      <c r="N35" s="67" t="str">
        <f>IF(AND('Mapa Riesgos Gestión ADM FINANC'!$Y$64="Media",'Mapa Riesgos Gestión ADM FINANC'!$AA$64="Leve"),CONCATENATE("R10C",'Mapa Riesgos Gestión ADM FINANC'!$O$64),"")</f>
        <v/>
      </c>
      <c r="O35" s="68" t="str">
        <f>IF(AND('Mapa Riesgos Gestión ADM FINANC'!$Y$65="Media",'Mapa Riesgos Gestión ADM FINANC'!$AA$65="Leve"),CONCATENATE("R10C",'Mapa Riesgos Gestión ADM FINANC'!$O$65),"")</f>
        <v/>
      </c>
      <c r="P35" s="66" t="str">
        <f>IF(AND('Mapa Riesgos Gestión ADM FINANC'!$Y$60="Media",'Mapa Riesgos Gestión ADM FINANC'!$AA$60="Menor"),CONCATENATE("R10C",'Mapa Riesgos Gestión ADM FINANC'!$O$60),"")</f>
        <v/>
      </c>
      <c r="Q35" s="67" t="str">
        <f>IF(AND('Mapa Riesgos Gestión ADM FINANC'!$Y$61="Media",'Mapa Riesgos Gestión ADM FINANC'!$AA$61="Menor"),CONCATENATE("R10C",'Mapa Riesgos Gestión ADM FINANC'!$O$61),"")</f>
        <v/>
      </c>
      <c r="R35" s="67" t="str">
        <f>IF(AND('Mapa Riesgos Gestión ADM FINANC'!$Y$62="Media",'Mapa Riesgos Gestión ADM FINANC'!$AA$62="Menor"),CONCATENATE("R10C",'Mapa Riesgos Gestión ADM FINANC'!$O$62),"")</f>
        <v/>
      </c>
      <c r="S35" s="67" t="str">
        <f>IF(AND('Mapa Riesgos Gestión ADM FINANC'!$Y$63="Media",'Mapa Riesgos Gestión ADM FINANC'!$AA$63="Menor"),CONCATENATE("R10C",'Mapa Riesgos Gestión ADM FINANC'!$O$63),"")</f>
        <v/>
      </c>
      <c r="T35" s="67" t="str">
        <f>IF(AND('Mapa Riesgos Gestión ADM FINANC'!$Y$64="Media",'Mapa Riesgos Gestión ADM FINANC'!$AA$64="Menor"),CONCATENATE("R10C",'Mapa Riesgos Gestión ADM FINANC'!$O$64),"")</f>
        <v/>
      </c>
      <c r="U35" s="68" t="str">
        <f>IF(AND('Mapa Riesgos Gestión ADM FINANC'!$Y$65="Media",'Mapa Riesgos Gestión ADM FINANC'!$AA$65="Menor"),CONCATENATE("R10C",'Mapa Riesgos Gestión ADM FINANC'!$O$65),"")</f>
        <v/>
      </c>
      <c r="V35" s="66" t="str">
        <f>IF(AND('Mapa Riesgos Gestión ADM FINANC'!$Y$60="Media",'Mapa Riesgos Gestión ADM FINANC'!$AA$60="Moderado"),CONCATENATE("R10C",'Mapa Riesgos Gestión ADM FINANC'!$O$60),"")</f>
        <v/>
      </c>
      <c r="W35" s="67" t="str">
        <f>IF(AND('Mapa Riesgos Gestión ADM FINANC'!$Y$61="Media",'Mapa Riesgos Gestión ADM FINANC'!$AA$61="Moderado"),CONCATENATE("R10C",'Mapa Riesgos Gestión ADM FINANC'!$O$61),"")</f>
        <v/>
      </c>
      <c r="X35" s="67" t="str">
        <f>IF(AND('Mapa Riesgos Gestión ADM FINANC'!$Y$62="Media",'Mapa Riesgos Gestión ADM FINANC'!$AA$62="Moderado"),CONCATENATE("R10C",'Mapa Riesgos Gestión ADM FINANC'!$O$62),"")</f>
        <v/>
      </c>
      <c r="Y35" s="67" t="str">
        <f>IF(AND('Mapa Riesgos Gestión ADM FINANC'!$Y$63="Media",'Mapa Riesgos Gestión ADM FINANC'!$AA$63="Moderado"),CONCATENATE("R10C",'Mapa Riesgos Gestión ADM FINANC'!$O$63),"")</f>
        <v/>
      </c>
      <c r="Z35" s="67" t="str">
        <f>IF(AND('Mapa Riesgos Gestión ADM FINANC'!$Y$64="Media",'Mapa Riesgos Gestión ADM FINANC'!$AA$64="Moderado"),CONCATENATE("R10C",'Mapa Riesgos Gestión ADM FINANC'!$O$64),"")</f>
        <v/>
      </c>
      <c r="AA35" s="68" t="str">
        <f>IF(AND('Mapa Riesgos Gestión ADM FINANC'!$Y$65="Media",'Mapa Riesgos Gestión ADM FINANC'!$AA$65="Moderado"),CONCATENATE("R10C",'Mapa Riesgos Gestión ADM FINANC'!$O$65),"")</f>
        <v/>
      </c>
      <c r="AB35" s="57" t="str">
        <f>IF(AND('Mapa Riesgos Gestión ADM FINANC'!$Y$60="Media",'Mapa Riesgos Gestión ADM FINANC'!$AA$60="Mayor"),CONCATENATE("R10C",'Mapa Riesgos Gestión ADM FINANC'!$O$60),"")</f>
        <v/>
      </c>
      <c r="AC35" s="58" t="str">
        <f>IF(AND('Mapa Riesgos Gestión ADM FINANC'!$Y$61="Media",'Mapa Riesgos Gestión ADM FINANC'!$AA$61="Mayor"),CONCATENATE("R10C",'Mapa Riesgos Gestión ADM FINANC'!$O$61),"")</f>
        <v/>
      </c>
      <c r="AD35" s="58" t="str">
        <f>IF(AND('Mapa Riesgos Gestión ADM FINANC'!$Y$62="Media",'Mapa Riesgos Gestión ADM FINANC'!$AA$62="Mayor"),CONCATENATE("R10C",'Mapa Riesgos Gestión ADM FINANC'!$O$62),"")</f>
        <v/>
      </c>
      <c r="AE35" s="58" t="str">
        <f>IF(AND('Mapa Riesgos Gestión ADM FINANC'!$Y$63="Media",'Mapa Riesgos Gestión ADM FINANC'!$AA$63="Mayor"),CONCATENATE("R10C",'Mapa Riesgos Gestión ADM FINANC'!$O$63),"")</f>
        <v/>
      </c>
      <c r="AF35" s="58" t="str">
        <f>IF(AND('Mapa Riesgos Gestión ADM FINANC'!$Y$64="Media",'Mapa Riesgos Gestión ADM FINANC'!$AA$64="Mayor"),CONCATENATE("R10C",'Mapa Riesgos Gestión ADM FINANC'!$O$64),"")</f>
        <v/>
      </c>
      <c r="AG35" s="59" t="str">
        <f>IF(AND('Mapa Riesgos Gestión ADM FINANC'!$Y$65="Media",'Mapa Riesgos Gestión ADM FINANC'!$AA$65="Mayor"),CONCATENATE("R10C",'Mapa Riesgos Gestión ADM FINANC'!$O$65),"")</f>
        <v/>
      </c>
      <c r="AH35" s="60" t="str">
        <f>IF(AND('Mapa Riesgos Gestión ADM FINANC'!$Y$60="Media",'Mapa Riesgos Gestión ADM FINANC'!$AA$60="Catastrófico"),CONCATENATE("R10C",'Mapa Riesgos Gestión ADM FINANC'!$O$60),"")</f>
        <v/>
      </c>
      <c r="AI35" s="61" t="str">
        <f>IF(AND('Mapa Riesgos Gestión ADM FINANC'!$Y$61="Media",'Mapa Riesgos Gestión ADM FINANC'!$AA$61="Catastrófico"),CONCATENATE("R10C",'Mapa Riesgos Gestión ADM FINANC'!$O$61),"")</f>
        <v/>
      </c>
      <c r="AJ35" s="61" t="str">
        <f>IF(AND('Mapa Riesgos Gestión ADM FINANC'!$Y$62="Media",'Mapa Riesgos Gestión ADM FINANC'!$AA$62="Catastrófico"),CONCATENATE("R10C",'Mapa Riesgos Gestión ADM FINANC'!$O$62),"")</f>
        <v/>
      </c>
      <c r="AK35" s="61" t="str">
        <f>IF(AND('Mapa Riesgos Gestión ADM FINANC'!$Y$63="Media",'Mapa Riesgos Gestión ADM FINANC'!$AA$63="Catastrófico"),CONCATENATE("R10C",'Mapa Riesgos Gestión ADM FINANC'!$O$63),"")</f>
        <v/>
      </c>
      <c r="AL35" s="61" t="str">
        <f>IF(AND('Mapa Riesgos Gestión ADM FINANC'!$Y$64="Media",'Mapa Riesgos Gestión ADM FINANC'!$AA$64="Catastrófico"),CONCATENATE("R10C",'Mapa Riesgos Gestión ADM FINANC'!$O$64),"")</f>
        <v/>
      </c>
      <c r="AM35" s="62" t="str">
        <f>IF(AND('Mapa Riesgos Gestión ADM FINANC'!$Y$65="Media",'Mapa Riesgos Gestión ADM FINANC'!$AA$65="Catastrófico"),CONCATENATE("R10C",'Mapa Riesgos Gestión ADM FINANC'!$O$65),"")</f>
        <v/>
      </c>
      <c r="AN35" s="82"/>
      <c r="AO35" s="462"/>
      <c r="AP35" s="463"/>
      <c r="AQ35" s="463"/>
      <c r="AR35" s="463"/>
      <c r="AS35" s="463"/>
      <c r="AT35" s="464"/>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378"/>
      <c r="C36" s="378"/>
      <c r="D36" s="379"/>
      <c r="E36" s="416" t="s">
        <v>114</v>
      </c>
      <c r="F36" s="417"/>
      <c r="G36" s="417"/>
      <c r="H36" s="417"/>
      <c r="I36" s="417"/>
      <c r="J36" s="72" t="str">
        <f ca="1">IF(AND('Mapa Riesgos Gestión ADM FINANC'!$Y$10="Baja",'Mapa Riesgos Gestión ADM FINANC'!$AA$10="Leve"),CONCATENATE("R1C",'Mapa Riesgos Gestión ADM FINANC'!$O$10),"")</f>
        <v/>
      </c>
      <c r="K36" s="73" t="str">
        <f>IF(AND('Mapa Riesgos Gestión ADM FINANC'!$Y$11="Baja",'Mapa Riesgos Gestión ADM FINANC'!$AA$11="Leve"),CONCATENATE("R1C",'Mapa Riesgos Gestión ADM FINANC'!$O$11),"")</f>
        <v/>
      </c>
      <c r="L36" s="73" t="str">
        <f>IF(AND('Mapa Riesgos Gestión ADM FINANC'!$Y$12="Baja",'Mapa Riesgos Gestión ADM FINANC'!$AA$12="Leve"),CONCATENATE("R1C",'Mapa Riesgos Gestión ADM FINANC'!$O$12),"")</f>
        <v/>
      </c>
      <c r="M36" s="73" t="str">
        <f>IF(AND('Mapa Riesgos Gestión ADM FINANC'!$Y$13="Baja",'Mapa Riesgos Gestión ADM FINANC'!$AA$13="Leve"),CONCATENATE("R1C",'Mapa Riesgos Gestión ADM FINANC'!$O$13),"")</f>
        <v/>
      </c>
      <c r="N36" s="73" t="str">
        <f>IF(AND('Mapa Riesgos Gestión ADM FINANC'!$Y$14="Baja",'Mapa Riesgos Gestión ADM FINANC'!$AA$14="Leve"),CONCATENATE("R1C",'Mapa Riesgos Gestión ADM FINANC'!$O$14),"")</f>
        <v/>
      </c>
      <c r="O36" s="74" t="str">
        <f>IF(AND('Mapa Riesgos Gestión ADM FINANC'!$Y$15="Baja",'Mapa Riesgos Gestión ADM FINANC'!$AA$15="Leve"),CONCATENATE("R1C",'Mapa Riesgos Gestión ADM FINANC'!$O$15),"")</f>
        <v/>
      </c>
      <c r="P36" s="63" t="str">
        <f ca="1">IF(AND('Mapa Riesgos Gestión ADM FINANC'!$Y$10="Baja",'Mapa Riesgos Gestión ADM FINANC'!$AA$10="Menor"),CONCATENATE("R1C",'Mapa Riesgos Gestión ADM FINANC'!$O$10),"")</f>
        <v/>
      </c>
      <c r="Q36" s="64" t="str">
        <f>IF(AND('Mapa Riesgos Gestión ADM FINANC'!$Y$11="Baja",'Mapa Riesgos Gestión ADM FINANC'!$AA$11="Menor"),CONCATENATE("R1C",'Mapa Riesgos Gestión ADM FINANC'!$O$11),"")</f>
        <v/>
      </c>
      <c r="R36" s="64" t="str">
        <f>IF(AND('Mapa Riesgos Gestión ADM FINANC'!$Y$12="Baja",'Mapa Riesgos Gestión ADM FINANC'!$AA$12="Menor"),CONCATENATE("R1C",'Mapa Riesgos Gestión ADM FINANC'!$O$12),"")</f>
        <v/>
      </c>
      <c r="S36" s="64" t="str">
        <f>IF(AND('Mapa Riesgos Gestión ADM FINANC'!$Y$13="Baja",'Mapa Riesgos Gestión ADM FINANC'!$AA$13="Menor"),CONCATENATE("R1C",'Mapa Riesgos Gestión ADM FINANC'!$O$13),"")</f>
        <v/>
      </c>
      <c r="T36" s="64" t="str">
        <f>IF(AND('Mapa Riesgos Gestión ADM FINANC'!$Y$14="Baja",'Mapa Riesgos Gestión ADM FINANC'!$AA$14="Menor"),CONCATENATE("R1C",'Mapa Riesgos Gestión ADM FINANC'!$O$14),"")</f>
        <v/>
      </c>
      <c r="U36" s="65" t="str">
        <f>IF(AND('Mapa Riesgos Gestión ADM FINANC'!$Y$15="Baja",'Mapa Riesgos Gestión ADM FINANC'!$AA$15="Menor"),CONCATENATE("R1C",'Mapa Riesgos Gestión ADM FINANC'!$O$15),"")</f>
        <v/>
      </c>
      <c r="V36" s="63" t="str">
        <f ca="1">IF(AND('Mapa Riesgos Gestión ADM FINANC'!$Y$10="Baja",'Mapa Riesgos Gestión ADM FINANC'!$AA$10="Moderado"),CONCATENATE("R1C",'Mapa Riesgos Gestión ADM FINANC'!$O$10),"")</f>
        <v/>
      </c>
      <c r="W36" s="64" t="str">
        <f>IF(AND('Mapa Riesgos Gestión ADM FINANC'!$Y$11="Baja",'Mapa Riesgos Gestión ADM FINANC'!$AA$11="Moderado"),CONCATENATE("R1C",'Mapa Riesgos Gestión ADM FINANC'!$O$11),"")</f>
        <v/>
      </c>
      <c r="X36" s="64" t="str">
        <f>IF(AND('Mapa Riesgos Gestión ADM FINANC'!$Y$12="Baja",'Mapa Riesgos Gestión ADM FINANC'!$AA$12="Moderado"),CONCATENATE("R1C",'Mapa Riesgos Gestión ADM FINANC'!$O$12),"")</f>
        <v/>
      </c>
      <c r="Y36" s="64" t="str">
        <f>IF(AND('Mapa Riesgos Gestión ADM FINANC'!$Y$13="Baja",'Mapa Riesgos Gestión ADM FINANC'!$AA$13="Moderado"),CONCATENATE("R1C",'Mapa Riesgos Gestión ADM FINANC'!$O$13),"")</f>
        <v/>
      </c>
      <c r="Z36" s="64" t="str">
        <f>IF(AND('Mapa Riesgos Gestión ADM FINANC'!$Y$14="Baja",'Mapa Riesgos Gestión ADM FINANC'!$AA$14="Moderado"),CONCATENATE("R1C",'Mapa Riesgos Gestión ADM FINANC'!$O$14),"")</f>
        <v/>
      </c>
      <c r="AA36" s="65" t="str">
        <f>IF(AND('Mapa Riesgos Gestión ADM FINANC'!$Y$15="Baja",'Mapa Riesgos Gestión ADM FINANC'!$AA$15="Moderado"),CONCATENATE("R1C",'Mapa Riesgos Gestión ADM FINANC'!$O$15),"")</f>
        <v/>
      </c>
      <c r="AB36" s="45" t="str">
        <f ca="1">IF(AND('Mapa Riesgos Gestión ADM FINANC'!$Y$10="Baja",'Mapa Riesgos Gestión ADM FINANC'!$AA$10="Mayor"),CONCATENATE("R1C",'Mapa Riesgos Gestión ADM FINANC'!$O$10),"")</f>
        <v/>
      </c>
      <c r="AC36" s="46" t="str">
        <f>IF(AND('Mapa Riesgos Gestión ADM FINANC'!$Y$11="Baja",'Mapa Riesgos Gestión ADM FINANC'!$AA$11="Mayor"),CONCATENATE("R1C",'Mapa Riesgos Gestión ADM FINANC'!$O$11),"")</f>
        <v/>
      </c>
      <c r="AD36" s="46" t="str">
        <f>IF(AND('Mapa Riesgos Gestión ADM FINANC'!$Y$12="Baja",'Mapa Riesgos Gestión ADM FINANC'!$AA$12="Mayor"),CONCATENATE("R1C",'Mapa Riesgos Gestión ADM FINANC'!$O$12),"")</f>
        <v/>
      </c>
      <c r="AE36" s="46" t="str">
        <f>IF(AND('Mapa Riesgos Gestión ADM FINANC'!$Y$13="Baja",'Mapa Riesgos Gestión ADM FINANC'!$AA$13="Mayor"),CONCATENATE("R1C",'Mapa Riesgos Gestión ADM FINANC'!$O$13),"")</f>
        <v/>
      </c>
      <c r="AF36" s="46" t="str">
        <f>IF(AND('Mapa Riesgos Gestión ADM FINANC'!$Y$14="Baja",'Mapa Riesgos Gestión ADM FINANC'!$AA$14="Mayor"),CONCATENATE("R1C",'Mapa Riesgos Gestión ADM FINANC'!$O$14),"")</f>
        <v/>
      </c>
      <c r="AG36" s="47" t="str">
        <f>IF(AND('Mapa Riesgos Gestión ADM FINANC'!$Y$15="Baja",'Mapa Riesgos Gestión ADM FINANC'!$AA$15="Mayor"),CONCATENATE("R1C",'Mapa Riesgos Gestión ADM FINANC'!$O$15),"")</f>
        <v/>
      </c>
      <c r="AH36" s="48" t="str">
        <f ca="1">IF(AND('Mapa Riesgos Gestión ADM FINANC'!$Y$10="Baja",'Mapa Riesgos Gestión ADM FINANC'!$AA$10="Catastrófico"),CONCATENATE("R1C",'Mapa Riesgos Gestión ADM FINANC'!$O$10),"")</f>
        <v/>
      </c>
      <c r="AI36" s="49" t="str">
        <f>IF(AND('Mapa Riesgos Gestión ADM FINANC'!$Y$11="Baja",'Mapa Riesgos Gestión ADM FINANC'!$AA$11="Catastrófico"),CONCATENATE("R1C",'Mapa Riesgos Gestión ADM FINANC'!$O$11),"")</f>
        <v/>
      </c>
      <c r="AJ36" s="49" t="str">
        <f>IF(AND('Mapa Riesgos Gestión ADM FINANC'!$Y$12="Baja",'Mapa Riesgos Gestión ADM FINANC'!$AA$12="Catastrófico"),CONCATENATE("R1C",'Mapa Riesgos Gestión ADM FINANC'!$O$12),"")</f>
        <v/>
      </c>
      <c r="AK36" s="49" t="str">
        <f>IF(AND('Mapa Riesgos Gestión ADM FINANC'!$Y$13="Baja",'Mapa Riesgos Gestión ADM FINANC'!$AA$13="Catastrófico"),CONCATENATE("R1C",'Mapa Riesgos Gestión ADM FINANC'!$O$13),"")</f>
        <v/>
      </c>
      <c r="AL36" s="49" t="str">
        <f>IF(AND('Mapa Riesgos Gestión ADM FINANC'!$Y$14="Baja",'Mapa Riesgos Gestión ADM FINANC'!$AA$14="Catastrófico"),CONCATENATE("R1C",'Mapa Riesgos Gestión ADM FINANC'!$O$14),"")</f>
        <v/>
      </c>
      <c r="AM36" s="50" t="str">
        <f>IF(AND('Mapa Riesgos Gestión ADM FINANC'!$Y$15="Baja",'Mapa Riesgos Gestión ADM FINANC'!$AA$15="Catastrófico"),CONCATENATE("R1C",'Mapa Riesgos Gestión ADM FINANC'!$O$15),"")</f>
        <v/>
      </c>
      <c r="AN36" s="82"/>
      <c r="AO36" s="447" t="s">
        <v>82</v>
      </c>
      <c r="AP36" s="448"/>
      <c r="AQ36" s="448"/>
      <c r="AR36" s="448"/>
      <c r="AS36" s="448"/>
      <c r="AT36" s="449"/>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378"/>
      <c r="C37" s="378"/>
      <c r="D37" s="379"/>
      <c r="E37" s="435"/>
      <c r="F37" s="420"/>
      <c r="G37" s="420"/>
      <c r="H37" s="420"/>
      <c r="I37" s="420"/>
      <c r="J37" s="75" t="str">
        <f ca="1">IF(AND('Mapa Riesgos Gestión ADM FINANC'!$Y$16="Baja",'Mapa Riesgos Gestión ADM FINANC'!$AA$16="Leve"),CONCATENATE("R2C",'Mapa Riesgos Gestión ADM FINANC'!$O$16),"")</f>
        <v/>
      </c>
      <c r="K37" s="76" t="str">
        <f>IF(AND('Mapa Riesgos Gestión ADM FINANC'!$Y$17="Baja",'Mapa Riesgos Gestión ADM FINANC'!$AA$17="Leve"),CONCATENATE("R2C",'Mapa Riesgos Gestión ADM FINANC'!$O$17),"")</f>
        <v/>
      </c>
      <c r="L37" s="76" t="str">
        <f>IF(AND('Mapa Riesgos Gestión ADM FINANC'!$Y$18="Baja",'Mapa Riesgos Gestión ADM FINANC'!$AA$18="Leve"),CONCATENATE("R2C",'Mapa Riesgos Gestión ADM FINANC'!$O$18),"")</f>
        <v/>
      </c>
      <c r="M37" s="76" t="str">
        <f>IF(AND('Mapa Riesgos Gestión ADM FINANC'!$Y$19="Baja",'Mapa Riesgos Gestión ADM FINANC'!$AA$19="Leve"),CONCATENATE("R2C",'Mapa Riesgos Gestión ADM FINANC'!$O$19),"")</f>
        <v/>
      </c>
      <c r="N37" s="76" t="str">
        <f>IF(AND('Mapa Riesgos Gestión ADM FINANC'!$Y$20="Baja",'Mapa Riesgos Gestión ADM FINANC'!$AA$20="Leve"),CONCATENATE("R2C",'Mapa Riesgos Gestión ADM FINANC'!$O$20),"")</f>
        <v/>
      </c>
      <c r="O37" s="77" t="str">
        <f>IF(AND('Mapa Riesgos Gestión ADM FINANC'!$Y$21="Baja",'Mapa Riesgos Gestión ADM FINANC'!$AA$21="Leve"),CONCATENATE("R2C",'Mapa Riesgos Gestión ADM FINANC'!$O$21),"")</f>
        <v/>
      </c>
      <c r="P37" s="66" t="str">
        <f ca="1">IF(AND('Mapa Riesgos Gestión ADM FINANC'!$Y$16="Baja",'Mapa Riesgos Gestión ADM FINANC'!$AA$16="Menor"),CONCATENATE("R2C",'Mapa Riesgos Gestión ADM FINANC'!$O$16),"")</f>
        <v/>
      </c>
      <c r="Q37" s="67" t="str">
        <f>IF(AND('Mapa Riesgos Gestión ADM FINANC'!$Y$17="Baja",'Mapa Riesgos Gestión ADM FINANC'!$AA$17="Menor"),CONCATENATE("R2C",'Mapa Riesgos Gestión ADM FINANC'!$O$17),"")</f>
        <v/>
      </c>
      <c r="R37" s="67" t="str">
        <f>IF(AND('Mapa Riesgos Gestión ADM FINANC'!$Y$18="Baja",'Mapa Riesgos Gestión ADM FINANC'!$AA$18="Menor"),CONCATENATE("R2C",'Mapa Riesgos Gestión ADM FINANC'!$O$18),"")</f>
        <v/>
      </c>
      <c r="S37" s="67" t="str">
        <f>IF(AND('Mapa Riesgos Gestión ADM FINANC'!$Y$19="Baja",'Mapa Riesgos Gestión ADM FINANC'!$AA$19="Menor"),CONCATENATE("R2C",'Mapa Riesgos Gestión ADM FINANC'!$O$19),"")</f>
        <v/>
      </c>
      <c r="T37" s="67" t="str">
        <f>IF(AND('Mapa Riesgos Gestión ADM FINANC'!$Y$20="Baja",'Mapa Riesgos Gestión ADM FINANC'!$AA$20="Menor"),CONCATENATE("R2C",'Mapa Riesgos Gestión ADM FINANC'!$O$20),"")</f>
        <v/>
      </c>
      <c r="U37" s="68" t="str">
        <f>IF(AND('Mapa Riesgos Gestión ADM FINANC'!$Y$21="Baja",'Mapa Riesgos Gestión ADM FINANC'!$AA$21="Menor"),CONCATENATE("R2C",'Mapa Riesgos Gestión ADM FINANC'!$O$21),"")</f>
        <v/>
      </c>
      <c r="V37" s="66" t="str">
        <f ca="1">IF(AND('Mapa Riesgos Gestión ADM FINANC'!$Y$16="Baja",'Mapa Riesgos Gestión ADM FINANC'!$AA$16="Moderado"),CONCATENATE("R2C",'Mapa Riesgos Gestión ADM FINANC'!$O$16),"")</f>
        <v/>
      </c>
      <c r="W37" s="67" t="str">
        <f>IF(AND('Mapa Riesgos Gestión ADM FINANC'!$Y$17="Baja",'Mapa Riesgos Gestión ADM FINANC'!$AA$17="Moderado"),CONCATENATE("R2C",'Mapa Riesgos Gestión ADM FINANC'!$O$17),"")</f>
        <v/>
      </c>
      <c r="X37" s="67" t="str">
        <f>IF(AND('Mapa Riesgos Gestión ADM FINANC'!$Y$18="Baja",'Mapa Riesgos Gestión ADM FINANC'!$AA$18="Moderado"),CONCATENATE("R2C",'Mapa Riesgos Gestión ADM FINANC'!$O$18),"")</f>
        <v/>
      </c>
      <c r="Y37" s="67" t="str">
        <f>IF(AND('Mapa Riesgos Gestión ADM FINANC'!$Y$19="Baja",'Mapa Riesgos Gestión ADM FINANC'!$AA$19="Moderado"),CONCATENATE("R2C",'Mapa Riesgos Gestión ADM FINANC'!$O$19),"")</f>
        <v/>
      </c>
      <c r="Z37" s="67" t="str">
        <f>IF(AND('Mapa Riesgos Gestión ADM FINANC'!$Y$20="Baja",'Mapa Riesgos Gestión ADM FINANC'!$AA$20="Moderado"),CONCATENATE("R2C",'Mapa Riesgos Gestión ADM FINANC'!$O$20),"")</f>
        <v/>
      </c>
      <c r="AA37" s="68" t="str">
        <f>IF(AND('Mapa Riesgos Gestión ADM FINANC'!$Y$21="Baja",'Mapa Riesgos Gestión ADM FINANC'!$AA$21="Moderado"),CONCATENATE("R2C",'Mapa Riesgos Gestión ADM FINANC'!$O$21),"")</f>
        <v/>
      </c>
      <c r="AB37" s="51" t="str">
        <f ca="1">IF(AND('Mapa Riesgos Gestión ADM FINANC'!$Y$16="Baja",'Mapa Riesgos Gestión ADM FINANC'!$AA$16="Mayor"),CONCATENATE("R2C",'Mapa Riesgos Gestión ADM FINANC'!$O$16),"")</f>
        <v>R2C1</v>
      </c>
      <c r="AC37" s="52" t="str">
        <f>IF(AND('Mapa Riesgos Gestión ADM FINANC'!$Y$17="Baja",'Mapa Riesgos Gestión ADM FINANC'!$AA$17="Mayor"),CONCATENATE("R2C",'Mapa Riesgos Gestión ADM FINANC'!$O$17),"")</f>
        <v/>
      </c>
      <c r="AD37" s="52" t="str">
        <f>IF(AND('Mapa Riesgos Gestión ADM FINANC'!$Y$18="Baja",'Mapa Riesgos Gestión ADM FINANC'!$AA$18="Mayor"),CONCATENATE("R2C",'Mapa Riesgos Gestión ADM FINANC'!$O$18),"")</f>
        <v/>
      </c>
      <c r="AE37" s="52" t="str">
        <f>IF(AND('Mapa Riesgos Gestión ADM FINANC'!$Y$19="Baja",'Mapa Riesgos Gestión ADM FINANC'!$AA$19="Mayor"),CONCATENATE("R2C",'Mapa Riesgos Gestión ADM FINANC'!$O$19),"")</f>
        <v/>
      </c>
      <c r="AF37" s="52" t="str">
        <f>IF(AND('Mapa Riesgos Gestión ADM FINANC'!$Y$20="Baja",'Mapa Riesgos Gestión ADM FINANC'!$AA$20="Mayor"),CONCATENATE("R2C",'Mapa Riesgos Gestión ADM FINANC'!$O$20),"")</f>
        <v/>
      </c>
      <c r="AG37" s="53" t="str">
        <f>IF(AND('Mapa Riesgos Gestión ADM FINANC'!$Y$21="Baja",'Mapa Riesgos Gestión ADM FINANC'!$AA$21="Mayor"),CONCATENATE("R2C",'Mapa Riesgos Gestión ADM FINANC'!$O$21),"")</f>
        <v/>
      </c>
      <c r="AH37" s="54" t="str">
        <f ca="1">IF(AND('Mapa Riesgos Gestión ADM FINANC'!$Y$16="Baja",'Mapa Riesgos Gestión ADM FINANC'!$AA$16="Catastrófico"),CONCATENATE("R2C",'Mapa Riesgos Gestión ADM FINANC'!$O$16),"")</f>
        <v/>
      </c>
      <c r="AI37" s="55" t="str">
        <f>IF(AND('Mapa Riesgos Gestión ADM FINANC'!$Y$17="Baja",'Mapa Riesgos Gestión ADM FINANC'!$AA$17="Catastrófico"),CONCATENATE("R2C",'Mapa Riesgos Gestión ADM FINANC'!$O$17),"")</f>
        <v/>
      </c>
      <c r="AJ37" s="55" t="str">
        <f>IF(AND('Mapa Riesgos Gestión ADM FINANC'!$Y$18="Baja",'Mapa Riesgos Gestión ADM FINANC'!$AA$18="Catastrófico"),CONCATENATE("R2C",'Mapa Riesgos Gestión ADM FINANC'!$O$18),"")</f>
        <v/>
      </c>
      <c r="AK37" s="55" t="str">
        <f>IF(AND('Mapa Riesgos Gestión ADM FINANC'!$Y$19="Baja",'Mapa Riesgos Gestión ADM FINANC'!$AA$19="Catastrófico"),CONCATENATE("R2C",'Mapa Riesgos Gestión ADM FINANC'!$O$19),"")</f>
        <v/>
      </c>
      <c r="AL37" s="55" t="str">
        <f>IF(AND('Mapa Riesgos Gestión ADM FINANC'!$Y$20="Baja",'Mapa Riesgos Gestión ADM FINANC'!$AA$20="Catastrófico"),CONCATENATE("R2C",'Mapa Riesgos Gestión ADM FINANC'!$O$20),"")</f>
        <v/>
      </c>
      <c r="AM37" s="56" t="str">
        <f>IF(AND('Mapa Riesgos Gestión ADM FINANC'!$Y$21="Baja",'Mapa Riesgos Gestión ADM FINANC'!$AA$21="Catastrófico"),CONCATENATE("R2C",'Mapa Riesgos Gestión ADM FINANC'!$O$21),"")</f>
        <v/>
      </c>
      <c r="AN37" s="82"/>
      <c r="AO37" s="450"/>
      <c r="AP37" s="451"/>
      <c r="AQ37" s="451"/>
      <c r="AR37" s="451"/>
      <c r="AS37" s="451"/>
      <c r="AT37" s="45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378"/>
      <c r="C38" s="378"/>
      <c r="D38" s="379"/>
      <c r="E38" s="419"/>
      <c r="F38" s="420"/>
      <c r="G38" s="420"/>
      <c r="H38" s="420"/>
      <c r="I38" s="420"/>
      <c r="J38" s="75" t="str">
        <f ca="1">IF(AND('Mapa Riesgos Gestión ADM FINANC'!$Y$22="Baja",'Mapa Riesgos Gestión ADM FINANC'!$AA$22="Leve"),CONCATENATE("R3C",'Mapa Riesgos Gestión ADM FINANC'!$O$22),"")</f>
        <v/>
      </c>
      <c r="K38" s="76" t="str">
        <f>IF(AND('Mapa Riesgos Gestión ADM FINANC'!$Y$23="Baja",'Mapa Riesgos Gestión ADM FINANC'!$AA$23="Leve"),CONCATENATE("R3C",'Mapa Riesgos Gestión ADM FINANC'!$O$23),"")</f>
        <v/>
      </c>
      <c r="L38" s="76" t="str">
        <f>IF(AND('Mapa Riesgos Gestión ADM FINANC'!$Y$24="Baja",'Mapa Riesgos Gestión ADM FINANC'!$AA$24="Leve"),CONCATENATE("R3C",'Mapa Riesgos Gestión ADM FINANC'!$O$24),"")</f>
        <v/>
      </c>
      <c r="M38" s="76" t="str">
        <f>IF(AND('Mapa Riesgos Gestión ADM FINANC'!$Y$25="Baja",'Mapa Riesgos Gestión ADM FINANC'!$AA$25="Leve"),CONCATENATE("R3C",'Mapa Riesgos Gestión ADM FINANC'!$O$25),"")</f>
        <v/>
      </c>
      <c r="N38" s="76" t="str">
        <f>IF(AND('Mapa Riesgos Gestión ADM FINANC'!$Y$26="Baja",'Mapa Riesgos Gestión ADM FINANC'!$AA$26="Leve"),CONCATENATE("R3C",'Mapa Riesgos Gestión ADM FINANC'!$O$26),"")</f>
        <v/>
      </c>
      <c r="O38" s="77" t="str">
        <f>IF(AND('Mapa Riesgos Gestión ADM FINANC'!$Y$27="Baja",'Mapa Riesgos Gestión ADM FINANC'!$AA$27="Leve"),CONCATENATE("R3C",'Mapa Riesgos Gestión ADM FINANC'!$O$27),"")</f>
        <v/>
      </c>
      <c r="P38" s="66" t="str">
        <f ca="1">IF(AND('Mapa Riesgos Gestión ADM FINANC'!$Y$22="Baja",'Mapa Riesgos Gestión ADM FINANC'!$AA$22="Menor"),CONCATENATE("R3C",'Mapa Riesgos Gestión ADM FINANC'!$O$22),"")</f>
        <v/>
      </c>
      <c r="Q38" s="67" t="str">
        <f>IF(AND('Mapa Riesgos Gestión ADM FINANC'!$Y$23="Baja",'Mapa Riesgos Gestión ADM FINANC'!$AA$23="Menor"),CONCATENATE("R3C",'Mapa Riesgos Gestión ADM FINANC'!$O$23),"")</f>
        <v/>
      </c>
      <c r="R38" s="67" t="str">
        <f>IF(AND('Mapa Riesgos Gestión ADM FINANC'!$Y$24="Baja",'Mapa Riesgos Gestión ADM FINANC'!$AA$24="Menor"),CONCATENATE("R3C",'Mapa Riesgos Gestión ADM FINANC'!$O$24),"")</f>
        <v/>
      </c>
      <c r="S38" s="67" t="str">
        <f>IF(AND('Mapa Riesgos Gestión ADM FINANC'!$Y$25="Baja",'Mapa Riesgos Gestión ADM FINANC'!$AA$25="Menor"),CONCATENATE("R3C",'Mapa Riesgos Gestión ADM FINANC'!$O$25),"")</f>
        <v/>
      </c>
      <c r="T38" s="67" t="str">
        <f>IF(AND('Mapa Riesgos Gestión ADM FINANC'!$Y$26="Baja",'Mapa Riesgos Gestión ADM FINANC'!$AA$26="Menor"),CONCATENATE("R3C",'Mapa Riesgos Gestión ADM FINANC'!$O$26),"")</f>
        <v/>
      </c>
      <c r="U38" s="68" t="str">
        <f>IF(AND('Mapa Riesgos Gestión ADM FINANC'!$Y$27="Baja",'Mapa Riesgos Gestión ADM FINANC'!$AA$27="Menor"),CONCATENATE("R3C",'Mapa Riesgos Gestión ADM FINANC'!$O$27),"")</f>
        <v/>
      </c>
      <c r="V38" s="66" t="str">
        <f ca="1">IF(AND('Mapa Riesgos Gestión ADM FINANC'!$Y$22="Baja",'Mapa Riesgos Gestión ADM FINANC'!$AA$22="Moderado"),CONCATENATE("R3C",'Mapa Riesgos Gestión ADM FINANC'!$O$22),"")</f>
        <v>R3C1</v>
      </c>
      <c r="W38" s="67" t="str">
        <f>IF(AND('Mapa Riesgos Gestión ADM FINANC'!$Y$23="Baja",'Mapa Riesgos Gestión ADM FINANC'!$AA$23="Moderado"),CONCATENATE("R3C",'Mapa Riesgos Gestión ADM FINANC'!$O$23),"")</f>
        <v/>
      </c>
      <c r="X38" s="67" t="str">
        <f>IF(AND('Mapa Riesgos Gestión ADM FINANC'!$Y$24="Baja",'Mapa Riesgos Gestión ADM FINANC'!$AA$24="Moderado"),CONCATENATE("R3C",'Mapa Riesgos Gestión ADM FINANC'!$O$24),"")</f>
        <v/>
      </c>
      <c r="Y38" s="67" t="str">
        <f>IF(AND('Mapa Riesgos Gestión ADM FINANC'!$Y$25="Baja",'Mapa Riesgos Gestión ADM FINANC'!$AA$25="Moderado"),CONCATENATE("R3C",'Mapa Riesgos Gestión ADM FINANC'!$O$25),"")</f>
        <v/>
      </c>
      <c r="Z38" s="67" t="str">
        <f>IF(AND('Mapa Riesgos Gestión ADM FINANC'!$Y$26="Baja",'Mapa Riesgos Gestión ADM FINANC'!$AA$26="Moderado"),CONCATENATE("R3C",'Mapa Riesgos Gestión ADM FINANC'!$O$26),"")</f>
        <v/>
      </c>
      <c r="AA38" s="68" t="str">
        <f>IF(AND('Mapa Riesgos Gestión ADM FINANC'!$Y$27="Baja",'Mapa Riesgos Gestión ADM FINANC'!$AA$27="Moderado"),CONCATENATE("R3C",'Mapa Riesgos Gestión ADM FINANC'!$O$27),"")</f>
        <v/>
      </c>
      <c r="AB38" s="51" t="str">
        <f ca="1">IF(AND('Mapa Riesgos Gestión ADM FINANC'!$Y$22="Baja",'Mapa Riesgos Gestión ADM FINANC'!$AA$22="Mayor"),CONCATENATE("R3C",'Mapa Riesgos Gestión ADM FINANC'!$O$22),"")</f>
        <v/>
      </c>
      <c r="AC38" s="52" t="str">
        <f>IF(AND('Mapa Riesgos Gestión ADM FINANC'!$Y$23="Baja",'Mapa Riesgos Gestión ADM FINANC'!$AA$23="Mayor"),CONCATENATE("R3C",'Mapa Riesgos Gestión ADM FINANC'!$O$23),"")</f>
        <v/>
      </c>
      <c r="AD38" s="52" t="str">
        <f>IF(AND('Mapa Riesgos Gestión ADM FINANC'!$Y$24="Baja",'Mapa Riesgos Gestión ADM FINANC'!$AA$24="Mayor"),CONCATENATE("R3C",'Mapa Riesgos Gestión ADM FINANC'!$O$24),"")</f>
        <v/>
      </c>
      <c r="AE38" s="52" t="str">
        <f>IF(AND('Mapa Riesgos Gestión ADM FINANC'!$Y$25="Baja",'Mapa Riesgos Gestión ADM FINANC'!$AA$25="Mayor"),CONCATENATE("R3C",'Mapa Riesgos Gestión ADM FINANC'!$O$25),"")</f>
        <v/>
      </c>
      <c r="AF38" s="52" t="str">
        <f>IF(AND('Mapa Riesgos Gestión ADM FINANC'!$Y$26="Baja",'Mapa Riesgos Gestión ADM FINANC'!$AA$26="Mayor"),CONCATENATE("R3C",'Mapa Riesgos Gestión ADM FINANC'!$O$26),"")</f>
        <v/>
      </c>
      <c r="AG38" s="53" t="str">
        <f>IF(AND('Mapa Riesgos Gestión ADM FINANC'!$Y$27="Baja",'Mapa Riesgos Gestión ADM FINANC'!$AA$27="Mayor"),CONCATENATE("R3C",'Mapa Riesgos Gestión ADM FINANC'!$O$27),"")</f>
        <v/>
      </c>
      <c r="AH38" s="54" t="str">
        <f ca="1">IF(AND('Mapa Riesgos Gestión ADM FINANC'!$Y$22="Baja",'Mapa Riesgos Gestión ADM FINANC'!$AA$22="Catastrófico"),CONCATENATE("R3C",'Mapa Riesgos Gestión ADM FINANC'!$O$22),"")</f>
        <v/>
      </c>
      <c r="AI38" s="55" t="str">
        <f>IF(AND('Mapa Riesgos Gestión ADM FINANC'!$Y$23="Baja",'Mapa Riesgos Gestión ADM FINANC'!$AA$23="Catastrófico"),CONCATENATE("R3C",'Mapa Riesgos Gestión ADM FINANC'!$O$23),"")</f>
        <v/>
      </c>
      <c r="AJ38" s="55" t="str">
        <f>IF(AND('Mapa Riesgos Gestión ADM FINANC'!$Y$24="Baja",'Mapa Riesgos Gestión ADM FINANC'!$AA$24="Catastrófico"),CONCATENATE("R3C",'Mapa Riesgos Gestión ADM FINANC'!$O$24),"")</f>
        <v/>
      </c>
      <c r="AK38" s="55" t="str">
        <f>IF(AND('Mapa Riesgos Gestión ADM FINANC'!$Y$25="Baja",'Mapa Riesgos Gestión ADM FINANC'!$AA$25="Catastrófico"),CONCATENATE("R3C",'Mapa Riesgos Gestión ADM FINANC'!$O$25),"")</f>
        <v/>
      </c>
      <c r="AL38" s="55" t="str">
        <f>IF(AND('Mapa Riesgos Gestión ADM FINANC'!$Y$26="Baja",'Mapa Riesgos Gestión ADM FINANC'!$AA$26="Catastrófico"),CONCATENATE("R3C",'Mapa Riesgos Gestión ADM FINANC'!$O$26),"")</f>
        <v/>
      </c>
      <c r="AM38" s="56" t="str">
        <f>IF(AND('Mapa Riesgos Gestión ADM FINANC'!$Y$27="Baja",'Mapa Riesgos Gestión ADM FINANC'!$AA$27="Catastrófico"),CONCATENATE("R3C",'Mapa Riesgos Gestión ADM FINANC'!$O$27),"")</f>
        <v/>
      </c>
      <c r="AN38" s="82"/>
      <c r="AO38" s="450"/>
      <c r="AP38" s="451"/>
      <c r="AQ38" s="451"/>
      <c r="AR38" s="451"/>
      <c r="AS38" s="451"/>
      <c r="AT38" s="45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378"/>
      <c r="C39" s="378"/>
      <c r="D39" s="379"/>
      <c r="E39" s="419"/>
      <c r="F39" s="420"/>
      <c r="G39" s="420"/>
      <c r="H39" s="420"/>
      <c r="I39" s="420"/>
      <c r="J39" s="75" t="str">
        <f ca="1">IF(AND('Mapa Riesgos Gestión ADM FINANC'!$Y$28="Baja",'Mapa Riesgos Gestión ADM FINANC'!$AA$28="Leve"),CONCATENATE("R4C",'Mapa Riesgos Gestión ADM FINANC'!$O$28),"")</f>
        <v/>
      </c>
      <c r="K39" s="76" t="str">
        <f>IF(AND('Mapa Riesgos Gestión ADM FINANC'!$Y$29="Baja",'Mapa Riesgos Gestión ADM FINANC'!$AA$29="Leve"),CONCATENATE("R4C",'Mapa Riesgos Gestión ADM FINANC'!$O$29),"")</f>
        <v/>
      </c>
      <c r="L39" s="76" t="str">
        <f>IF(AND('Mapa Riesgos Gestión ADM FINANC'!$Y$30="Baja",'Mapa Riesgos Gestión ADM FINANC'!$AA$30="Leve"),CONCATENATE("R4C",'Mapa Riesgos Gestión ADM FINANC'!$O$30),"")</f>
        <v/>
      </c>
      <c r="M39" s="76" t="str">
        <f>IF(AND('Mapa Riesgos Gestión ADM FINANC'!$Y$31="Baja",'Mapa Riesgos Gestión ADM FINANC'!$AA$31="Leve"),CONCATENATE("R4C",'Mapa Riesgos Gestión ADM FINANC'!$O$31),"")</f>
        <v/>
      </c>
      <c r="N39" s="76" t="str">
        <f>IF(AND('Mapa Riesgos Gestión ADM FINANC'!$Y$32="Baja",'Mapa Riesgos Gestión ADM FINANC'!$AA$32="Leve"),CONCATENATE("R4C",'Mapa Riesgos Gestión ADM FINANC'!$O$32),"")</f>
        <v/>
      </c>
      <c r="O39" s="77" t="str">
        <f>IF(AND('Mapa Riesgos Gestión ADM FINANC'!$Y$33="Baja",'Mapa Riesgos Gestión ADM FINANC'!$AA$33="Leve"),CONCATENATE("R4C",'Mapa Riesgos Gestión ADM FINANC'!$O$33),"")</f>
        <v/>
      </c>
      <c r="P39" s="66" t="str">
        <f ca="1">IF(AND('Mapa Riesgos Gestión ADM FINANC'!$Y$28="Baja",'Mapa Riesgos Gestión ADM FINANC'!$AA$28="Menor"),CONCATENATE("R4C",'Mapa Riesgos Gestión ADM FINANC'!$O$28),"")</f>
        <v/>
      </c>
      <c r="Q39" s="67" t="str">
        <f>IF(AND('Mapa Riesgos Gestión ADM FINANC'!$Y$29="Baja",'Mapa Riesgos Gestión ADM FINANC'!$AA$29="Menor"),CONCATENATE("R4C",'Mapa Riesgos Gestión ADM FINANC'!$O$29),"")</f>
        <v/>
      </c>
      <c r="R39" s="67" t="str">
        <f>IF(AND('Mapa Riesgos Gestión ADM FINANC'!$Y$30="Baja",'Mapa Riesgos Gestión ADM FINANC'!$AA$30="Menor"),CONCATENATE("R4C",'Mapa Riesgos Gestión ADM FINANC'!$O$30),"")</f>
        <v/>
      </c>
      <c r="S39" s="67" t="str">
        <f>IF(AND('Mapa Riesgos Gestión ADM FINANC'!$Y$31="Baja",'Mapa Riesgos Gestión ADM FINANC'!$AA$31="Menor"),CONCATENATE("R4C",'Mapa Riesgos Gestión ADM FINANC'!$O$31),"")</f>
        <v/>
      </c>
      <c r="T39" s="67" t="str">
        <f>IF(AND('Mapa Riesgos Gestión ADM FINANC'!$Y$32="Baja",'Mapa Riesgos Gestión ADM FINANC'!$AA$32="Menor"),CONCATENATE("R4C",'Mapa Riesgos Gestión ADM FINANC'!$O$32),"")</f>
        <v/>
      </c>
      <c r="U39" s="68" t="str">
        <f>IF(AND('Mapa Riesgos Gestión ADM FINANC'!$Y$33="Baja",'Mapa Riesgos Gestión ADM FINANC'!$AA$33="Menor"),CONCATENATE("R4C",'Mapa Riesgos Gestión ADM FINANC'!$O$33),"")</f>
        <v/>
      </c>
      <c r="V39" s="66" t="str">
        <f ca="1">IF(AND('Mapa Riesgos Gestión ADM FINANC'!$Y$28="Baja",'Mapa Riesgos Gestión ADM FINANC'!$AA$28="Moderado"),CONCATENATE("R4C",'Mapa Riesgos Gestión ADM FINANC'!$O$28),"")</f>
        <v/>
      </c>
      <c r="W39" s="67" t="str">
        <f>IF(AND('Mapa Riesgos Gestión ADM FINANC'!$Y$29="Baja",'Mapa Riesgos Gestión ADM FINANC'!$AA$29="Moderado"),CONCATENATE("R4C",'Mapa Riesgos Gestión ADM FINANC'!$O$29),"")</f>
        <v/>
      </c>
      <c r="X39" s="67" t="str">
        <f>IF(AND('Mapa Riesgos Gestión ADM FINANC'!$Y$30="Baja",'Mapa Riesgos Gestión ADM FINANC'!$AA$30="Moderado"),CONCATENATE("R4C",'Mapa Riesgos Gestión ADM FINANC'!$O$30),"")</f>
        <v/>
      </c>
      <c r="Y39" s="67" t="str">
        <f>IF(AND('Mapa Riesgos Gestión ADM FINANC'!$Y$31="Baja",'Mapa Riesgos Gestión ADM FINANC'!$AA$31="Moderado"),CONCATENATE("R4C",'Mapa Riesgos Gestión ADM FINANC'!$O$31),"")</f>
        <v/>
      </c>
      <c r="Z39" s="67" t="str">
        <f>IF(AND('Mapa Riesgos Gestión ADM FINANC'!$Y$32="Baja",'Mapa Riesgos Gestión ADM FINANC'!$AA$32="Moderado"),CONCATENATE("R4C",'Mapa Riesgos Gestión ADM FINANC'!$O$32),"")</f>
        <v/>
      </c>
      <c r="AA39" s="68" t="str">
        <f>IF(AND('Mapa Riesgos Gestión ADM FINANC'!$Y$33="Baja",'Mapa Riesgos Gestión ADM FINANC'!$AA$33="Moderado"),CONCATENATE("R4C",'Mapa Riesgos Gestión ADM FINANC'!$O$33),"")</f>
        <v/>
      </c>
      <c r="AB39" s="51" t="str">
        <f ca="1">IF(AND('Mapa Riesgos Gestión ADM FINANC'!$Y$28="Baja",'Mapa Riesgos Gestión ADM FINANC'!$AA$28="Mayor"),CONCATENATE("R4C",'Mapa Riesgos Gestión ADM FINANC'!$O$28),"")</f>
        <v/>
      </c>
      <c r="AC39" s="52" t="str">
        <f>IF(AND('Mapa Riesgos Gestión ADM FINANC'!$Y$29="Baja",'Mapa Riesgos Gestión ADM FINANC'!$AA$29="Mayor"),CONCATENATE("R4C",'Mapa Riesgos Gestión ADM FINANC'!$O$29),"")</f>
        <v/>
      </c>
      <c r="AD39" s="52" t="str">
        <f>IF(AND('Mapa Riesgos Gestión ADM FINANC'!$Y$30="Baja",'Mapa Riesgos Gestión ADM FINANC'!$AA$30="Mayor"),CONCATENATE("R4C",'Mapa Riesgos Gestión ADM FINANC'!$O$30),"")</f>
        <v/>
      </c>
      <c r="AE39" s="52" t="str">
        <f>IF(AND('Mapa Riesgos Gestión ADM FINANC'!$Y$31="Baja",'Mapa Riesgos Gestión ADM FINANC'!$AA$31="Mayor"),CONCATENATE("R4C",'Mapa Riesgos Gestión ADM FINANC'!$O$31),"")</f>
        <v/>
      </c>
      <c r="AF39" s="52" t="str">
        <f>IF(AND('Mapa Riesgos Gestión ADM FINANC'!$Y$32="Baja",'Mapa Riesgos Gestión ADM FINANC'!$AA$32="Mayor"),CONCATENATE("R4C",'Mapa Riesgos Gestión ADM FINANC'!$O$32),"")</f>
        <v/>
      </c>
      <c r="AG39" s="53" t="str">
        <f>IF(AND('Mapa Riesgos Gestión ADM FINANC'!$Y$33="Baja",'Mapa Riesgos Gestión ADM FINANC'!$AA$33="Mayor"),CONCATENATE("R4C",'Mapa Riesgos Gestión ADM FINANC'!$O$33),"")</f>
        <v/>
      </c>
      <c r="AH39" s="54" t="str">
        <f ca="1">IF(AND('Mapa Riesgos Gestión ADM FINANC'!$Y$28="Baja",'Mapa Riesgos Gestión ADM FINANC'!$AA$28="Catastrófico"),CONCATENATE("R4C",'Mapa Riesgos Gestión ADM FINANC'!$O$28),"")</f>
        <v/>
      </c>
      <c r="AI39" s="55" t="str">
        <f>IF(AND('Mapa Riesgos Gestión ADM FINANC'!$Y$29="Baja",'Mapa Riesgos Gestión ADM FINANC'!$AA$29="Catastrófico"),CONCATENATE("R4C",'Mapa Riesgos Gestión ADM FINANC'!$O$29),"")</f>
        <v/>
      </c>
      <c r="AJ39" s="55" t="str">
        <f>IF(AND('Mapa Riesgos Gestión ADM FINANC'!$Y$30="Baja",'Mapa Riesgos Gestión ADM FINANC'!$AA$30="Catastrófico"),CONCATENATE("R4C",'Mapa Riesgos Gestión ADM FINANC'!$O$30),"")</f>
        <v/>
      </c>
      <c r="AK39" s="55" t="str">
        <f>IF(AND('Mapa Riesgos Gestión ADM FINANC'!$Y$31="Baja",'Mapa Riesgos Gestión ADM FINANC'!$AA$31="Catastrófico"),CONCATENATE("R4C",'Mapa Riesgos Gestión ADM FINANC'!$O$31),"")</f>
        <v/>
      </c>
      <c r="AL39" s="55" t="str">
        <f>IF(AND('Mapa Riesgos Gestión ADM FINANC'!$Y$32="Baja",'Mapa Riesgos Gestión ADM FINANC'!$AA$32="Catastrófico"),CONCATENATE("R4C",'Mapa Riesgos Gestión ADM FINANC'!$O$32),"")</f>
        <v/>
      </c>
      <c r="AM39" s="56" t="str">
        <f>IF(AND('Mapa Riesgos Gestión ADM FINANC'!$Y$33="Baja",'Mapa Riesgos Gestión ADM FINANC'!$AA$33="Catastrófico"),CONCATENATE("R4C",'Mapa Riesgos Gestión ADM FINANC'!$O$33),"")</f>
        <v/>
      </c>
      <c r="AN39" s="82"/>
      <c r="AO39" s="450"/>
      <c r="AP39" s="451"/>
      <c r="AQ39" s="451"/>
      <c r="AR39" s="451"/>
      <c r="AS39" s="451"/>
      <c r="AT39" s="45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378"/>
      <c r="C40" s="378"/>
      <c r="D40" s="379"/>
      <c r="E40" s="419"/>
      <c r="F40" s="420"/>
      <c r="G40" s="420"/>
      <c r="H40" s="420"/>
      <c r="I40" s="420"/>
      <c r="J40" s="75" t="str">
        <f ca="1">IF(AND('Mapa Riesgos Gestión ADM FINANC'!$Y$34="Baja",'Mapa Riesgos Gestión ADM FINANC'!$AA$34="Leve"),CONCATENATE("R5C",'Mapa Riesgos Gestión ADM FINANC'!$O$34),"")</f>
        <v/>
      </c>
      <c r="K40" s="76" t="e">
        <f>IF(AND('Mapa Riesgos Gestión ADM FINANC'!#REF!="Baja",'Mapa Riesgos Gestión ADM FINANC'!#REF!="Leve"),CONCATENATE("R5C",'Mapa Riesgos Gestión ADM FINANC'!#REF!),"")</f>
        <v>#REF!</v>
      </c>
      <c r="L40" s="76" t="e">
        <f>IF(AND('Mapa Riesgos Gestión ADM FINANC'!#REF!="Baja",'Mapa Riesgos Gestión ADM FINANC'!#REF!="Leve"),CONCATENATE("R5C",'Mapa Riesgos Gestión ADM FINANC'!#REF!),"")</f>
        <v>#REF!</v>
      </c>
      <c r="M40" s="76" t="e">
        <f>IF(AND('Mapa Riesgos Gestión ADM FINANC'!#REF!="Baja",'Mapa Riesgos Gestión ADM FINANC'!#REF!="Leve"),CONCATENATE("R5C",'Mapa Riesgos Gestión ADM FINANC'!#REF!),"")</f>
        <v>#REF!</v>
      </c>
      <c r="N40" s="76" t="str">
        <f>IF(AND('Mapa Riesgos Gestión ADM FINANC'!$Y$35="Baja",'Mapa Riesgos Gestión ADM FINANC'!$AA$35="Leve"),CONCATENATE("R5C",'Mapa Riesgos Gestión ADM FINANC'!$O$35),"")</f>
        <v/>
      </c>
      <c r="O40" s="77" t="str">
        <f>IF(AND('Mapa Riesgos Gestión ADM FINANC'!$Y$36="Baja",'Mapa Riesgos Gestión ADM FINANC'!$AA$36="Leve"),CONCATENATE("R5C",'Mapa Riesgos Gestión ADM FINANC'!$O$36),"")</f>
        <v/>
      </c>
      <c r="P40" s="66" t="str">
        <f ca="1">IF(AND('Mapa Riesgos Gestión ADM FINANC'!$Y$34="Baja",'Mapa Riesgos Gestión ADM FINANC'!$AA$34="Menor"),CONCATENATE("R5C",'Mapa Riesgos Gestión ADM FINANC'!$O$34),"")</f>
        <v/>
      </c>
      <c r="Q40" s="67" t="e">
        <f>IF(AND('Mapa Riesgos Gestión ADM FINANC'!#REF!="Baja",'Mapa Riesgos Gestión ADM FINANC'!#REF!="Menor"),CONCATENATE("R5C",'Mapa Riesgos Gestión ADM FINANC'!#REF!),"")</f>
        <v>#REF!</v>
      </c>
      <c r="R40" s="67" t="e">
        <f>IF(AND('Mapa Riesgos Gestión ADM FINANC'!#REF!="Baja",'Mapa Riesgos Gestión ADM FINANC'!#REF!="Menor"),CONCATENATE("R5C",'Mapa Riesgos Gestión ADM FINANC'!#REF!),"")</f>
        <v>#REF!</v>
      </c>
      <c r="S40" s="67" t="e">
        <f>IF(AND('Mapa Riesgos Gestión ADM FINANC'!#REF!="Baja",'Mapa Riesgos Gestión ADM FINANC'!#REF!="Menor"),CONCATENATE("R5C",'Mapa Riesgos Gestión ADM FINANC'!#REF!),"")</f>
        <v>#REF!</v>
      </c>
      <c r="T40" s="67" t="str">
        <f>IF(AND('Mapa Riesgos Gestión ADM FINANC'!$Y$35="Baja",'Mapa Riesgos Gestión ADM FINANC'!$AA$35="Menor"),CONCATENATE("R5C",'Mapa Riesgos Gestión ADM FINANC'!$O$35),"")</f>
        <v/>
      </c>
      <c r="U40" s="68" t="str">
        <f>IF(AND('Mapa Riesgos Gestión ADM FINANC'!$Y$36="Baja",'Mapa Riesgos Gestión ADM FINANC'!$AA$36="Menor"),CONCATENATE("R5C",'Mapa Riesgos Gestión ADM FINANC'!$O$36),"")</f>
        <v/>
      </c>
      <c r="V40" s="66" t="str">
        <f ca="1">IF(AND('Mapa Riesgos Gestión ADM FINANC'!$Y$34="Baja",'Mapa Riesgos Gestión ADM FINANC'!$AA$34="Moderado"),CONCATENATE("R5C",'Mapa Riesgos Gestión ADM FINANC'!$O$34),"")</f>
        <v/>
      </c>
      <c r="W40" s="67" t="e">
        <f>IF(AND('Mapa Riesgos Gestión ADM FINANC'!#REF!="Baja",'Mapa Riesgos Gestión ADM FINANC'!#REF!="Moderado"),CONCATENATE("R5C",'Mapa Riesgos Gestión ADM FINANC'!#REF!),"")</f>
        <v>#REF!</v>
      </c>
      <c r="X40" s="67" t="e">
        <f>IF(AND('Mapa Riesgos Gestión ADM FINANC'!#REF!="Baja",'Mapa Riesgos Gestión ADM FINANC'!#REF!="Moderado"),CONCATENATE("R5C",'Mapa Riesgos Gestión ADM FINANC'!#REF!),"")</f>
        <v>#REF!</v>
      </c>
      <c r="Y40" s="67" t="e">
        <f>IF(AND('Mapa Riesgos Gestión ADM FINANC'!#REF!="Baja",'Mapa Riesgos Gestión ADM FINANC'!#REF!="Moderado"),CONCATENATE("R5C",'Mapa Riesgos Gestión ADM FINANC'!#REF!),"")</f>
        <v>#REF!</v>
      </c>
      <c r="Z40" s="67" t="str">
        <f>IF(AND('Mapa Riesgos Gestión ADM FINANC'!$Y$35="Baja",'Mapa Riesgos Gestión ADM FINANC'!$AA$35="Moderado"),CONCATENATE("R5C",'Mapa Riesgos Gestión ADM FINANC'!$O$35),"")</f>
        <v/>
      </c>
      <c r="AA40" s="68" t="str">
        <f>IF(AND('Mapa Riesgos Gestión ADM FINANC'!$Y$36="Baja",'Mapa Riesgos Gestión ADM FINANC'!$AA$36="Moderado"),CONCATENATE("R5C",'Mapa Riesgos Gestión ADM FINANC'!$O$36),"")</f>
        <v/>
      </c>
      <c r="AB40" s="51" t="str">
        <f ca="1">IF(AND('Mapa Riesgos Gestión ADM FINANC'!$Y$34="Baja",'Mapa Riesgos Gestión ADM FINANC'!$AA$34="Mayor"),CONCATENATE("R5C",'Mapa Riesgos Gestión ADM FINANC'!$O$34),"")</f>
        <v/>
      </c>
      <c r="AC40" s="52" t="e">
        <f>IF(AND('Mapa Riesgos Gestión ADM FINANC'!#REF!="Baja",'Mapa Riesgos Gestión ADM FINANC'!#REF!="Mayor"),CONCATENATE("R5C",'Mapa Riesgos Gestión ADM FINANC'!#REF!),"")</f>
        <v>#REF!</v>
      </c>
      <c r="AD40" s="52" t="e">
        <f>IF(AND('Mapa Riesgos Gestión ADM FINANC'!#REF!="Baja",'Mapa Riesgos Gestión ADM FINANC'!#REF!="Mayor"),CONCATENATE("R5C",'Mapa Riesgos Gestión ADM FINANC'!#REF!),"")</f>
        <v>#REF!</v>
      </c>
      <c r="AE40" s="52" t="e">
        <f>IF(AND('Mapa Riesgos Gestión ADM FINANC'!#REF!="Baja",'Mapa Riesgos Gestión ADM FINANC'!#REF!="Mayor"),CONCATENATE("R5C",'Mapa Riesgos Gestión ADM FINANC'!#REF!),"")</f>
        <v>#REF!</v>
      </c>
      <c r="AF40" s="52" t="str">
        <f>IF(AND('Mapa Riesgos Gestión ADM FINANC'!$Y$35="Baja",'Mapa Riesgos Gestión ADM FINANC'!$AA$35="Mayor"),CONCATENATE("R5C",'Mapa Riesgos Gestión ADM FINANC'!$O$35),"")</f>
        <v/>
      </c>
      <c r="AG40" s="53" t="str">
        <f>IF(AND('Mapa Riesgos Gestión ADM FINANC'!$Y$36="Baja",'Mapa Riesgos Gestión ADM FINANC'!$AA$36="Mayor"),CONCATENATE("R5C",'Mapa Riesgos Gestión ADM FINANC'!$O$36),"")</f>
        <v/>
      </c>
      <c r="AH40" s="54" t="str">
        <f ca="1">IF(AND('Mapa Riesgos Gestión ADM FINANC'!$Y$34="Baja",'Mapa Riesgos Gestión ADM FINANC'!$AA$34="Catastrófico"),CONCATENATE("R5C",'Mapa Riesgos Gestión ADM FINANC'!$O$34),"")</f>
        <v/>
      </c>
      <c r="AI40" s="55" t="e">
        <f>IF(AND('Mapa Riesgos Gestión ADM FINANC'!#REF!="Baja",'Mapa Riesgos Gestión ADM FINANC'!#REF!="Catastrófico"),CONCATENATE("R5C",'Mapa Riesgos Gestión ADM FINANC'!#REF!),"")</f>
        <v>#REF!</v>
      </c>
      <c r="AJ40" s="55" t="e">
        <f>IF(AND('Mapa Riesgos Gestión ADM FINANC'!#REF!="Baja",'Mapa Riesgos Gestión ADM FINANC'!#REF!="Catastrófico"),CONCATENATE("R5C",'Mapa Riesgos Gestión ADM FINANC'!#REF!),"")</f>
        <v>#REF!</v>
      </c>
      <c r="AK40" s="55" t="e">
        <f>IF(AND('Mapa Riesgos Gestión ADM FINANC'!#REF!="Baja",'Mapa Riesgos Gestión ADM FINANC'!#REF!="Catastrófico"),CONCATENATE("R5C",'Mapa Riesgos Gestión ADM FINANC'!#REF!),"")</f>
        <v>#REF!</v>
      </c>
      <c r="AL40" s="55" t="str">
        <f>IF(AND('Mapa Riesgos Gestión ADM FINANC'!$Y$35="Baja",'Mapa Riesgos Gestión ADM FINANC'!$AA$35="Catastrófico"),CONCATENATE("R5C",'Mapa Riesgos Gestión ADM FINANC'!$O$35),"")</f>
        <v/>
      </c>
      <c r="AM40" s="56" t="str">
        <f>IF(AND('Mapa Riesgos Gestión ADM FINANC'!$Y$36="Baja",'Mapa Riesgos Gestión ADM FINANC'!$AA$36="Catastrófico"),CONCATENATE("R5C",'Mapa Riesgos Gestión ADM FINANC'!$O$36),"")</f>
        <v/>
      </c>
      <c r="AN40" s="82"/>
      <c r="AO40" s="450"/>
      <c r="AP40" s="451"/>
      <c r="AQ40" s="451"/>
      <c r="AR40" s="451"/>
      <c r="AS40" s="451"/>
      <c r="AT40" s="45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378"/>
      <c r="C41" s="378"/>
      <c r="D41" s="379"/>
      <c r="E41" s="419"/>
      <c r="F41" s="420"/>
      <c r="G41" s="420"/>
      <c r="H41" s="420"/>
      <c r="I41" s="420"/>
      <c r="J41" s="75" t="str">
        <f ca="1">IF(AND('Mapa Riesgos Gestión ADM FINANC'!$Y$37="Baja",'Mapa Riesgos Gestión ADM FINANC'!$AA$37="Leve"),CONCATENATE("R6C",'Mapa Riesgos Gestión ADM FINANC'!$O$37),"")</f>
        <v/>
      </c>
      <c r="K41" s="76" t="str">
        <f>IF(AND('Mapa Riesgos Gestión ADM FINANC'!$Y$38="Baja",'Mapa Riesgos Gestión ADM FINANC'!$AA$38="Leve"),CONCATENATE("R6C",'Mapa Riesgos Gestión ADM FINANC'!$O$38),"")</f>
        <v/>
      </c>
      <c r="L41" s="76" t="str">
        <f>IF(AND('Mapa Riesgos Gestión ADM FINANC'!$Y$39="Baja",'Mapa Riesgos Gestión ADM FINANC'!$AA$39="Leve"),CONCATENATE("R6C",'Mapa Riesgos Gestión ADM FINANC'!$O$39),"")</f>
        <v/>
      </c>
      <c r="M41" s="76" t="str">
        <f>IF(AND('Mapa Riesgos Gestión ADM FINANC'!$Y$40="Baja",'Mapa Riesgos Gestión ADM FINANC'!$AA$40="Leve"),CONCATENATE("R6C",'Mapa Riesgos Gestión ADM FINANC'!$O$40),"")</f>
        <v/>
      </c>
      <c r="N41" s="76" t="str">
        <f>IF(AND('Mapa Riesgos Gestión ADM FINANC'!$Y$41="Baja",'Mapa Riesgos Gestión ADM FINANC'!$AA$41="Leve"),CONCATENATE("R6C",'Mapa Riesgos Gestión ADM FINANC'!$O$41),"")</f>
        <v/>
      </c>
      <c r="O41" s="77" t="str">
        <f>IF(AND('Mapa Riesgos Gestión ADM FINANC'!$Y$42="Baja",'Mapa Riesgos Gestión ADM FINANC'!$AA$42="Leve"),CONCATENATE("R6C",'Mapa Riesgos Gestión ADM FINANC'!$O$42),"")</f>
        <v/>
      </c>
      <c r="P41" s="66" t="str">
        <f ca="1">IF(AND('Mapa Riesgos Gestión ADM FINANC'!$Y$37="Baja",'Mapa Riesgos Gestión ADM FINANC'!$AA$37="Menor"),CONCATENATE("R6C",'Mapa Riesgos Gestión ADM FINANC'!$O$37),"")</f>
        <v/>
      </c>
      <c r="Q41" s="67" t="str">
        <f>IF(AND('Mapa Riesgos Gestión ADM FINANC'!$Y$38="Baja",'Mapa Riesgos Gestión ADM FINANC'!$AA$38="Menor"),CONCATENATE("R6C",'Mapa Riesgos Gestión ADM FINANC'!$O$38),"")</f>
        <v/>
      </c>
      <c r="R41" s="67" t="str">
        <f>IF(AND('Mapa Riesgos Gestión ADM FINANC'!$Y$39="Baja",'Mapa Riesgos Gestión ADM FINANC'!$AA$39="Menor"),CONCATENATE("R6C",'Mapa Riesgos Gestión ADM FINANC'!$O$39),"")</f>
        <v/>
      </c>
      <c r="S41" s="67" t="str">
        <f>IF(AND('Mapa Riesgos Gestión ADM FINANC'!$Y$40="Baja",'Mapa Riesgos Gestión ADM FINANC'!$AA$40="Menor"),CONCATENATE("R6C",'Mapa Riesgos Gestión ADM FINANC'!$O$40),"")</f>
        <v/>
      </c>
      <c r="T41" s="67" t="str">
        <f>IF(AND('Mapa Riesgos Gestión ADM FINANC'!$Y$41="Baja",'Mapa Riesgos Gestión ADM FINANC'!$AA$41="Menor"),CONCATENATE("R6C",'Mapa Riesgos Gestión ADM FINANC'!$O$41),"")</f>
        <v/>
      </c>
      <c r="U41" s="68" t="str">
        <f>IF(AND('Mapa Riesgos Gestión ADM FINANC'!$Y$42="Baja",'Mapa Riesgos Gestión ADM FINANC'!$AA$42="Menor"),CONCATENATE("R6C",'Mapa Riesgos Gestión ADM FINANC'!$O$42),"")</f>
        <v/>
      </c>
      <c r="V41" s="66" t="str">
        <f ca="1">IF(AND('Mapa Riesgos Gestión ADM FINANC'!$Y$37="Baja",'Mapa Riesgos Gestión ADM FINANC'!$AA$37="Moderado"),CONCATENATE("R6C",'Mapa Riesgos Gestión ADM FINANC'!$O$37),"")</f>
        <v>R6C1</v>
      </c>
      <c r="W41" s="67" t="str">
        <f>IF(AND('Mapa Riesgos Gestión ADM FINANC'!$Y$38="Baja",'Mapa Riesgos Gestión ADM FINANC'!$AA$38="Moderado"),CONCATENATE("R6C",'Mapa Riesgos Gestión ADM FINANC'!$O$38),"")</f>
        <v/>
      </c>
      <c r="X41" s="67" t="str">
        <f>IF(AND('Mapa Riesgos Gestión ADM FINANC'!$Y$39="Baja",'Mapa Riesgos Gestión ADM FINANC'!$AA$39="Moderado"),CONCATENATE("R6C",'Mapa Riesgos Gestión ADM FINANC'!$O$39),"")</f>
        <v/>
      </c>
      <c r="Y41" s="67" t="str">
        <f>IF(AND('Mapa Riesgos Gestión ADM FINANC'!$Y$40="Baja",'Mapa Riesgos Gestión ADM FINANC'!$AA$40="Moderado"),CONCATENATE("R6C",'Mapa Riesgos Gestión ADM FINANC'!$O$40),"")</f>
        <v/>
      </c>
      <c r="Z41" s="67" t="str">
        <f>IF(AND('Mapa Riesgos Gestión ADM FINANC'!$Y$41="Baja",'Mapa Riesgos Gestión ADM FINANC'!$AA$41="Moderado"),CONCATENATE("R6C",'Mapa Riesgos Gestión ADM FINANC'!$O$41),"")</f>
        <v/>
      </c>
      <c r="AA41" s="68" t="str">
        <f>IF(AND('Mapa Riesgos Gestión ADM FINANC'!$Y$42="Baja",'Mapa Riesgos Gestión ADM FINANC'!$AA$42="Moderado"),CONCATENATE("R6C",'Mapa Riesgos Gestión ADM FINANC'!$O$42),"")</f>
        <v/>
      </c>
      <c r="AB41" s="51" t="str">
        <f ca="1">IF(AND('Mapa Riesgos Gestión ADM FINANC'!$Y$37="Baja",'Mapa Riesgos Gestión ADM FINANC'!$AA$37="Mayor"),CONCATENATE("R6C",'Mapa Riesgos Gestión ADM FINANC'!$O$37),"")</f>
        <v/>
      </c>
      <c r="AC41" s="52" t="str">
        <f>IF(AND('Mapa Riesgos Gestión ADM FINANC'!$Y$38="Baja",'Mapa Riesgos Gestión ADM FINANC'!$AA$38="Mayor"),CONCATENATE("R6C",'Mapa Riesgos Gestión ADM FINANC'!$O$38),"")</f>
        <v/>
      </c>
      <c r="AD41" s="52" t="str">
        <f>IF(AND('Mapa Riesgos Gestión ADM FINANC'!$Y$39="Baja",'Mapa Riesgos Gestión ADM FINANC'!$AA$39="Mayor"),CONCATENATE("R6C",'Mapa Riesgos Gestión ADM FINANC'!$O$39),"")</f>
        <v/>
      </c>
      <c r="AE41" s="52" t="str">
        <f>IF(AND('Mapa Riesgos Gestión ADM FINANC'!$Y$40="Baja",'Mapa Riesgos Gestión ADM FINANC'!$AA$40="Mayor"),CONCATENATE("R6C",'Mapa Riesgos Gestión ADM FINANC'!$O$40),"")</f>
        <v/>
      </c>
      <c r="AF41" s="52" t="str">
        <f>IF(AND('Mapa Riesgos Gestión ADM FINANC'!$Y$41="Baja",'Mapa Riesgos Gestión ADM FINANC'!$AA$41="Mayor"),CONCATENATE("R6C",'Mapa Riesgos Gestión ADM FINANC'!$O$41),"")</f>
        <v/>
      </c>
      <c r="AG41" s="53" t="str">
        <f>IF(AND('Mapa Riesgos Gestión ADM FINANC'!$Y$42="Baja",'Mapa Riesgos Gestión ADM FINANC'!$AA$42="Mayor"),CONCATENATE("R6C",'Mapa Riesgos Gestión ADM FINANC'!$O$42),"")</f>
        <v/>
      </c>
      <c r="AH41" s="54" t="str">
        <f ca="1">IF(AND('Mapa Riesgos Gestión ADM FINANC'!$Y$37="Baja",'Mapa Riesgos Gestión ADM FINANC'!$AA$37="Catastrófico"),CONCATENATE("R6C",'Mapa Riesgos Gestión ADM FINANC'!$O$37),"")</f>
        <v/>
      </c>
      <c r="AI41" s="55" t="str">
        <f>IF(AND('Mapa Riesgos Gestión ADM FINANC'!$Y$38="Baja",'Mapa Riesgos Gestión ADM FINANC'!$AA$38="Catastrófico"),CONCATENATE("R6C",'Mapa Riesgos Gestión ADM FINANC'!$O$38),"")</f>
        <v/>
      </c>
      <c r="AJ41" s="55" t="str">
        <f>IF(AND('Mapa Riesgos Gestión ADM FINANC'!$Y$39="Baja",'Mapa Riesgos Gestión ADM FINANC'!$AA$39="Catastrófico"),CONCATENATE("R6C",'Mapa Riesgos Gestión ADM FINANC'!$O$39),"")</f>
        <v/>
      </c>
      <c r="AK41" s="55" t="str">
        <f>IF(AND('Mapa Riesgos Gestión ADM FINANC'!$Y$40="Baja",'Mapa Riesgos Gestión ADM FINANC'!$AA$40="Catastrófico"),CONCATENATE("R6C",'Mapa Riesgos Gestión ADM FINANC'!$O$40),"")</f>
        <v/>
      </c>
      <c r="AL41" s="55" t="str">
        <f>IF(AND('Mapa Riesgos Gestión ADM FINANC'!$Y$41="Baja",'Mapa Riesgos Gestión ADM FINANC'!$AA$41="Catastrófico"),CONCATENATE("R6C",'Mapa Riesgos Gestión ADM FINANC'!$O$41),"")</f>
        <v/>
      </c>
      <c r="AM41" s="56" t="str">
        <f>IF(AND('Mapa Riesgos Gestión ADM FINANC'!$Y$42="Baja",'Mapa Riesgos Gestión ADM FINANC'!$AA$42="Catastrófico"),CONCATENATE("R6C",'Mapa Riesgos Gestión ADM FINANC'!$O$42),"")</f>
        <v/>
      </c>
      <c r="AN41" s="82"/>
      <c r="AO41" s="450"/>
      <c r="AP41" s="451"/>
      <c r="AQ41" s="451"/>
      <c r="AR41" s="451"/>
      <c r="AS41" s="451"/>
      <c r="AT41" s="45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378"/>
      <c r="C42" s="378"/>
      <c r="D42" s="379"/>
      <c r="E42" s="419"/>
      <c r="F42" s="420"/>
      <c r="G42" s="420"/>
      <c r="H42" s="420"/>
      <c r="I42" s="420"/>
      <c r="J42" s="75" t="str">
        <f ca="1">IF(AND('Mapa Riesgos Gestión ADM FINANC'!$Y$43="Baja",'Mapa Riesgos Gestión ADM FINANC'!$AA$43="Leve"),CONCATENATE("R7C",'Mapa Riesgos Gestión ADM FINANC'!$O$43),"")</f>
        <v/>
      </c>
      <c r="K42" s="76" t="str">
        <f>IF(AND('Mapa Riesgos Gestión ADM FINANC'!$Y$44="Baja",'Mapa Riesgos Gestión ADM FINANC'!$AA$44="Leve"),CONCATENATE("R7C",'Mapa Riesgos Gestión ADM FINANC'!$O$44),"")</f>
        <v/>
      </c>
      <c r="L42" s="76" t="str">
        <f>IF(AND('Mapa Riesgos Gestión ADM FINANC'!$Y$45="Baja",'Mapa Riesgos Gestión ADM FINANC'!$AA$45="Leve"),CONCATENATE("R7C",'Mapa Riesgos Gestión ADM FINANC'!$O$45),"")</f>
        <v/>
      </c>
      <c r="M42" s="76" t="str">
        <f>IF(AND('Mapa Riesgos Gestión ADM FINANC'!$Y$46="Baja",'Mapa Riesgos Gestión ADM FINANC'!$AA$46="Leve"),CONCATENATE("R7C",'Mapa Riesgos Gestión ADM FINANC'!$O$46),"")</f>
        <v/>
      </c>
      <c r="N42" s="76" t="str">
        <f>IF(AND('Mapa Riesgos Gestión ADM FINANC'!$Y$47="Baja",'Mapa Riesgos Gestión ADM FINANC'!$AA$47="Leve"),CONCATENATE("R7C",'Mapa Riesgos Gestión ADM FINANC'!$O$47),"")</f>
        <v/>
      </c>
      <c r="O42" s="77" t="str">
        <f>IF(AND('Mapa Riesgos Gestión ADM FINANC'!$Y$48="Baja",'Mapa Riesgos Gestión ADM FINANC'!$AA$48="Leve"),CONCATENATE("R7C",'Mapa Riesgos Gestión ADM FINANC'!$O$48),"")</f>
        <v/>
      </c>
      <c r="P42" s="66" t="str">
        <f ca="1">IF(AND('Mapa Riesgos Gestión ADM FINANC'!$Y$43="Baja",'Mapa Riesgos Gestión ADM FINANC'!$AA$43="Menor"),CONCATENATE("R7C",'Mapa Riesgos Gestión ADM FINANC'!$O$43),"")</f>
        <v/>
      </c>
      <c r="Q42" s="67" t="str">
        <f>IF(AND('Mapa Riesgos Gestión ADM FINANC'!$Y$44="Baja",'Mapa Riesgos Gestión ADM FINANC'!$AA$44="Menor"),CONCATENATE("R7C",'Mapa Riesgos Gestión ADM FINANC'!$O$44),"")</f>
        <v/>
      </c>
      <c r="R42" s="67" t="str">
        <f>IF(AND('Mapa Riesgos Gestión ADM FINANC'!$Y$45="Baja",'Mapa Riesgos Gestión ADM FINANC'!$AA$45="Menor"),CONCATENATE("R7C",'Mapa Riesgos Gestión ADM FINANC'!$O$45),"")</f>
        <v/>
      </c>
      <c r="S42" s="67" t="str">
        <f>IF(AND('Mapa Riesgos Gestión ADM FINANC'!$Y$46="Baja",'Mapa Riesgos Gestión ADM FINANC'!$AA$46="Menor"),CONCATENATE("R7C",'Mapa Riesgos Gestión ADM FINANC'!$O$46),"")</f>
        <v/>
      </c>
      <c r="T42" s="67" t="str">
        <f>IF(AND('Mapa Riesgos Gestión ADM FINANC'!$Y$47="Baja",'Mapa Riesgos Gestión ADM FINANC'!$AA$47="Menor"),CONCATENATE("R7C",'Mapa Riesgos Gestión ADM FINANC'!$O$47),"")</f>
        <v/>
      </c>
      <c r="U42" s="68" t="str">
        <f>IF(AND('Mapa Riesgos Gestión ADM FINANC'!$Y$48="Baja",'Mapa Riesgos Gestión ADM FINANC'!$AA$48="Menor"),CONCATENATE("R7C",'Mapa Riesgos Gestión ADM FINANC'!$O$48),"")</f>
        <v/>
      </c>
      <c r="V42" s="66" t="str">
        <f ca="1">IF(AND('Mapa Riesgos Gestión ADM FINANC'!$Y$43="Baja",'Mapa Riesgos Gestión ADM FINANC'!$AA$43="Moderado"),CONCATENATE("R7C",'Mapa Riesgos Gestión ADM FINANC'!$O$43),"")</f>
        <v>R7C1</v>
      </c>
      <c r="W42" s="67" t="str">
        <f>IF(AND('Mapa Riesgos Gestión ADM FINANC'!$Y$44="Baja",'Mapa Riesgos Gestión ADM FINANC'!$AA$44="Moderado"),CONCATENATE("R7C",'Mapa Riesgos Gestión ADM FINANC'!$O$44),"")</f>
        <v/>
      </c>
      <c r="X42" s="67" t="str">
        <f>IF(AND('Mapa Riesgos Gestión ADM FINANC'!$Y$45="Baja",'Mapa Riesgos Gestión ADM FINANC'!$AA$45="Moderado"),CONCATENATE("R7C",'Mapa Riesgos Gestión ADM FINANC'!$O$45),"")</f>
        <v/>
      </c>
      <c r="Y42" s="67" t="str">
        <f>IF(AND('Mapa Riesgos Gestión ADM FINANC'!$Y$46="Baja",'Mapa Riesgos Gestión ADM FINANC'!$AA$46="Moderado"),CONCATENATE("R7C",'Mapa Riesgos Gestión ADM FINANC'!$O$46),"")</f>
        <v/>
      </c>
      <c r="Z42" s="67" t="str">
        <f>IF(AND('Mapa Riesgos Gestión ADM FINANC'!$Y$47="Baja",'Mapa Riesgos Gestión ADM FINANC'!$AA$47="Moderado"),CONCATENATE("R7C",'Mapa Riesgos Gestión ADM FINANC'!$O$47),"")</f>
        <v/>
      </c>
      <c r="AA42" s="68" t="str">
        <f>IF(AND('Mapa Riesgos Gestión ADM FINANC'!$Y$48="Baja",'Mapa Riesgos Gestión ADM FINANC'!$AA$48="Moderado"),CONCATENATE("R7C",'Mapa Riesgos Gestión ADM FINANC'!$O$48),"")</f>
        <v/>
      </c>
      <c r="AB42" s="51" t="str">
        <f ca="1">IF(AND('Mapa Riesgos Gestión ADM FINANC'!$Y$43="Baja",'Mapa Riesgos Gestión ADM FINANC'!$AA$43="Mayor"),CONCATENATE("R7C",'Mapa Riesgos Gestión ADM FINANC'!$O$43),"")</f>
        <v/>
      </c>
      <c r="AC42" s="52" t="str">
        <f>IF(AND('Mapa Riesgos Gestión ADM FINANC'!$Y$44="Baja",'Mapa Riesgos Gestión ADM FINANC'!$AA$44="Mayor"),CONCATENATE("R7C",'Mapa Riesgos Gestión ADM FINANC'!$O$44),"")</f>
        <v/>
      </c>
      <c r="AD42" s="52" t="str">
        <f>IF(AND('Mapa Riesgos Gestión ADM FINANC'!$Y$45="Baja",'Mapa Riesgos Gestión ADM FINANC'!$AA$45="Mayor"),CONCATENATE("R7C",'Mapa Riesgos Gestión ADM FINANC'!$O$45),"")</f>
        <v/>
      </c>
      <c r="AE42" s="52" t="str">
        <f>IF(AND('Mapa Riesgos Gestión ADM FINANC'!$Y$46="Baja",'Mapa Riesgos Gestión ADM FINANC'!$AA$46="Mayor"),CONCATENATE("R7C",'Mapa Riesgos Gestión ADM FINANC'!$O$46),"")</f>
        <v/>
      </c>
      <c r="AF42" s="52" t="str">
        <f>IF(AND('Mapa Riesgos Gestión ADM FINANC'!$Y$47="Baja",'Mapa Riesgos Gestión ADM FINANC'!$AA$47="Mayor"),CONCATENATE("R7C",'Mapa Riesgos Gestión ADM FINANC'!$O$47),"")</f>
        <v/>
      </c>
      <c r="AG42" s="53" t="str">
        <f>IF(AND('Mapa Riesgos Gestión ADM FINANC'!$Y$48="Baja",'Mapa Riesgos Gestión ADM FINANC'!$AA$48="Mayor"),CONCATENATE("R7C",'Mapa Riesgos Gestión ADM FINANC'!$O$48),"")</f>
        <v/>
      </c>
      <c r="AH42" s="54" t="str">
        <f ca="1">IF(AND('Mapa Riesgos Gestión ADM FINANC'!$Y$43="Baja",'Mapa Riesgos Gestión ADM FINANC'!$AA$43="Catastrófico"),CONCATENATE("R7C",'Mapa Riesgos Gestión ADM FINANC'!$O$43),"")</f>
        <v/>
      </c>
      <c r="AI42" s="55" t="str">
        <f>IF(AND('Mapa Riesgos Gestión ADM FINANC'!$Y$44="Baja",'Mapa Riesgos Gestión ADM FINANC'!$AA$44="Catastrófico"),CONCATENATE("R7C",'Mapa Riesgos Gestión ADM FINANC'!$O$44),"")</f>
        <v/>
      </c>
      <c r="AJ42" s="55" t="str">
        <f>IF(AND('Mapa Riesgos Gestión ADM FINANC'!$Y$45="Baja",'Mapa Riesgos Gestión ADM FINANC'!$AA$45="Catastrófico"),CONCATENATE("R7C",'Mapa Riesgos Gestión ADM FINANC'!$O$45),"")</f>
        <v/>
      </c>
      <c r="AK42" s="55" t="str">
        <f>IF(AND('Mapa Riesgos Gestión ADM FINANC'!$Y$46="Baja",'Mapa Riesgos Gestión ADM FINANC'!$AA$46="Catastrófico"),CONCATENATE("R7C",'Mapa Riesgos Gestión ADM FINANC'!$O$46),"")</f>
        <v/>
      </c>
      <c r="AL42" s="55" t="str">
        <f>IF(AND('Mapa Riesgos Gestión ADM FINANC'!$Y$47="Baja",'Mapa Riesgos Gestión ADM FINANC'!$AA$47="Catastrófico"),CONCATENATE("R7C",'Mapa Riesgos Gestión ADM FINANC'!$O$47),"")</f>
        <v/>
      </c>
      <c r="AM42" s="56" t="str">
        <f>IF(AND('Mapa Riesgos Gestión ADM FINANC'!$Y$48="Baja",'Mapa Riesgos Gestión ADM FINANC'!$AA$48="Catastrófico"),CONCATENATE("R7C",'Mapa Riesgos Gestión ADM FINANC'!$O$48),"")</f>
        <v/>
      </c>
      <c r="AN42" s="82"/>
      <c r="AO42" s="450"/>
      <c r="AP42" s="451"/>
      <c r="AQ42" s="451"/>
      <c r="AR42" s="451"/>
      <c r="AS42" s="451"/>
      <c r="AT42" s="45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378"/>
      <c r="C43" s="378"/>
      <c r="D43" s="379"/>
      <c r="E43" s="419"/>
      <c r="F43" s="420"/>
      <c r="G43" s="420"/>
      <c r="H43" s="420"/>
      <c r="I43" s="420"/>
      <c r="J43" s="75" t="e">
        <f>IF(AND('Mapa Riesgos Gestión ADM FINANC'!#REF!="Baja",'Mapa Riesgos Gestión ADM FINANC'!#REF!="Leve"),CONCATENATE("R8C",'Mapa Riesgos Gestión ADM FINANC'!#REF!),"")</f>
        <v>#REF!</v>
      </c>
      <c r="K43" s="76" t="str">
        <f>IF(AND('Mapa Riesgos Gestión ADM FINANC'!$Y$49="Baja",'Mapa Riesgos Gestión ADM FINANC'!$AA$49="Leve"),CONCATENATE("R8C",'Mapa Riesgos Gestión ADM FINANC'!$O$49),"")</f>
        <v/>
      </c>
      <c r="L43" s="76" t="str">
        <f>IF(AND('Mapa Riesgos Gestión ADM FINANC'!$Y$50="Baja",'Mapa Riesgos Gestión ADM FINANC'!$AA$50="Leve"),CONCATENATE("R8C",'Mapa Riesgos Gestión ADM FINANC'!$O$50),"")</f>
        <v/>
      </c>
      <c r="M43" s="76" t="str">
        <f ca="1">IF(AND('Mapa Riesgos Gestión ADM FINANC'!$Y$51="Baja",'Mapa Riesgos Gestión ADM FINANC'!$AA$51="Leve"),CONCATENATE("R8C",'Mapa Riesgos Gestión ADM FINANC'!$O$51),"")</f>
        <v/>
      </c>
      <c r="N43" s="76" t="str">
        <f>IF(AND('Mapa Riesgos Gestión ADM FINANC'!$Y$52="Baja",'Mapa Riesgos Gestión ADM FINANC'!$AA$52="Leve"),CONCATENATE("R8C",'Mapa Riesgos Gestión ADM FINANC'!$O$52),"")</f>
        <v/>
      </c>
      <c r="O43" s="77" t="str">
        <f>IF(AND('Mapa Riesgos Gestión ADM FINANC'!$Y$53="Baja",'Mapa Riesgos Gestión ADM FINANC'!$AA$53="Leve"),CONCATENATE("R8C",'Mapa Riesgos Gestión ADM FINANC'!$O$53),"")</f>
        <v/>
      </c>
      <c r="P43" s="66" t="e">
        <f>IF(AND('Mapa Riesgos Gestión ADM FINANC'!#REF!="Baja",'Mapa Riesgos Gestión ADM FINANC'!#REF!="Menor"),CONCATENATE("R8C",'Mapa Riesgos Gestión ADM FINANC'!#REF!),"")</f>
        <v>#REF!</v>
      </c>
      <c r="Q43" s="67" t="str">
        <f>IF(AND('Mapa Riesgos Gestión ADM FINANC'!$Y$49="Baja",'Mapa Riesgos Gestión ADM FINANC'!$AA$49="Menor"),CONCATENATE("R8C",'Mapa Riesgos Gestión ADM FINANC'!$O$49),"")</f>
        <v/>
      </c>
      <c r="R43" s="67" t="str">
        <f>IF(AND('Mapa Riesgos Gestión ADM FINANC'!$Y$50="Baja",'Mapa Riesgos Gestión ADM FINANC'!$AA$50="Menor"),CONCATENATE("R8C",'Mapa Riesgos Gestión ADM FINANC'!$O$50),"")</f>
        <v/>
      </c>
      <c r="S43" s="67" t="str">
        <f ca="1">IF(AND('Mapa Riesgos Gestión ADM FINANC'!$Y$51="Baja",'Mapa Riesgos Gestión ADM FINANC'!$AA$51="Menor"),CONCATENATE("R8C",'Mapa Riesgos Gestión ADM FINANC'!$O$51),"")</f>
        <v/>
      </c>
      <c r="T43" s="67" t="str">
        <f>IF(AND('Mapa Riesgos Gestión ADM FINANC'!$Y$52="Baja",'Mapa Riesgos Gestión ADM FINANC'!$AA$52="Menor"),CONCATENATE("R8C",'Mapa Riesgos Gestión ADM FINANC'!$O$52),"")</f>
        <v/>
      </c>
      <c r="U43" s="68" t="str">
        <f>IF(AND('Mapa Riesgos Gestión ADM FINANC'!$Y$53="Baja",'Mapa Riesgos Gestión ADM FINANC'!$AA$53="Menor"),CONCATENATE("R8C",'Mapa Riesgos Gestión ADM FINANC'!$O$53),"")</f>
        <v/>
      </c>
      <c r="V43" s="66" t="e">
        <f>IF(AND('Mapa Riesgos Gestión ADM FINANC'!#REF!="Baja",'Mapa Riesgos Gestión ADM FINANC'!#REF!="Moderado"),CONCATENATE("R8C",'Mapa Riesgos Gestión ADM FINANC'!#REF!),"")</f>
        <v>#REF!</v>
      </c>
      <c r="W43" s="67" t="str">
        <f>IF(AND('Mapa Riesgos Gestión ADM FINANC'!$Y$49="Baja",'Mapa Riesgos Gestión ADM FINANC'!$AA$49="Moderado"),CONCATENATE("R8C",'Mapa Riesgos Gestión ADM FINANC'!$O$49),"")</f>
        <v/>
      </c>
      <c r="X43" s="67" t="str">
        <f>IF(AND('Mapa Riesgos Gestión ADM FINANC'!$Y$50="Baja",'Mapa Riesgos Gestión ADM FINANC'!$AA$50="Moderado"),CONCATENATE("R8C",'Mapa Riesgos Gestión ADM FINANC'!$O$50),"")</f>
        <v/>
      </c>
      <c r="Y43" s="67" t="str">
        <f ca="1">IF(AND('Mapa Riesgos Gestión ADM FINANC'!$Y$51="Baja",'Mapa Riesgos Gestión ADM FINANC'!$AA$51="Moderado"),CONCATENATE("R8C",'Mapa Riesgos Gestión ADM FINANC'!$O$51),"")</f>
        <v/>
      </c>
      <c r="Z43" s="67" t="str">
        <f>IF(AND('Mapa Riesgos Gestión ADM FINANC'!$Y$52="Baja",'Mapa Riesgos Gestión ADM FINANC'!$AA$52="Moderado"),CONCATENATE("R8C",'Mapa Riesgos Gestión ADM FINANC'!$O$52),"")</f>
        <v/>
      </c>
      <c r="AA43" s="68" t="str">
        <f>IF(AND('Mapa Riesgos Gestión ADM FINANC'!$Y$53="Baja",'Mapa Riesgos Gestión ADM FINANC'!$AA$53="Moderado"),CONCATENATE("R8C",'Mapa Riesgos Gestión ADM FINANC'!$O$53),"")</f>
        <v/>
      </c>
      <c r="AB43" s="51" t="e">
        <f>IF(AND('Mapa Riesgos Gestión ADM FINANC'!#REF!="Baja",'Mapa Riesgos Gestión ADM FINANC'!#REF!="Mayor"),CONCATENATE("R8C",'Mapa Riesgos Gestión ADM FINANC'!#REF!),"")</f>
        <v>#REF!</v>
      </c>
      <c r="AC43" s="52" t="str">
        <f>IF(AND('Mapa Riesgos Gestión ADM FINANC'!$Y$49="Baja",'Mapa Riesgos Gestión ADM FINANC'!$AA$49="Mayor"),CONCATENATE("R8C",'Mapa Riesgos Gestión ADM FINANC'!$O$49),"")</f>
        <v/>
      </c>
      <c r="AD43" s="52" t="str">
        <f>IF(AND('Mapa Riesgos Gestión ADM FINANC'!$Y$50="Baja",'Mapa Riesgos Gestión ADM FINANC'!$AA$50="Mayor"),CONCATENATE("R8C",'Mapa Riesgos Gestión ADM FINANC'!$O$50),"")</f>
        <v/>
      </c>
      <c r="AE43" s="52" t="str">
        <f ca="1">IF(AND('Mapa Riesgos Gestión ADM FINANC'!$Y$51="Baja",'Mapa Riesgos Gestión ADM FINANC'!$AA$51="Mayor"),CONCATENATE("R8C",'Mapa Riesgos Gestión ADM FINANC'!$O$51),"")</f>
        <v/>
      </c>
      <c r="AF43" s="52" t="str">
        <f>IF(AND('Mapa Riesgos Gestión ADM FINANC'!$Y$52="Baja",'Mapa Riesgos Gestión ADM FINANC'!$AA$52="Mayor"),CONCATENATE("R8C",'Mapa Riesgos Gestión ADM FINANC'!$O$52),"")</f>
        <v/>
      </c>
      <c r="AG43" s="53" t="str">
        <f>IF(AND('Mapa Riesgos Gestión ADM FINANC'!$Y$53="Baja",'Mapa Riesgos Gestión ADM FINANC'!$AA$53="Mayor"),CONCATENATE("R8C",'Mapa Riesgos Gestión ADM FINANC'!$O$53),"")</f>
        <v/>
      </c>
      <c r="AH43" s="54" t="e">
        <f>IF(AND('Mapa Riesgos Gestión ADM FINANC'!#REF!="Baja",'Mapa Riesgos Gestión ADM FINANC'!#REF!="Catastrófico"),CONCATENATE("R8C",'Mapa Riesgos Gestión ADM FINANC'!#REF!),"")</f>
        <v>#REF!</v>
      </c>
      <c r="AI43" s="55" t="str">
        <f>IF(AND('Mapa Riesgos Gestión ADM FINANC'!$Y$49="Baja",'Mapa Riesgos Gestión ADM FINANC'!$AA$49="Catastrófico"),CONCATENATE("R8C",'Mapa Riesgos Gestión ADM FINANC'!$O$49),"")</f>
        <v/>
      </c>
      <c r="AJ43" s="55" t="str">
        <f>IF(AND('Mapa Riesgos Gestión ADM FINANC'!$Y$50="Baja",'Mapa Riesgos Gestión ADM FINANC'!$AA$50="Catastrófico"),CONCATENATE("R8C",'Mapa Riesgos Gestión ADM FINANC'!$O$50),"")</f>
        <v/>
      </c>
      <c r="AK43" s="55" t="str">
        <f ca="1">IF(AND('Mapa Riesgos Gestión ADM FINANC'!$Y$51="Baja",'Mapa Riesgos Gestión ADM FINANC'!$AA$51="Catastrófico"),CONCATENATE("R8C",'Mapa Riesgos Gestión ADM FINANC'!$O$51),"")</f>
        <v/>
      </c>
      <c r="AL43" s="55" t="str">
        <f>IF(AND('Mapa Riesgos Gestión ADM FINANC'!$Y$52="Baja",'Mapa Riesgos Gestión ADM FINANC'!$AA$52="Catastrófico"),CONCATENATE("R8C",'Mapa Riesgos Gestión ADM FINANC'!$O$52),"")</f>
        <v/>
      </c>
      <c r="AM43" s="56" t="str">
        <f>IF(AND('Mapa Riesgos Gestión ADM FINANC'!$Y$53="Baja",'Mapa Riesgos Gestión ADM FINANC'!$AA$53="Catastrófico"),CONCATENATE("R8C",'Mapa Riesgos Gestión ADM FINANC'!$O$53),"")</f>
        <v/>
      </c>
      <c r="AN43" s="82"/>
      <c r="AO43" s="450"/>
      <c r="AP43" s="451"/>
      <c r="AQ43" s="451"/>
      <c r="AR43" s="451"/>
      <c r="AS43" s="451"/>
      <c r="AT43" s="45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378"/>
      <c r="C44" s="378"/>
      <c r="D44" s="379"/>
      <c r="E44" s="419"/>
      <c r="F44" s="420"/>
      <c r="G44" s="420"/>
      <c r="H44" s="420"/>
      <c r="I44" s="420"/>
      <c r="J44" s="75" t="str">
        <f>IF(AND('Mapa Riesgos Gestión ADM FINANC'!$Y$54="Baja",'Mapa Riesgos Gestión ADM FINANC'!$AA$54="Leve"),CONCATENATE("R9C",'Mapa Riesgos Gestión ADM FINANC'!$O$54),"")</f>
        <v/>
      </c>
      <c r="K44" s="76" t="str">
        <f>IF(AND('Mapa Riesgos Gestión ADM FINANC'!$Y$55="Baja",'Mapa Riesgos Gestión ADM FINANC'!$AA$55="Leve"),CONCATENATE("R9C",'Mapa Riesgos Gestión ADM FINANC'!$O$55),"")</f>
        <v/>
      </c>
      <c r="L44" s="76" t="str">
        <f>IF(AND('Mapa Riesgos Gestión ADM FINANC'!$Y$56="Baja",'Mapa Riesgos Gestión ADM FINANC'!$AA$56="Leve"),CONCATENATE("R9C",'Mapa Riesgos Gestión ADM FINANC'!$O$56),"")</f>
        <v/>
      </c>
      <c r="M44" s="76" t="str">
        <f>IF(AND('Mapa Riesgos Gestión ADM FINANC'!$Y$57="Baja",'Mapa Riesgos Gestión ADM FINANC'!$AA$57="Leve"),CONCATENATE("R9C",'Mapa Riesgos Gestión ADM FINANC'!$O$57),"")</f>
        <v/>
      </c>
      <c r="N44" s="76" t="str">
        <f>IF(AND('Mapa Riesgos Gestión ADM FINANC'!$Y$58="Baja",'Mapa Riesgos Gestión ADM FINANC'!$AA$58="Leve"),CONCATENATE("R9C",'Mapa Riesgos Gestión ADM FINANC'!$O$58),"")</f>
        <v/>
      </c>
      <c r="O44" s="77" t="str">
        <f>IF(AND('Mapa Riesgos Gestión ADM FINANC'!$Y$59="Baja",'Mapa Riesgos Gestión ADM FINANC'!$AA$59="Leve"),CONCATENATE("R9C",'Mapa Riesgos Gestión ADM FINANC'!$O$59),"")</f>
        <v/>
      </c>
      <c r="P44" s="66" t="str">
        <f>IF(AND('Mapa Riesgos Gestión ADM FINANC'!$Y$54="Baja",'Mapa Riesgos Gestión ADM FINANC'!$AA$54="Menor"),CONCATENATE("R9C",'Mapa Riesgos Gestión ADM FINANC'!$O$54),"")</f>
        <v/>
      </c>
      <c r="Q44" s="67" t="str">
        <f>IF(AND('Mapa Riesgos Gestión ADM FINANC'!$Y$55="Baja",'Mapa Riesgos Gestión ADM FINANC'!$AA$55="Menor"),CONCATENATE("R9C",'Mapa Riesgos Gestión ADM FINANC'!$O$55),"")</f>
        <v/>
      </c>
      <c r="R44" s="67" t="str">
        <f>IF(AND('Mapa Riesgos Gestión ADM FINANC'!$Y$56="Baja",'Mapa Riesgos Gestión ADM FINANC'!$AA$56="Menor"),CONCATENATE("R9C",'Mapa Riesgos Gestión ADM FINANC'!$O$56),"")</f>
        <v/>
      </c>
      <c r="S44" s="67" t="str">
        <f>IF(AND('Mapa Riesgos Gestión ADM FINANC'!$Y$57="Baja",'Mapa Riesgos Gestión ADM FINANC'!$AA$57="Menor"),CONCATENATE("R9C",'Mapa Riesgos Gestión ADM FINANC'!$O$57),"")</f>
        <v/>
      </c>
      <c r="T44" s="67" t="str">
        <f>IF(AND('Mapa Riesgos Gestión ADM FINANC'!$Y$58="Baja",'Mapa Riesgos Gestión ADM FINANC'!$AA$58="Menor"),CONCATENATE("R9C",'Mapa Riesgos Gestión ADM FINANC'!$O$58),"")</f>
        <v/>
      </c>
      <c r="U44" s="68" t="str">
        <f>IF(AND('Mapa Riesgos Gestión ADM FINANC'!$Y$59="Baja",'Mapa Riesgos Gestión ADM FINANC'!$AA$59="Menor"),CONCATENATE("R9C",'Mapa Riesgos Gestión ADM FINANC'!$O$59),"")</f>
        <v/>
      </c>
      <c r="V44" s="66" t="str">
        <f>IF(AND('Mapa Riesgos Gestión ADM FINANC'!$Y$54="Baja",'Mapa Riesgos Gestión ADM FINANC'!$AA$54="Moderado"),CONCATENATE("R9C",'Mapa Riesgos Gestión ADM FINANC'!$O$54),"")</f>
        <v/>
      </c>
      <c r="W44" s="67" t="str">
        <f>IF(AND('Mapa Riesgos Gestión ADM FINANC'!$Y$55="Baja",'Mapa Riesgos Gestión ADM FINANC'!$AA$55="Moderado"),CONCATENATE("R9C",'Mapa Riesgos Gestión ADM FINANC'!$O$55),"")</f>
        <v/>
      </c>
      <c r="X44" s="67" t="str">
        <f>IF(AND('Mapa Riesgos Gestión ADM FINANC'!$Y$56="Baja",'Mapa Riesgos Gestión ADM FINANC'!$AA$56="Moderado"),CONCATENATE("R9C",'Mapa Riesgos Gestión ADM FINANC'!$O$56),"")</f>
        <v/>
      </c>
      <c r="Y44" s="67" t="str">
        <f>IF(AND('Mapa Riesgos Gestión ADM FINANC'!$Y$57="Baja",'Mapa Riesgos Gestión ADM FINANC'!$AA$57="Moderado"),CONCATENATE("R9C",'Mapa Riesgos Gestión ADM FINANC'!$O$57),"")</f>
        <v/>
      </c>
      <c r="Z44" s="67" t="str">
        <f>IF(AND('Mapa Riesgos Gestión ADM FINANC'!$Y$58="Baja",'Mapa Riesgos Gestión ADM FINANC'!$AA$58="Moderado"),CONCATENATE("R9C",'Mapa Riesgos Gestión ADM FINANC'!$O$58),"")</f>
        <v/>
      </c>
      <c r="AA44" s="68" t="str">
        <f>IF(AND('Mapa Riesgos Gestión ADM FINANC'!$Y$59="Baja",'Mapa Riesgos Gestión ADM FINANC'!$AA$59="Moderado"),CONCATENATE("R9C",'Mapa Riesgos Gestión ADM FINANC'!$O$59),"")</f>
        <v/>
      </c>
      <c r="AB44" s="51" t="str">
        <f>IF(AND('Mapa Riesgos Gestión ADM FINANC'!$Y$54="Baja",'Mapa Riesgos Gestión ADM FINANC'!$AA$54="Mayor"),CONCATENATE("R9C",'Mapa Riesgos Gestión ADM FINANC'!$O$54),"")</f>
        <v/>
      </c>
      <c r="AC44" s="52" t="str">
        <f>IF(AND('Mapa Riesgos Gestión ADM FINANC'!$Y$55="Baja",'Mapa Riesgos Gestión ADM FINANC'!$AA$55="Mayor"),CONCATENATE("R9C",'Mapa Riesgos Gestión ADM FINANC'!$O$55),"")</f>
        <v/>
      </c>
      <c r="AD44" s="52" t="str">
        <f>IF(AND('Mapa Riesgos Gestión ADM FINANC'!$Y$56="Baja",'Mapa Riesgos Gestión ADM FINANC'!$AA$56="Mayor"),CONCATENATE("R9C",'Mapa Riesgos Gestión ADM FINANC'!$O$56),"")</f>
        <v/>
      </c>
      <c r="AE44" s="52" t="str">
        <f>IF(AND('Mapa Riesgos Gestión ADM FINANC'!$Y$57="Baja",'Mapa Riesgos Gestión ADM FINANC'!$AA$57="Mayor"),CONCATENATE("R9C",'Mapa Riesgos Gestión ADM FINANC'!$O$57),"")</f>
        <v/>
      </c>
      <c r="AF44" s="52" t="str">
        <f>IF(AND('Mapa Riesgos Gestión ADM FINANC'!$Y$58="Baja",'Mapa Riesgos Gestión ADM FINANC'!$AA$58="Mayor"),CONCATENATE("R9C",'Mapa Riesgos Gestión ADM FINANC'!$O$58),"")</f>
        <v/>
      </c>
      <c r="AG44" s="53" t="str">
        <f>IF(AND('Mapa Riesgos Gestión ADM FINANC'!$Y$59="Baja",'Mapa Riesgos Gestión ADM FINANC'!$AA$59="Mayor"),CONCATENATE("R9C",'Mapa Riesgos Gestión ADM FINANC'!$O$59),"")</f>
        <v/>
      </c>
      <c r="AH44" s="54" t="str">
        <f>IF(AND('Mapa Riesgos Gestión ADM FINANC'!$Y$54="Baja",'Mapa Riesgos Gestión ADM FINANC'!$AA$54="Catastrófico"),CONCATENATE("R9C",'Mapa Riesgos Gestión ADM FINANC'!$O$54),"")</f>
        <v/>
      </c>
      <c r="AI44" s="55" t="str">
        <f>IF(AND('Mapa Riesgos Gestión ADM FINANC'!$Y$55="Baja",'Mapa Riesgos Gestión ADM FINANC'!$AA$55="Catastrófico"),CONCATENATE("R9C",'Mapa Riesgos Gestión ADM FINANC'!$O$55),"")</f>
        <v/>
      </c>
      <c r="AJ44" s="55" t="str">
        <f>IF(AND('Mapa Riesgos Gestión ADM FINANC'!$Y$56="Baja",'Mapa Riesgos Gestión ADM FINANC'!$AA$56="Catastrófico"),CONCATENATE("R9C",'Mapa Riesgos Gestión ADM FINANC'!$O$56),"")</f>
        <v/>
      </c>
      <c r="AK44" s="55" t="str">
        <f>IF(AND('Mapa Riesgos Gestión ADM FINANC'!$Y$57="Baja",'Mapa Riesgos Gestión ADM FINANC'!$AA$57="Catastrófico"),CONCATENATE("R9C",'Mapa Riesgos Gestión ADM FINANC'!$O$57),"")</f>
        <v/>
      </c>
      <c r="AL44" s="55" t="str">
        <f>IF(AND('Mapa Riesgos Gestión ADM FINANC'!$Y$58="Baja",'Mapa Riesgos Gestión ADM FINANC'!$AA$58="Catastrófico"),CONCATENATE("R9C",'Mapa Riesgos Gestión ADM FINANC'!$O$58),"")</f>
        <v/>
      </c>
      <c r="AM44" s="56" t="str">
        <f>IF(AND('Mapa Riesgos Gestión ADM FINANC'!$Y$59="Baja",'Mapa Riesgos Gestión ADM FINANC'!$AA$59="Catastrófico"),CONCATENATE("R9C",'Mapa Riesgos Gestión ADM FINANC'!$O$59),"")</f>
        <v/>
      </c>
      <c r="AN44" s="82"/>
      <c r="AO44" s="450"/>
      <c r="AP44" s="451"/>
      <c r="AQ44" s="451"/>
      <c r="AR44" s="451"/>
      <c r="AS44" s="451"/>
      <c r="AT44" s="45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378"/>
      <c r="C45" s="378"/>
      <c r="D45" s="379"/>
      <c r="E45" s="422"/>
      <c r="F45" s="423"/>
      <c r="G45" s="423"/>
      <c r="H45" s="423"/>
      <c r="I45" s="423"/>
      <c r="J45" s="78" t="str">
        <f>IF(AND('Mapa Riesgos Gestión ADM FINANC'!$Y$60="Baja",'Mapa Riesgos Gestión ADM FINANC'!$AA$60="Leve"),CONCATENATE("R10C",'Mapa Riesgos Gestión ADM FINANC'!$O$60),"")</f>
        <v/>
      </c>
      <c r="K45" s="79" t="str">
        <f>IF(AND('Mapa Riesgos Gestión ADM FINANC'!$Y$61="Baja",'Mapa Riesgos Gestión ADM FINANC'!$AA$61="Leve"),CONCATENATE("R10C",'Mapa Riesgos Gestión ADM FINANC'!$O$61),"")</f>
        <v/>
      </c>
      <c r="L45" s="79" t="str">
        <f>IF(AND('Mapa Riesgos Gestión ADM FINANC'!$Y$62="Baja",'Mapa Riesgos Gestión ADM FINANC'!$AA$62="Leve"),CONCATENATE("R10C",'Mapa Riesgos Gestión ADM FINANC'!$O$62),"")</f>
        <v/>
      </c>
      <c r="M45" s="79" t="str">
        <f>IF(AND('Mapa Riesgos Gestión ADM FINANC'!$Y$63="Baja",'Mapa Riesgos Gestión ADM FINANC'!$AA$63="Leve"),CONCATENATE("R10C",'Mapa Riesgos Gestión ADM FINANC'!$O$63),"")</f>
        <v/>
      </c>
      <c r="N45" s="79" t="str">
        <f>IF(AND('Mapa Riesgos Gestión ADM FINANC'!$Y$64="Baja",'Mapa Riesgos Gestión ADM FINANC'!$AA$64="Leve"),CONCATENATE("R10C",'Mapa Riesgos Gestión ADM FINANC'!$O$64),"")</f>
        <v/>
      </c>
      <c r="O45" s="80" t="str">
        <f>IF(AND('Mapa Riesgos Gestión ADM FINANC'!$Y$65="Baja",'Mapa Riesgos Gestión ADM FINANC'!$AA$65="Leve"),CONCATENATE("R10C",'Mapa Riesgos Gestión ADM FINANC'!$O$65),"")</f>
        <v/>
      </c>
      <c r="P45" s="66" t="str">
        <f>IF(AND('Mapa Riesgos Gestión ADM FINANC'!$Y$60="Baja",'Mapa Riesgos Gestión ADM FINANC'!$AA$60="Menor"),CONCATENATE("R10C",'Mapa Riesgos Gestión ADM FINANC'!$O$60),"")</f>
        <v/>
      </c>
      <c r="Q45" s="67" t="str">
        <f>IF(AND('Mapa Riesgos Gestión ADM FINANC'!$Y$61="Baja",'Mapa Riesgos Gestión ADM FINANC'!$AA$61="Menor"),CONCATENATE("R10C",'Mapa Riesgos Gestión ADM FINANC'!$O$61),"")</f>
        <v/>
      </c>
      <c r="R45" s="67" t="str">
        <f>IF(AND('Mapa Riesgos Gestión ADM FINANC'!$Y$62="Baja",'Mapa Riesgos Gestión ADM FINANC'!$AA$62="Menor"),CONCATENATE("R10C",'Mapa Riesgos Gestión ADM FINANC'!$O$62),"")</f>
        <v/>
      </c>
      <c r="S45" s="67" t="str">
        <f>IF(AND('Mapa Riesgos Gestión ADM FINANC'!$Y$63="Baja",'Mapa Riesgos Gestión ADM FINANC'!$AA$63="Menor"),CONCATENATE("R10C",'Mapa Riesgos Gestión ADM FINANC'!$O$63),"")</f>
        <v/>
      </c>
      <c r="T45" s="67" t="str">
        <f>IF(AND('Mapa Riesgos Gestión ADM FINANC'!$Y$64="Baja",'Mapa Riesgos Gestión ADM FINANC'!$AA$64="Menor"),CONCATENATE("R10C",'Mapa Riesgos Gestión ADM FINANC'!$O$64),"")</f>
        <v/>
      </c>
      <c r="U45" s="68" t="str">
        <f>IF(AND('Mapa Riesgos Gestión ADM FINANC'!$Y$65="Baja",'Mapa Riesgos Gestión ADM FINANC'!$AA$65="Menor"),CONCATENATE("R10C",'Mapa Riesgos Gestión ADM FINANC'!$O$65),"")</f>
        <v/>
      </c>
      <c r="V45" s="69" t="str">
        <f>IF(AND('Mapa Riesgos Gestión ADM FINANC'!$Y$60="Baja",'Mapa Riesgos Gestión ADM FINANC'!$AA$60="Moderado"),CONCATENATE("R10C",'Mapa Riesgos Gestión ADM FINANC'!$O$60),"")</f>
        <v/>
      </c>
      <c r="W45" s="70" t="str">
        <f>IF(AND('Mapa Riesgos Gestión ADM FINANC'!$Y$61="Baja",'Mapa Riesgos Gestión ADM FINANC'!$AA$61="Moderado"),CONCATENATE("R10C",'Mapa Riesgos Gestión ADM FINANC'!$O$61),"")</f>
        <v/>
      </c>
      <c r="X45" s="70" t="str">
        <f>IF(AND('Mapa Riesgos Gestión ADM FINANC'!$Y$62="Baja",'Mapa Riesgos Gestión ADM FINANC'!$AA$62="Moderado"),CONCATENATE("R10C",'Mapa Riesgos Gestión ADM FINANC'!$O$62),"")</f>
        <v/>
      </c>
      <c r="Y45" s="70" t="str">
        <f>IF(AND('Mapa Riesgos Gestión ADM FINANC'!$Y$63="Baja",'Mapa Riesgos Gestión ADM FINANC'!$AA$63="Moderado"),CONCATENATE("R10C",'Mapa Riesgos Gestión ADM FINANC'!$O$63),"")</f>
        <v/>
      </c>
      <c r="Z45" s="70" t="str">
        <f>IF(AND('Mapa Riesgos Gestión ADM FINANC'!$Y$64="Baja",'Mapa Riesgos Gestión ADM FINANC'!$AA$64="Moderado"),CONCATENATE("R10C",'Mapa Riesgos Gestión ADM FINANC'!$O$64),"")</f>
        <v/>
      </c>
      <c r="AA45" s="71" t="str">
        <f>IF(AND('Mapa Riesgos Gestión ADM FINANC'!$Y$65="Baja",'Mapa Riesgos Gestión ADM FINANC'!$AA$65="Moderado"),CONCATENATE("R10C",'Mapa Riesgos Gestión ADM FINANC'!$O$65),"")</f>
        <v/>
      </c>
      <c r="AB45" s="57" t="str">
        <f>IF(AND('Mapa Riesgos Gestión ADM FINANC'!$Y$60="Baja",'Mapa Riesgos Gestión ADM FINANC'!$AA$60="Mayor"),CONCATENATE("R10C",'Mapa Riesgos Gestión ADM FINANC'!$O$60),"")</f>
        <v/>
      </c>
      <c r="AC45" s="58" t="str">
        <f>IF(AND('Mapa Riesgos Gestión ADM FINANC'!$Y$61="Baja",'Mapa Riesgos Gestión ADM FINANC'!$AA$61="Mayor"),CONCATENATE("R10C",'Mapa Riesgos Gestión ADM FINANC'!$O$61),"")</f>
        <v/>
      </c>
      <c r="AD45" s="58" t="str">
        <f>IF(AND('Mapa Riesgos Gestión ADM FINANC'!$Y$62="Baja",'Mapa Riesgos Gestión ADM FINANC'!$AA$62="Mayor"),CONCATENATE("R10C",'Mapa Riesgos Gestión ADM FINANC'!$O$62),"")</f>
        <v/>
      </c>
      <c r="AE45" s="58" t="str">
        <f>IF(AND('Mapa Riesgos Gestión ADM FINANC'!$Y$63="Baja",'Mapa Riesgos Gestión ADM FINANC'!$AA$63="Mayor"),CONCATENATE("R10C",'Mapa Riesgos Gestión ADM FINANC'!$O$63),"")</f>
        <v/>
      </c>
      <c r="AF45" s="58" t="str">
        <f>IF(AND('Mapa Riesgos Gestión ADM FINANC'!$Y$64="Baja",'Mapa Riesgos Gestión ADM FINANC'!$AA$64="Mayor"),CONCATENATE("R10C",'Mapa Riesgos Gestión ADM FINANC'!$O$64),"")</f>
        <v/>
      </c>
      <c r="AG45" s="59" t="str">
        <f>IF(AND('Mapa Riesgos Gestión ADM FINANC'!$Y$65="Baja",'Mapa Riesgos Gestión ADM FINANC'!$AA$65="Mayor"),CONCATENATE("R10C",'Mapa Riesgos Gestión ADM FINANC'!$O$65),"")</f>
        <v/>
      </c>
      <c r="AH45" s="60" t="str">
        <f>IF(AND('Mapa Riesgos Gestión ADM FINANC'!$Y$60="Baja",'Mapa Riesgos Gestión ADM FINANC'!$AA$60="Catastrófico"),CONCATENATE("R10C",'Mapa Riesgos Gestión ADM FINANC'!$O$60),"")</f>
        <v/>
      </c>
      <c r="AI45" s="61" t="str">
        <f>IF(AND('Mapa Riesgos Gestión ADM FINANC'!$Y$61="Baja",'Mapa Riesgos Gestión ADM FINANC'!$AA$61="Catastrófico"),CONCATENATE("R10C",'Mapa Riesgos Gestión ADM FINANC'!$O$61),"")</f>
        <v/>
      </c>
      <c r="AJ45" s="61" t="str">
        <f>IF(AND('Mapa Riesgos Gestión ADM FINANC'!$Y$62="Baja",'Mapa Riesgos Gestión ADM FINANC'!$AA$62="Catastrófico"),CONCATENATE("R10C",'Mapa Riesgos Gestión ADM FINANC'!$O$62),"")</f>
        <v/>
      </c>
      <c r="AK45" s="61" t="str">
        <f>IF(AND('Mapa Riesgos Gestión ADM FINANC'!$Y$63="Baja",'Mapa Riesgos Gestión ADM FINANC'!$AA$63="Catastrófico"),CONCATENATE("R10C",'Mapa Riesgos Gestión ADM FINANC'!$O$63),"")</f>
        <v/>
      </c>
      <c r="AL45" s="61" t="str">
        <f>IF(AND('Mapa Riesgos Gestión ADM FINANC'!$Y$64="Baja",'Mapa Riesgos Gestión ADM FINANC'!$AA$64="Catastrófico"),CONCATENATE("R10C",'Mapa Riesgos Gestión ADM FINANC'!$O$64),"")</f>
        <v/>
      </c>
      <c r="AM45" s="62" t="str">
        <f>IF(AND('Mapa Riesgos Gestión ADM FINANC'!$Y$65="Baja",'Mapa Riesgos Gestión ADM FINANC'!$AA$65="Catastrófico"),CONCATENATE("R10C",'Mapa Riesgos Gestión ADM FINANC'!$O$65),"")</f>
        <v/>
      </c>
      <c r="AN45" s="82"/>
      <c r="AO45" s="453"/>
      <c r="AP45" s="454"/>
      <c r="AQ45" s="454"/>
      <c r="AR45" s="454"/>
      <c r="AS45" s="454"/>
      <c r="AT45" s="455"/>
    </row>
    <row r="46" spans="1:80" ht="46.5" customHeight="1" x14ac:dyDescent="0.35">
      <c r="A46" s="82"/>
      <c r="B46" s="378"/>
      <c r="C46" s="378"/>
      <c r="D46" s="379"/>
      <c r="E46" s="416" t="s">
        <v>113</v>
      </c>
      <c r="F46" s="417"/>
      <c r="G46" s="417"/>
      <c r="H46" s="417"/>
      <c r="I46" s="418"/>
      <c r="J46" s="72" t="str">
        <f ca="1">IF(AND('Mapa Riesgos Gestión ADM FINANC'!$Y$10="Muy Baja",'Mapa Riesgos Gestión ADM FINANC'!$AA$10="Leve"),CONCATENATE("R1C",'Mapa Riesgos Gestión ADM FINANC'!$O$10),"")</f>
        <v/>
      </c>
      <c r="K46" s="73" t="str">
        <f>IF(AND('Mapa Riesgos Gestión ADM FINANC'!$Y$11="Muy Baja",'Mapa Riesgos Gestión ADM FINANC'!$AA$11="Leve"),CONCATENATE("R1C",'Mapa Riesgos Gestión ADM FINANC'!$O$11),"")</f>
        <v/>
      </c>
      <c r="L46" s="73" t="str">
        <f>IF(AND('Mapa Riesgos Gestión ADM FINANC'!$Y$12="Muy Baja",'Mapa Riesgos Gestión ADM FINANC'!$AA$12="Leve"),CONCATENATE("R1C",'Mapa Riesgos Gestión ADM FINANC'!$O$12),"")</f>
        <v/>
      </c>
      <c r="M46" s="73" t="str">
        <f>IF(AND('Mapa Riesgos Gestión ADM FINANC'!$Y$13="Muy Baja",'Mapa Riesgos Gestión ADM FINANC'!$AA$13="Leve"),CONCATENATE("R1C",'Mapa Riesgos Gestión ADM FINANC'!$O$13),"")</f>
        <v/>
      </c>
      <c r="N46" s="73" t="str">
        <f>IF(AND('Mapa Riesgos Gestión ADM FINANC'!$Y$14="Muy Baja",'Mapa Riesgos Gestión ADM FINANC'!$AA$14="Leve"),CONCATENATE("R1C",'Mapa Riesgos Gestión ADM FINANC'!$O$14),"")</f>
        <v/>
      </c>
      <c r="O46" s="74" t="str">
        <f>IF(AND('Mapa Riesgos Gestión ADM FINANC'!$Y$15="Muy Baja",'Mapa Riesgos Gestión ADM FINANC'!$AA$15="Leve"),CONCATENATE("R1C",'Mapa Riesgos Gestión ADM FINANC'!$O$15),"")</f>
        <v/>
      </c>
      <c r="P46" s="72" t="str">
        <f ca="1">IF(AND('Mapa Riesgos Gestión ADM FINANC'!$Y$10="Muy Baja",'Mapa Riesgos Gestión ADM FINANC'!$AA$10="Menor"),CONCATENATE("R1C",'Mapa Riesgos Gestión ADM FINANC'!$O$10),"")</f>
        <v/>
      </c>
      <c r="Q46" s="73" t="str">
        <f>IF(AND('Mapa Riesgos Gestión ADM FINANC'!$Y$11="Muy Baja",'Mapa Riesgos Gestión ADM FINANC'!$AA$11="Menor"),CONCATENATE("R1C",'Mapa Riesgos Gestión ADM FINANC'!$O$11),"")</f>
        <v/>
      </c>
      <c r="R46" s="73" t="str">
        <f>IF(AND('Mapa Riesgos Gestión ADM FINANC'!$Y$12="Muy Baja",'Mapa Riesgos Gestión ADM FINANC'!$AA$12="Menor"),CONCATENATE("R1C",'Mapa Riesgos Gestión ADM FINANC'!$O$12),"")</f>
        <v/>
      </c>
      <c r="S46" s="73" t="str">
        <f>IF(AND('Mapa Riesgos Gestión ADM FINANC'!$Y$13="Muy Baja",'Mapa Riesgos Gestión ADM FINANC'!$AA$13="Menor"),CONCATENATE("R1C",'Mapa Riesgos Gestión ADM FINANC'!$O$13),"")</f>
        <v/>
      </c>
      <c r="T46" s="73" t="str">
        <f>IF(AND('Mapa Riesgos Gestión ADM FINANC'!$Y$14="Muy Baja",'Mapa Riesgos Gestión ADM FINANC'!$AA$14="Menor"),CONCATENATE("R1C",'Mapa Riesgos Gestión ADM FINANC'!$O$14),"")</f>
        <v/>
      </c>
      <c r="U46" s="74" t="str">
        <f>IF(AND('Mapa Riesgos Gestión ADM FINANC'!$Y$15="Muy Baja",'Mapa Riesgos Gestión ADM FINANC'!$AA$15="Menor"),CONCATENATE("R1C",'Mapa Riesgos Gestión ADM FINANC'!$O$15),"")</f>
        <v/>
      </c>
      <c r="V46" s="63" t="str">
        <f ca="1">IF(AND('Mapa Riesgos Gestión ADM FINANC'!$Y$10="Muy Baja",'Mapa Riesgos Gestión ADM FINANC'!$AA$10="Moderado"),CONCATENATE("R1C",'Mapa Riesgos Gestión ADM FINANC'!$O$10),"")</f>
        <v/>
      </c>
      <c r="W46" s="81" t="str">
        <f>IF(AND('Mapa Riesgos Gestión ADM FINANC'!$Y$11="Muy Baja",'Mapa Riesgos Gestión ADM FINANC'!$AA$11="Moderado"),CONCATENATE("R1C",'Mapa Riesgos Gestión ADM FINANC'!$O$11),"")</f>
        <v/>
      </c>
      <c r="X46" s="64" t="str">
        <f>IF(AND('Mapa Riesgos Gestión ADM FINANC'!$Y$12="Muy Baja",'Mapa Riesgos Gestión ADM FINANC'!$AA$12="Moderado"),CONCATENATE("R1C",'Mapa Riesgos Gestión ADM FINANC'!$O$12),"")</f>
        <v/>
      </c>
      <c r="Y46" s="64" t="str">
        <f>IF(AND('Mapa Riesgos Gestión ADM FINANC'!$Y$13="Muy Baja",'Mapa Riesgos Gestión ADM FINANC'!$AA$13="Moderado"),CONCATENATE("R1C",'Mapa Riesgos Gestión ADM FINANC'!$O$13),"")</f>
        <v/>
      </c>
      <c r="Z46" s="64" t="str">
        <f>IF(AND('Mapa Riesgos Gestión ADM FINANC'!$Y$14="Muy Baja",'Mapa Riesgos Gestión ADM FINANC'!$AA$14="Moderado"),CONCATENATE("R1C",'Mapa Riesgos Gestión ADM FINANC'!$O$14),"")</f>
        <v/>
      </c>
      <c r="AA46" s="65" t="str">
        <f>IF(AND('Mapa Riesgos Gestión ADM FINANC'!$Y$15="Muy Baja",'Mapa Riesgos Gestión ADM FINANC'!$AA$15="Moderado"),CONCATENATE("R1C",'Mapa Riesgos Gestión ADM FINANC'!$O$15),"")</f>
        <v/>
      </c>
      <c r="AB46" s="45" t="str">
        <f ca="1">IF(AND('Mapa Riesgos Gestión ADM FINANC'!$Y$10="Muy Baja",'Mapa Riesgos Gestión ADM FINANC'!$AA$10="Mayor"),CONCATENATE("R1C",'Mapa Riesgos Gestión ADM FINANC'!$O$10),"")</f>
        <v/>
      </c>
      <c r="AC46" s="46" t="str">
        <f>IF(AND('Mapa Riesgos Gestión ADM FINANC'!$Y$11="Muy Baja",'Mapa Riesgos Gestión ADM FINANC'!$AA$11="Mayor"),CONCATENATE("R1C",'Mapa Riesgos Gestión ADM FINANC'!$O$11),"")</f>
        <v/>
      </c>
      <c r="AD46" s="46" t="str">
        <f>IF(AND('Mapa Riesgos Gestión ADM FINANC'!$Y$12="Muy Baja",'Mapa Riesgos Gestión ADM FINANC'!$AA$12="Mayor"),CONCATENATE("R1C",'Mapa Riesgos Gestión ADM FINANC'!$O$12),"")</f>
        <v/>
      </c>
      <c r="AE46" s="46" t="str">
        <f>IF(AND('Mapa Riesgos Gestión ADM FINANC'!$Y$13="Muy Baja",'Mapa Riesgos Gestión ADM FINANC'!$AA$13="Mayor"),CONCATENATE("R1C",'Mapa Riesgos Gestión ADM FINANC'!$O$13),"")</f>
        <v/>
      </c>
      <c r="AF46" s="46" t="str">
        <f>IF(AND('Mapa Riesgos Gestión ADM FINANC'!$Y$14="Muy Baja",'Mapa Riesgos Gestión ADM FINANC'!$AA$14="Mayor"),CONCATENATE("R1C",'Mapa Riesgos Gestión ADM FINANC'!$O$14),"")</f>
        <v/>
      </c>
      <c r="AG46" s="47" t="str">
        <f>IF(AND('Mapa Riesgos Gestión ADM FINANC'!$Y$15="Muy Baja",'Mapa Riesgos Gestión ADM FINANC'!$AA$15="Mayor"),CONCATENATE("R1C",'Mapa Riesgos Gestión ADM FINANC'!$O$15),"")</f>
        <v/>
      </c>
      <c r="AH46" s="48" t="str">
        <f ca="1">IF(AND('Mapa Riesgos Gestión ADM FINANC'!$Y$10="Muy Baja",'Mapa Riesgos Gestión ADM FINANC'!$AA$10="Catastrófico"),CONCATENATE("R1C",'Mapa Riesgos Gestión ADM FINANC'!$O$10),"")</f>
        <v/>
      </c>
      <c r="AI46" s="49" t="str">
        <f>IF(AND('Mapa Riesgos Gestión ADM FINANC'!$Y$11="Muy Baja",'Mapa Riesgos Gestión ADM FINANC'!$AA$11="Catastrófico"),CONCATENATE("R1C",'Mapa Riesgos Gestión ADM FINANC'!$O$11),"")</f>
        <v/>
      </c>
      <c r="AJ46" s="49" t="str">
        <f>IF(AND('Mapa Riesgos Gestión ADM FINANC'!$Y$12="Muy Baja",'Mapa Riesgos Gestión ADM FINANC'!$AA$12="Catastrófico"),CONCATENATE("R1C",'Mapa Riesgos Gestión ADM FINANC'!$O$12),"")</f>
        <v/>
      </c>
      <c r="AK46" s="49" t="str">
        <f>IF(AND('Mapa Riesgos Gestión ADM FINANC'!$Y$13="Muy Baja",'Mapa Riesgos Gestión ADM FINANC'!$AA$13="Catastrófico"),CONCATENATE("R1C",'Mapa Riesgos Gestión ADM FINANC'!$O$13),"")</f>
        <v/>
      </c>
      <c r="AL46" s="49" t="str">
        <f>IF(AND('Mapa Riesgos Gestión ADM FINANC'!$Y$14="Muy Baja",'Mapa Riesgos Gestión ADM FINANC'!$AA$14="Catastrófico"),CONCATENATE("R1C",'Mapa Riesgos Gestión ADM FINANC'!$O$14),"")</f>
        <v/>
      </c>
      <c r="AM46" s="50" t="str">
        <f>IF(AND('Mapa Riesgos Gestión ADM FINANC'!$Y$15="Muy Baja",'Mapa Riesgos Gestión ADM FINANC'!$AA$15="Catastrófico"),CONCATENATE("R1C",'Mapa Riesgos Gestión ADM FINANC'!$O$15),"")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378"/>
      <c r="C47" s="378"/>
      <c r="D47" s="379"/>
      <c r="E47" s="435"/>
      <c r="F47" s="420"/>
      <c r="G47" s="420"/>
      <c r="H47" s="420"/>
      <c r="I47" s="421"/>
      <c r="J47" s="75" t="str">
        <f ca="1">IF(AND('Mapa Riesgos Gestión ADM FINANC'!$Y$16="Muy Baja",'Mapa Riesgos Gestión ADM FINANC'!$AA$16="Leve"),CONCATENATE("R2C",'Mapa Riesgos Gestión ADM FINANC'!$O$16),"")</f>
        <v/>
      </c>
      <c r="K47" s="76" t="str">
        <f>IF(AND('Mapa Riesgos Gestión ADM FINANC'!$Y$17="Muy Baja",'Mapa Riesgos Gestión ADM FINANC'!$AA$17="Leve"),CONCATENATE("R2C",'Mapa Riesgos Gestión ADM FINANC'!$O$17),"")</f>
        <v/>
      </c>
      <c r="L47" s="76" t="str">
        <f>IF(AND('Mapa Riesgos Gestión ADM FINANC'!$Y$18="Muy Baja",'Mapa Riesgos Gestión ADM FINANC'!$AA$18="Leve"),CONCATENATE("R2C",'Mapa Riesgos Gestión ADM FINANC'!$O$18),"")</f>
        <v/>
      </c>
      <c r="M47" s="76" t="str">
        <f>IF(AND('Mapa Riesgos Gestión ADM FINANC'!$Y$19="Muy Baja",'Mapa Riesgos Gestión ADM FINANC'!$AA$19="Leve"),CONCATENATE("R2C",'Mapa Riesgos Gestión ADM FINANC'!$O$19),"")</f>
        <v/>
      </c>
      <c r="N47" s="76" t="str">
        <f>IF(AND('Mapa Riesgos Gestión ADM FINANC'!$Y$20="Muy Baja",'Mapa Riesgos Gestión ADM FINANC'!$AA$20="Leve"),CONCATENATE("R2C",'Mapa Riesgos Gestión ADM FINANC'!$O$20),"")</f>
        <v/>
      </c>
      <c r="O47" s="77" t="str">
        <f>IF(AND('Mapa Riesgos Gestión ADM FINANC'!$Y$21="Muy Baja",'Mapa Riesgos Gestión ADM FINANC'!$AA$21="Leve"),CONCATENATE("R2C",'Mapa Riesgos Gestión ADM FINANC'!$O$21),"")</f>
        <v/>
      </c>
      <c r="P47" s="75" t="str">
        <f ca="1">IF(AND('Mapa Riesgos Gestión ADM FINANC'!$Y$16="Muy Baja",'Mapa Riesgos Gestión ADM FINANC'!$AA$16="Menor"),CONCATENATE("R2C",'Mapa Riesgos Gestión ADM FINANC'!$O$16),"")</f>
        <v/>
      </c>
      <c r="Q47" s="76" t="str">
        <f>IF(AND('Mapa Riesgos Gestión ADM FINANC'!$Y$17="Muy Baja",'Mapa Riesgos Gestión ADM FINANC'!$AA$17="Menor"),CONCATENATE("R2C",'Mapa Riesgos Gestión ADM FINANC'!$O$17),"")</f>
        <v/>
      </c>
      <c r="R47" s="76" t="str">
        <f>IF(AND('Mapa Riesgos Gestión ADM FINANC'!$Y$18="Muy Baja",'Mapa Riesgos Gestión ADM FINANC'!$AA$18="Menor"),CONCATENATE("R2C",'Mapa Riesgos Gestión ADM FINANC'!$O$18),"")</f>
        <v/>
      </c>
      <c r="S47" s="76" t="str">
        <f>IF(AND('Mapa Riesgos Gestión ADM FINANC'!$Y$19="Muy Baja",'Mapa Riesgos Gestión ADM FINANC'!$AA$19="Menor"),CONCATENATE("R2C",'Mapa Riesgos Gestión ADM FINANC'!$O$19),"")</f>
        <v/>
      </c>
      <c r="T47" s="76" t="str">
        <f>IF(AND('Mapa Riesgos Gestión ADM FINANC'!$Y$20="Muy Baja",'Mapa Riesgos Gestión ADM FINANC'!$AA$20="Menor"),CONCATENATE("R2C",'Mapa Riesgos Gestión ADM FINANC'!$O$20),"")</f>
        <v/>
      </c>
      <c r="U47" s="77" t="str">
        <f>IF(AND('Mapa Riesgos Gestión ADM FINANC'!$Y$21="Muy Baja",'Mapa Riesgos Gestión ADM FINANC'!$AA$21="Menor"),CONCATENATE("R2C",'Mapa Riesgos Gestión ADM FINANC'!$O$21),"")</f>
        <v/>
      </c>
      <c r="V47" s="66" t="str">
        <f ca="1">IF(AND('Mapa Riesgos Gestión ADM FINANC'!$Y$16="Muy Baja",'Mapa Riesgos Gestión ADM FINANC'!$AA$16="Moderado"),CONCATENATE("R2C",'Mapa Riesgos Gestión ADM FINANC'!$O$16),"")</f>
        <v/>
      </c>
      <c r="W47" s="67" t="str">
        <f>IF(AND('Mapa Riesgos Gestión ADM FINANC'!$Y$17="Muy Baja",'Mapa Riesgos Gestión ADM FINANC'!$AA$17="Moderado"),CONCATENATE("R2C",'Mapa Riesgos Gestión ADM FINANC'!$O$17),"")</f>
        <v/>
      </c>
      <c r="X47" s="67" t="str">
        <f>IF(AND('Mapa Riesgos Gestión ADM FINANC'!$Y$18="Muy Baja",'Mapa Riesgos Gestión ADM FINANC'!$AA$18="Moderado"),CONCATENATE("R2C",'Mapa Riesgos Gestión ADM FINANC'!$O$18),"")</f>
        <v/>
      </c>
      <c r="Y47" s="67" t="str">
        <f>IF(AND('Mapa Riesgos Gestión ADM FINANC'!$Y$19="Muy Baja",'Mapa Riesgos Gestión ADM FINANC'!$AA$19="Moderado"),CONCATENATE("R2C",'Mapa Riesgos Gestión ADM FINANC'!$O$19),"")</f>
        <v/>
      </c>
      <c r="Z47" s="67" t="str">
        <f>IF(AND('Mapa Riesgos Gestión ADM FINANC'!$Y$20="Muy Baja",'Mapa Riesgos Gestión ADM FINANC'!$AA$20="Moderado"),CONCATENATE("R2C",'Mapa Riesgos Gestión ADM FINANC'!$O$20),"")</f>
        <v/>
      </c>
      <c r="AA47" s="68" t="str">
        <f>IF(AND('Mapa Riesgos Gestión ADM FINANC'!$Y$21="Muy Baja",'Mapa Riesgos Gestión ADM FINANC'!$AA$21="Moderado"),CONCATENATE("R2C",'Mapa Riesgos Gestión ADM FINANC'!$O$21),"")</f>
        <v/>
      </c>
      <c r="AB47" s="51" t="str">
        <f ca="1">IF(AND('Mapa Riesgos Gestión ADM FINANC'!$Y$16="Muy Baja",'Mapa Riesgos Gestión ADM FINANC'!$AA$16="Mayor"),CONCATENATE("R2C",'Mapa Riesgos Gestión ADM FINANC'!$O$16),"")</f>
        <v/>
      </c>
      <c r="AC47" s="52" t="str">
        <f>IF(AND('Mapa Riesgos Gestión ADM FINANC'!$Y$17="Muy Baja",'Mapa Riesgos Gestión ADM FINANC'!$AA$17="Mayor"),CONCATENATE("R2C",'Mapa Riesgos Gestión ADM FINANC'!$O$17),"")</f>
        <v/>
      </c>
      <c r="AD47" s="52" t="str">
        <f>IF(AND('Mapa Riesgos Gestión ADM FINANC'!$Y$18="Muy Baja",'Mapa Riesgos Gestión ADM FINANC'!$AA$18="Mayor"),CONCATENATE("R2C",'Mapa Riesgos Gestión ADM FINANC'!$O$18),"")</f>
        <v/>
      </c>
      <c r="AE47" s="52" t="str">
        <f>IF(AND('Mapa Riesgos Gestión ADM FINANC'!$Y$19="Muy Baja",'Mapa Riesgos Gestión ADM FINANC'!$AA$19="Mayor"),CONCATENATE("R2C",'Mapa Riesgos Gestión ADM FINANC'!$O$19),"")</f>
        <v/>
      </c>
      <c r="AF47" s="52" t="str">
        <f>IF(AND('Mapa Riesgos Gestión ADM FINANC'!$Y$20="Muy Baja",'Mapa Riesgos Gestión ADM FINANC'!$AA$20="Mayor"),CONCATENATE("R2C",'Mapa Riesgos Gestión ADM FINANC'!$O$20),"")</f>
        <v/>
      </c>
      <c r="AG47" s="53" t="str">
        <f>IF(AND('Mapa Riesgos Gestión ADM FINANC'!$Y$21="Muy Baja",'Mapa Riesgos Gestión ADM FINANC'!$AA$21="Mayor"),CONCATENATE("R2C",'Mapa Riesgos Gestión ADM FINANC'!$O$21),"")</f>
        <v/>
      </c>
      <c r="AH47" s="54" t="str">
        <f ca="1">IF(AND('Mapa Riesgos Gestión ADM FINANC'!$Y$16="Muy Baja",'Mapa Riesgos Gestión ADM FINANC'!$AA$16="Catastrófico"),CONCATENATE("R2C",'Mapa Riesgos Gestión ADM FINANC'!$O$16),"")</f>
        <v/>
      </c>
      <c r="AI47" s="55" t="str">
        <f>IF(AND('Mapa Riesgos Gestión ADM FINANC'!$Y$17="Muy Baja",'Mapa Riesgos Gestión ADM FINANC'!$AA$17="Catastrófico"),CONCATENATE("R2C",'Mapa Riesgos Gestión ADM FINANC'!$O$17),"")</f>
        <v/>
      </c>
      <c r="AJ47" s="55" t="str">
        <f>IF(AND('Mapa Riesgos Gestión ADM FINANC'!$Y$18="Muy Baja",'Mapa Riesgos Gestión ADM FINANC'!$AA$18="Catastrófico"),CONCATENATE("R2C",'Mapa Riesgos Gestión ADM FINANC'!$O$18),"")</f>
        <v/>
      </c>
      <c r="AK47" s="55" t="str">
        <f>IF(AND('Mapa Riesgos Gestión ADM FINANC'!$Y$19="Muy Baja",'Mapa Riesgos Gestión ADM FINANC'!$AA$19="Catastrófico"),CONCATENATE("R2C",'Mapa Riesgos Gestión ADM FINANC'!$O$19),"")</f>
        <v/>
      </c>
      <c r="AL47" s="55" t="str">
        <f>IF(AND('Mapa Riesgos Gestión ADM FINANC'!$Y$20="Muy Baja",'Mapa Riesgos Gestión ADM FINANC'!$AA$20="Catastrófico"),CONCATENATE("R2C",'Mapa Riesgos Gestión ADM FINANC'!$O$20),"")</f>
        <v/>
      </c>
      <c r="AM47" s="56" t="str">
        <f>IF(AND('Mapa Riesgos Gestión ADM FINANC'!$Y$21="Muy Baja",'Mapa Riesgos Gestión ADM FINANC'!$AA$21="Catastrófico"),CONCATENATE("R2C",'Mapa Riesgos Gestión ADM FINANC'!$O$21),"")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378"/>
      <c r="C48" s="378"/>
      <c r="D48" s="379"/>
      <c r="E48" s="435"/>
      <c r="F48" s="420"/>
      <c r="G48" s="420"/>
      <c r="H48" s="420"/>
      <c r="I48" s="421"/>
      <c r="J48" s="75" t="str">
        <f ca="1">IF(AND('Mapa Riesgos Gestión ADM FINANC'!$Y$22="Muy Baja",'Mapa Riesgos Gestión ADM FINANC'!$AA$22="Leve"),CONCATENATE("R3C",'Mapa Riesgos Gestión ADM FINANC'!$O$22),"")</f>
        <v/>
      </c>
      <c r="K48" s="76" t="str">
        <f>IF(AND('Mapa Riesgos Gestión ADM FINANC'!$Y$23="Muy Baja",'Mapa Riesgos Gestión ADM FINANC'!$AA$23="Leve"),CONCATENATE("R3C",'Mapa Riesgos Gestión ADM FINANC'!$O$23),"")</f>
        <v/>
      </c>
      <c r="L48" s="76" t="str">
        <f>IF(AND('Mapa Riesgos Gestión ADM FINANC'!$Y$24="Muy Baja",'Mapa Riesgos Gestión ADM FINANC'!$AA$24="Leve"),CONCATENATE("R3C",'Mapa Riesgos Gestión ADM FINANC'!$O$24),"")</f>
        <v/>
      </c>
      <c r="M48" s="76" t="str">
        <f>IF(AND('Mapa Riesgos Gestión ADM FINANC'!$Y$25="Muy Baja",'Mapa Riesgos Gestión ADM FINANC'!$AA$25="Leve"),CONCATENATE("R3C",'Mapa Riesgos Gestión ADM FINANC'!$O$25),"")</f>
        <v/>
      </c>
      <c r="N48" s="76" t="str">
        <f>IF(AND('Mapa Riesgos Gestión ADM FINANC'!$Y$26="Muy Baja",'Mapa Riesgos Gestión ADM FINANC'!$AA$26="Leve"),CONCATENATE("R3C",'Mapa Riesgos Gestión ADM FINANC'!$O$26),"")</f>
        <v/>
      </c>
      <c r="O48" s="77" t="str">
        <f>IF(AND('Mapa Riesgos Gestión ADM FINANC'!$Y$27="Muy Baja",'Mapa Riesgos Gestión ADM FINANC'!$AA$27="Leve"),CONCATENATE("R3C",'Mapa Riesgos Gestión ADM FINANC'!$O$27),"")</f>
        <v/>
      </c>
      <c r="P48" s="75" t="str">
        <f ca="1">IF(AND('Mapa Riesgos Gestión ADM FINANC'!$Y$22="Muy Baja",'Mapa Riesgos Gestión ADM FINANC'!$AA$22="Menor"),CONCATENATE("R3C",'Mapa Riesgos Gestión ADM FINANC'!$O$22),"")</f>
        <v/>
      </c>
      <c r="Q48" s="76" t="str">
        <f>IF(AND('Mapa Riesgos Gestión ADM FINANC'!$Y$23="Muy Baja",'Mapa Riesgos Gestión ADM FINANC'!$AA$23="Menor"),CONCATENATE("R3C",'Mapa Riesgos Gestión ADM FINANC'!$O$23),"")</f>
        <v/>
      </c>
      <c r="R48" s="76" t="str">
        <f>IF(AND('Mapa Riesgos Gestión ADM FINANC'!$Y$24="Muy Baja",'Mapa Riesgos Gestión ADM FINANC'!$AA$24="Menor"),CONCATENATE("R3C",'Mapa Riesgos Gestión ADM FINANC'!$O$24),"")</f>
        <v/>
      </c>
      <c r="S48" s="76" t="str">
        <f>IF(AND('Mapa Riesgos Gestión ADM FINANC'!$Y$25="Muy Baja",'Mapa Riesgos Gestión ADM FINANC'!$AA$25="Menor"),CONCATENATE("R3C",'Mapa Riesgos Gestión ADM FINANC'!$O$25),"")</f>
        <v/>
      </c>
      <c r="T48" s="76" t="str">
        <f>IF(AND('Mapa Riesgos Gestión ADM FINANC'!$Y$26="Muy Baja",'Mapa Riesgos Gestión ADM FINANC'!$AA$26="Menor"),CONCATENATE("R3C",'Mapa Riesgos Gestión ADM FINANC'!$O$26),"")</f>
        <v/>
      </c>
      <c r="U48" s="77" t="str">
        <f>IF(AND('Mapa Riesgos Gestión ADM FINANC'!$Y$27="Muy Baja",'Mapa Riesgos Gestión ADM FINANC'!$AA$27="Menor"),CONCATENATE("R3C",'Mapa Riesgos Gestión ADM FINANC'!$O$27),"")</f>
        <v/>
      </c>
      <c r="V48" s="66" t="str">
        <f ca="1">IF(AND('Mapa Riesgos Gestión ADM FINANC'!$Y$22="Muy Baja",'Mapa Riesgos Gestión ADM FINANC'!$AA$22="Moderado"),CONCATENATE("R3C",'Mapa Riesgos Gestión ADM FINANC'!$O$22),"")</f>
        <v/>
      </c>
      <c r="W48" s="67" t="str">
        <f>IF(AND('Mapa Riesgos Gestión ADM FINANC'!$Y$23="Muy Baja",'Mapa Riesgos Gestión ADM FINANC'!$AA$23="Moderado"),CONCATENATE("R3C",'Mapa Riesgos Gestión ADM FINANC'!$O$23),"")</f>
        <v/>
      </c>
      <c r="X48" s="67" t="str">
        <f>IF(AND('Mapa Riesgos Gestión ADM FINANC'!$Y$24="Muy Baja",'Mapa Riesgos Gestión ADM FINANC'!$AA$24="Moderado"),CONCATENATE("R3C",'Mapa Riesgos Gestión ADM FINANC'!$O$24),"")</f>
        <v/>
      </c>
      <c r="Y48" s="67" t="str">
        <f>IF(AND('Mapa Riesgos Gestión ADM FINANC'!$Y$25="Muy Baja",'Mapa Riesgos Gestión ADM FINANC'!$AA$25="Moderado"),CONCATENATE("R3C",'Mapa Riesgos Gestión ADM FINANC'!$O$25),"")</f>
        <v/>
      </c>
      <c r="Z48" s="67" t="str">
        <f>IF(AND('Mapa Riesgos Gestión ADM FINANC'!$Y$26="Muy Baja",'Mapa Riesgos Gestión ADM FINANC'!$AA$26="Moderado"),CONCATENATE("R3C",'Mapa Riesgos Gestión ADM FINANC'!$O$26),"")</f>
        <v/>
      </c>
      <c r="AA48" s="68" t="str">
        <f>IF(AND('Mapa Riesgos Gestión ADM FINANC'!$Y$27="Muy Baja",'Mapa Riesgos Gestión ADM FINANC'!$AA$27="Moderado"),CONCATENATE("R3C",'Mapa Riesgos Gestión ADM FINANC'!$O$27),"")</f>
        <v/>
      </c>
      <c r="AB48" s="51" t="str">
        <f ca="1">IF(AND('Mapa Riesgos Gestión ADM FINANC'!$Y$22="Muy Baja",'Mapa Riesgos Gestión ADM FINANC'!$AA$22="Mayor"),CONCATENATE("R3C",'Mapa Riesgos Gestión ADM FINANC'!$O$22),"")</f>
        <v/>
      </c>
      <c r="AC48" s="52" t="str">
        <f>IF(AND('Mapa Riesgos Gestión ADM FINANC'!$Y$23="Muy Baja",'Mapa Riesgos Gestión ADM FINANC'!$AA$23="Mayor"),CONCATENATE("R3C",'Mapa Riesgos Gestión ADM FINANC'!$O$23),"")</f>
        <v/>
      </c>
      <c r="AD48" s="52" t="str">
        <f>IF(AND('Mapa Riesgos Gestión ADM FINANC'!$Y$24="Muy Baja",'Mapa Riesgos Gestión ADM FINANC'!$AA$24="Mayor"),CONCATENATE("R3C",'Mapa Riesgos Gestión ADM FINANC'!$O$24),"")</f>
        <v/>
      </c>
      <c r="AE48" s="52" t="str">
        <f>IF(AND('Mapa Riesgos Gestión ADM FINANC'!$Y$25="Muy Baja",'Mapa Riesgos Gestión ADM FINANC'!$AA$25="Mayor"),CONCATENATE("R3C",'Mapa Riesgos Gestión ADM FINANC'!$O$25),"")</f>
        <v/>
      </c>
      <c r="AF48" s="52" t="str">
        <f>IF(AND('Mapa Riesgos Gestión ADM FINANC'!$Y$26="Muy Baja",'Mapa Riesgos Gestión ADM FINANC'!$AA$26="Mayor"),CONCATENATE("R3C",'Mapa Riesgos Gestión ADM FINANC'!$O$26),"")</f>
        <v/>
      </c>
      <c r="AG48" s="53" t="str">
        <f>IF(AND('Mapa Riesgos Gestión ADM FINANC'!$Y$27="Muy Baja",'Mapa Riesgos Gestión ADM FINANC'!$AA$27="Mayor"),CONCATENATE("R3C",'Mapa Riesgos Gestión ADM FINANC'!$O$27),"")</f>
        <v/>
      </c>
      <c r="AH48" s="54" t="str">
        <f ca="1">IF(AND('Mapa Riesgos Gestión ADM FINANC'!$Y$22="Muy Baja",'Mapa Riesgos Gestión ADM FINANC'!$AA$22="Catastrófico"),CONCATENATE("R3C",'Mapa Riesgos Gestión ADM FINANC'!$O$22),"")</f>
        <v/>
      </c>
      <c r="AI48" s="55" t="str">
        <f>IF(AND('Mapa Riesgos Gestión ADM FINANC'!$Y$23="Muy Baja",'Mapa Riesgos Gestión ADM FINANC'!$AA$23="Catastrófico"),CONCATENATE("R3C",'Mapa Riesgos Gestión ADM FINANC'!$O$23),"")</f>
        <v/>
      </c>
      <c r="AJ48" s="55" t="str">
        <f>IF(AND('Mapa Riesgos Gestión ADM FINANC'!$Y$24="Muy Baja",'Mapa Riesgos Gestión ADM FINANC'!$AA$24="Catastrófico"),CONCATENATE("R3C",'Mapa Riesgos Gestión ADM FINANC'!$O$24),"")</f>
        <v/>
      </c>
      <c r="AK48" s="55" t="str">
        <f>IF(AND('Mapa Riesgos Gestión ADM FINANC'!$Y$25="Muy Baja",'Mapa Riesgos Gestión ADM FINANC'!$AA$25="Catastrófico"),CONCATENATE("R3C",'Mapa Riesgos Gestión ADM FINANC'!$O$25),"")</f>
        <v/>
      </c>
      <c r="AL48" s="55" t="str">
        <f>IF(AND('Mapa Riesgos Gestión ADM FINANC'!$Y$26="Muy Baja",'Mapa Riesgos Gestión ADM FINANC'!$AA$26="Catastrófico"),CONCATENATE("R3C",'Mapa Riesgos Gestión ADM FINANC'!$O$26),"")</f>
        <v/>
      </c>
      <c r="AM48" s="56" t="str">
        <f>IF(AND('Mapa Riesgos Gestión ADM FINANC'!$Y$27="Muy Baja",'Mapa Riesgos Gestión ADM FINANC'!$AA$27="Catastrófico"),CONCATENATE("R3C",'Mapa Riesgos Gestión ADM FINANC'!$O$27),"")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378"/>
      <c r="C49" s="378"/>
      <c r="D49" s="379"/>
      <c r="E49" s="419"/>
      <c r="F49" s="420"/>
      <c r="G49" s="420"/>
      <c r="H49" s="420"/>
      <c r="I49" s="421"/>
      <c r="J49" s="75" t="str">
        <f ca="1">IF(AND('Mapa Riesgos Gestión ADM FINANC'!$Y$28="Muy Baja",'Mapa Riesgos Gestión ADM FINANC'!$AA$28="Leve"),CONCATENATE("R4C",'Mapa Riesgos Gestión ADM FINANC'!$O$28),"")</f>
        <v/>
      </c>
      <c r="K49" s="76" t="str">
        <f>IF(AND('Mapa Riesgos Gestión ADM FINANC'!$Y$29="Muy Baja",'Mapa Riesgos Gestión ADM FINANC'!$AA$29="Leve"),CONCATENATE("R4C",'Mapa Riesgos Gestión ADM FINANC'!$O$29),"")</f>
        <v/>
      </c>
      <c r="L49" s="76" t="str">
        <f>IF(AND('Mapa Riesgos Gestión ADM FINANC'!$Y$30="Muy Baja",'Mapa Riesgos Gestión ADM FINANC'!$AA$30="Leve"),CONCATENATE("R4C",'Mapa Riesgos Gestión ADM FINANC'!$O$30),"")</f>
        <v/>
      </c>
      <c r="M49" s="76" t="str">
        <f>IF(AND('Mapa Riesgos Gestión ADM FINANC'!$Y$31="Muy Baja",'Mapa Riesgos Gestión ADM FINANC'!$AA$31="Leve"),CONCATENATE("R4C",'Mapa Riesgos Gestión ADM FINANC'!$O$31),"")</f>
        <v/>
      </c>
      <c r="N49" s="76" t="str">
        <f>IF(AND('Mapa Riesgos Gestión ADM FINANC'!$Y$32="Muy Baja",'Mapa Riesgos Gestión ADM FINANC'!$AA$32="Leve"),CONCATENATE("R4C",'Mapa Riesgos Gestión ADM FINANC'!$O$32),"")</f>
        <v/>
      </c>
      <c r="O49" s="77" t="str">
        <f>IF(AND('Mapa Riesgos Gestión ADM FINANC'!$Y$33="Muy Baja",'Mapa Riesgos Gestión ADM FINANC'!$AA$33="Leve"),CONCATENATE("R4C",'Mapa Riesgos Gestión ADM FINANC'!$O$33),"")</f>
        <v/>
      </c>
      <c r="P49" s="75" t="str">
        <f ca="1">IF(AND('Mapa Riesgos Gestión ADM FINANC'!$Y$28="Muy Baja",'Mapa Riesgos Gestión ADM FINANC'!$AA$28="Menor"),CONCATENATE("R4C",'Mapa Riesgos Gestión ADM FINANC'!$O$28),"")</f>
        <v/>
      </c>
      <c r="Q49" s="76" t="str">
        <f>IF(AND('Mapa Riesgos Gestión ADM FINANC'!$Y$29="Muy Baja",'Mapa Riesgos Gestión ADM FINANC'!$AA$29="Menor"),CONCATENATE("R4C",'Mapa Riesgos Gestión ADM FINANC'!$O$29),"")</f>
        <v/>
      </c>
      <c r="R49" s="76" t="str">
        <f>IF(AND('Mapa Riesgos Gestión ADM FINANC'!$Y$30="Muy Baja",'Mapa Riesgos Gestión ADM FINANC'!$AA$30="Menor"),CONCATENATE("R4C",'Mapa Riesgos Gestión ADM FINANC'!$O$30),"")</f>
        <v/>
      </c>
      <c r="S49" s="76" t="str">
        <f>IF(AND('Mapa Riesgos Gestión ADM FINANC'!$Y$31="Muy Baja",'Mapa Riesgos Gestión ADM FINANC'!$AA$31="Menor"),CONCATENATE("R4C",'Mapa Riesgos Gestión ADM FINANC'!$O$31),"")</f>
        <v/>
      </c>
      <c r="T49" s="76" t="str">
        <f>IF(AND('Mapa Riesgos Gestión ADM FINANC'!$Y$32="Muy Baja",'Mapa Riesgos Gestión ADM FINANC'!$AA$32="Menor"),CONCATENATE("R4C",'Mapa Riesgos Gestión ADM FINANC'!$O$32),"")</f>
        <v/>
      </c>
      <c r="U49" s="77" t="str">
        <f>IF(AND('Mapa Riesgos Gestión ADM FINANC'!$Y$33="Muy Baja",'Mapa Riesgos Gestión ADM FINANC'!$AA$33="Menor"),CONCATENATE("R4C",'Mapa Riesgos Gestión ADM FINANC'!$O$33),"")</f>
        <v/>
      </c>
      <c r="V49" s="66" t="str">
        <f ca="1">IF(AND('Mapa Riesgos Gestión ADM FINANC'!$Y$28="Muy Baja",'Mapa Riesgos Gestión ADM FINANC'!$AA$28="Moderado"),CONCATENATE("R4C",'Mapa Riesgos Gestión ADM FINANC'!$O$28),"")</f>
        <v/>
      </c>
      <c r="W49" s="67" t="str">
        <f>IF(AND('Mapa Riesgos Gestión ADM FINANC'!$Y$29="Muy Baja",'Mapa Riesgos Gestión ADM FINANC'!$AA$29="Moderado"),CONCATENATE("R4C",'Mapa Riesgos Gestión ADM FINANC'!$O$29),"")</f>
        <v/>
      </c>
      <c r="X49" s="67" t="str">
        <f>IF(AND('Mapa Riesgos Gestión ADM FINANC'!$Y$30="Muy Baja",'Mapa Riesgos Gestión ADM FINANC'!$AA$30="Moderado"),CONCATENATE("R4C",'Mapa Riesgos Gestión ADM FINANC'!$O$30),"")</f>
        <v/>
      </c>
      <c r="Y49" s="67" t="str">
        <f>IF(AND('Mapa Riesgos Gestión ADM FINANC'!$Y$31="Muy Baja",'Mapa Riesgos Gestión ADM FINANC'!$AA$31="Moderado"),CONCATENATE("R4C",'Mapa Riesgos Gestión ADM FINANC'!$O$31),"")</f>
        <v/>
      </c>
      <c r="Z49" s="67" t="str">
        <f>IF(AND('Mapa Riesgos Gestión ADM FINANC'!$Y$32="Muy Baja",'Mapa Riesgos Gestión ADM FINANC'!$AA$32="Moderado"),CONCATENATE("R4C",'Mapa Riesgos Gestión ADM FINANC'!$O$32),"")</f>
        <v/>
      </c>
      <c r="AA49" s="68" t="str">
        <f>IF(AND('Mapa Riesgos Gestión ADM FINANC'!$Y$33="Muy Baja",'Mapa Riesgos Gestión ADM FINANC'!$AA$33="Moderado"),CONCATENATE("R4C",'Mapa Riesgos Gestión ADM FINANC'!$O$33),"")</f>
        <v/>
      </c>
      <c r="AB49" s="51" t="str">
        <f ca="1">IF(AND('Mapa Riesgos Gestión ADM FINANC'!$Y$28="Muy Baja",'Mapa Riesgos Gestión ADM FINANC'!$AA$28="Mayor"),CONCATENATE("R4C",'Mapa Riesgos Gestión ADM FINANC'!$O$28),"")</f>
        <v/>
      </c>
      <c r="AC49" s="52" t="str">
        <f>IF(AND('Mapa Riesgos Gestión ADM FINANC'!$Y$29="Muy Baja",'Mapa Riesgos Gestión ADM FINANC'!$AA$29="Mayor"),CONCATENATE("R4C",'Mapa Riesgos Gestión ADM FINANC'!$O$29),"")</f>
        <v/>
      </c>
      <c r="AD49" s="52" t="str">
        <f>IF(AND('Mapa Riesgos Gestión ADM FINANC'!$Y$30="Muy Baja",'Mapa Riesgos Gestión ADM FINANC'!$AA$30="Mayor"),CONCATENATE("R4C",'Mapa Riesgos Gestión ADM FINANC'!$O$30),"")</f>
        <v/>
      </c>
      <c r="AE49" s="52" t="str">
        <f>IF(AND('Mapa Riesgos Gestión ADM FINANC'!$Y$31="Muy Baja",'Mapa Riesgos Gestión ADM FINANC'!$AA$31="Mayor"),CONCATENATE("R4C",'Mapa Riesgos Gestión ADM FINANC'!$O$31),"")</f>
        <v/>
      </c>
      <c r="AF49" s="52" t="str">
        <f>IF(AND('Mapa Riesgos Gestión ADM FINANC'!$Y$32="Muy Baja",'Mapa Riesgos Gestión ADM FINANC'!$AA$32="Mayor"),CONCATENATE("R4C",'Mapa Riesgos Gestión ADM FINANC'!$O$32),"")</f>
        <v/>
      </c>
      <c r="AG49" s="53" t="str">
        <f>IF(AND('Mapa Riesgos Gestión ADM FINANC'!$Y$33="Muy Baja",'Mapa Riesgos Gestión ADM FINANC'!$AA$33="Mayor"),CONCATENATE("R4C",'Mapa Riesgos Gestión ADM FINANC'!$O$33),"")</f>
        <v/>
      </c>
      <c r="AH49" s="54" t="str">
        <f ca="1">IF(AND('Mapa Riesgos Gestión ADM FINANC'!$Y$28="Muy Baja",'Mapa Riesgos Gestión ADM FINANC'!$AA$28="Catastrófico"),CONCATENATE("R4C",'Mapa Riesgos Gestión ADM FINANC'!$O$28),"")</f>
        <v/>
      </c>
      <c r="AI49" s="55" t="str">
        <f>IF(AND('Mapa Riesgos Gestión ADM FINANC'!$Y$29="Muy Baja",'Mapa Riesgos Gestión ADM FINANC'!$AA$29="Catastrófico"),CONCATENATE("R4C",'Mapa Riesgos Gestión ADM FINANC'!$O$29),"")</f>
        <v/>
      </c>
      <c r="AJ49" s="55" t="str">
        <f>IF(AND('Mapa Riesgos Gestión ADM FINANC'!$Y$30="Muy Baja",'Mapa Riesgos Gestión ADM FINANC'!$AA$30="Catastrófico"),CONCATENATE("R4C",'Mapa Riesgos Gestión ADM FINANC'!$O$30),"")</f>
        <v/>
      </c>
      <c r="AK49" s="55" t="str">
        <f>IF(AND('Mapa Riesgos Gestión ADM FINANC'!$Y$31="Muy Baja",'Mapa Riesgos Gestión ADM FINANC'!$AA$31="Catastrófico"),CONCATENATE("R4C",'Mapa Riesgos Gestión ADM FINANC'!$O$31),"")</f>
        <v/>
      </c>
      <c r="AL49" s="55" t="str">
        <f>IF(AND('Mapa Riesgos Gestión ADM FINANC'!$Y$32="Muy Baja",'Mapa Riesgos Gestión ADM FINANC'!$AA$32="Catastrófico"),CONCATENATE("R4C",'Mapa Riesgos Gestión ADM FINANC'!$O$32),"")</f>
        <v/>
      </c>
      <c r="AM49" s="56" t="str">
        <f>IF(AND('Mapa Riesgos Gestión ADM FINANC'!$Y$33="Muy Baja",'Mapa Riesgos Gestión ADM FINANC'!$AA$33="Catastrófico"),CONCATENATE("R4C",'Mapa Riesgos Gestión ADM FINANC'!$O$33),"")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378"/>
      <c r="C50" s="378"/>
      <c r="D50" s="379"/>
      <c r="E50" s="419"/>
      <c r="F50" s="420"/>
      <c r="G50" s="420"/>
      <c r="H50" s="420"/>
      <c r="I50" s="421"/>
      <c r="J50" s="75" t="str">
        <f ca="1">IF(AND('Mapa Riesgos Gestión ADM FINANC'!$Y$34="Muy Baja",'Mapa Riesgos Gestión ADM FINANC'!$AA$34="Leve"),CONCATENATE("R5C",'Mapa Riesgos Gestión ADM FINANC'!$O$34),"")</f>
        <v/>
      </c>
      <c r="K50" s="76" t="e">
        <f>IF(AND('Mapa Riesgos Gestión ADM FINANC'!#REF!="Muy Baja",'Mapa Riesgos Gestión ADM FINANC'!#REF!="Leve"),CONCATENATE("R5C",'Mapa Riesgos Gestión ADM FINANC'!#REF!),"")</f>
        <v>#REF!</v>
      </c>
      <c r="L50" s="76" t="e">
        <f>IF(AND('Mapa Riesgos Gestión ADM FINANC'!#REF!="Muy Baja",'Mapa Riesgos Gestión ADM FINANC'!#REF!="Leve"),CONCATENATE("R5C",'Mapa Riesgos Gestión ADM FINANC'!#REF!),"")</f>
        <v>#REF!</v>
      </c>
      <c r="M50" s="76" t="e">
        <f>IF(AND('Mapa Riesgos Gestión ADM FINANC'!#REF!="Muy Baja",'Mapa Riesgos Gestión ADM FINANC'!#REF!="Leve"),CONCATENATE("R5C",'Mapa Riesgos Gestión ADM FINANC'!#REF!),"")</f>
        <v>#REF!</v>
      </c>
      <c r="N50" s="76" t="str">
        <f>IF(AND('Mapa Riesgos Gestión ADM FINANC'!$Y$35="Muy Baja",'Mapa Riesgos Gestión ADM FINANC'!$AA$35="Leve"),CONCATENATE("R5C",'Mapa Riesgos Gestión ADM FINANC'!$O$35),"")</f>
        <v/>
      </c>
      <c r="O50" s="77" t="str">
        <f>IF(AND('Mapa Riesgos Gestión ADM FINANC'!$Y$36="Muy Baja",'Mapa Riesgos Gestión ADM FINANC'!$AA$36="Leve"),CONCATENATE("R5C",'Mapa Riesgos Gestión ADM FINANC'!$O$36),"")</f>
        <v/>
      </c>
      <c r="P50" s="75" t="str">
        <f ca="1">IF(AND('Mapa Riesgos Gestión ADM FINANC'!$Y$34="Muy Baja",'Mapa Riesgos Gestión ADM FINANC'!$AA$34="Menor"),CONCATENATE("R5C",'Mapa Riesgos Gestión ADM FINANC'!$O$34),"")</f>
        <v/>
      </c>
      <c r="Q50" s="76" t="e">
        <f>IF(AND('Mapa Riesgos Gestión ADM FINANC'!#REF!="Muy Baja",'Mapa Riesgos Gestión ADM FINANC'!#REF!="Menor"),CONCATENATE("R5C",'Mapa Riesgos Gestión ADM FINANC'!#REF!),"")</f>
        <v>#REF!</v>
      </c>
      <c r="R50" s="76" t="e">
        <f>IF(AND('Mapa Riesgos Gestión ADM FINANC'!#REF!="Muy Baja",'Mapa Riesgos Gestión ADM FINANC'!#REF!="Menor"),CONCATENATE("R5C",'Mapa Riesgos Gestión ADM FINANC'!#REF!),"")</f>
        <v>#REF!</v>
      </c>
      <c r="S50" s="76" t="e">
        <f>IF(AND('Mapa Riesgos Gestión ADM FINANC'!#REF!="Muy Baja",'Mapa Riesgos Gestión ADM FINANC'!#REF!="Menor"),CONCATENATE("R5C",'Mapa Riesgos Gestión ADM FINANC'!#REF!),"")</f>
        <v>#REF!</v>
      </c>
      <c r="T50" s="76" t="str">
        <f>IF(AND('Mapa Riesgos Gestión ADM FINANC'!$Y$35="Muy Baja",'Mapa Riesgos Gestión ADM FINANC'!$AA$35="Menor"),CONCATENATE("R5C",'Mapa Riesgos Gestión ADM FINANC'!$O$35),"")</f>
        <v/>
      </c>
      <c r="U50" s="77" t="str">
        <f>IF(AND('Mapa Riesgos Gestión ADM FINANC'!$Y$36="Muy Baja",'Mapa Riesgos Gestión ADM FINANC'!$AA$36="Menor"),CONCATENATE("R5C",'Mapa Riesgos Gestión ADM FINANC'!$O$36),"")</f>
        <v/>
      </c>
      <c r="V50" s="66" t="str">
        <f ca="1">IF(AND('Mapa Riesgos Gestión ADM FINANC'!$Y$34="Muy Baja",'Mapa Riesgos Gestión ADM FINANC'!$AA$34="Moderado"),CONCATENATE("R5C",'Mapa Riesgos Gestión ADM FINANC'!$O$34),"")</f>
        <v/>
      </c>
      <c r="W50" s="67" t="e">
        <f>IF(AND('Mapa Riesgos Gestión ADM FINANC'!#REF!="Muy Baja",'Mapa Riesgos Gestión ADM FINANC'!#REF!="Moderado"),CONCATENATE("R5C",'Mapa Riesgos Gestión ADM FINANC'!#REF!),"")</f>
        <v>#REF!</v>
      </c>
      <c r="X50" s="67" t="e">
        <f>IF(AND('Mapa Riesgos Gestión ADM FINANC'!#REF!="Muy Baja",'Mapa Riesgos Gestión ADM FINANC'!#REF!="Moderado"),CONCATENATE("R5C",'Mapa Riesgos Gestión ADM FINANC'!#REF!),"")</f>
        <v>#REF!</v>
      </c>
      <c r="Y50" s="67" t="e">
        <f>IF(AND('Mapa Riesgos Gestión ADM FINANC'!#REF!="Muy Baja",'Mapa Riesgos Gestión ADM FINANC'!#REF!="Moderado"),CONCATENATE("R5C",'Mapa Riesgos Gestión ADM FINANC'!#REF!),"")</f>
        <v>#REF!</v>
      </c>
      <c r="Z50" s="67" t="str">
        <f>IF(AND('Mapa Riesgos Gestión ADM FINANC'!$Y$35="Muy Baja",'Mapa Riesgos Gestión ADM FINANC'!$AA$35="Moderado"),CONCATENATE("R5C",'Mapa Riesgos Gestión ADM FINANC'!$O$35),"")</f>
        <v/>
      </c>
      <c r="AA50" s="68" t="str">
        <f>IF(AND('Mapa Riesgos Gestión ADM FINANC'!$Y$36="Muy Baja",'Mapa Riesgos Gestión ADM FINANC'!$AA$36="Moderado"),CONCATENATE("R5C",'Mapa Riesgos Gestión ADM FINANC'!$O$36),"")</f>
        <v/>
      </c>
      <c r="AB50" s="51" t="str">
        <f ca="1">IF(AND('Mapa Riesgos Gestión ADM FINANC'!$Y$34="Muy Baja",'Mapa Riesgos Gestión ADM FINANC'!$AA$34="Mayor"),CONCATENATE("R5C",'Mapa Riesgos Gestión ADM FINANC'!$O$34),"")</f>
        <v/>
      </c>
      <c r="AC50" s="52" t="e">
        <f>IF(AND('Mapa Riesgos Gestión ADM FINANC'!#REF!="Muy Baja",'Mapa Riesgos Gestión ADM FINANC'!#REF!="Mayor"),CONCATENATE("R5C",'Mapa Riesgos Gestión ADM FINANC'!#REF!),"")</f>
        <v>#REF!</v>
      </c>
      <c r="AD50" s="52" t="e">
        <f>IF(AND('Mapa Riesgos Gestión ADM FINANC'!#REF!="Muy Baja",'Mapa Riesgos Gestión ADM FINANC'!#REF!="Mayor"),CONCATENATE("R5C",'Mapa Riesgos Gestión ADM FINANC'!#REF!),"")</f>
        <v>#REF!</v>
      </c>
      <c r="AE50" s="52" t="e">
        <f>IF(AND('Mapa Riesgos Gestión ADM FINANC'!#REF!="Muy Baja",'Mapa Riesgos Gestión ADM FINANC'!#REF!="Mayor"),CONCATENATE("R5C",'Mapa Riesgos Gestión ADM FINANC'!#REF!),"")</f>
        <v>#REF!</v>
      </c>
      <c r="AF50" s="52" t="str">
        <f>IF(AND('Mapa Riesgos Gestión ADM FINANC'!$Y$35="Muy Baja",'Mapa Riesgos Gestión ADM FINANC'!$AA$35="Mayor"),CONCATENATE("R5C",'Mapa Riesgos Gestión ADM FINANC'!$O$35),"")</f>
        <v/>
      </c>
      <c r="AG50" s="53" t="str">
        <f>IF(AND('Mapa Riesgos Gestión ADM FINANC'!$Y$36="Muy Baja",'Mapa Riesgos Gestión ADM FINANC'!$AA$36="Mayor"),CONCATENATE("R5C",'Mapa Riesgos Gestión ADM FINANC'!$O$36),"")</f>
        <v/>
      </c>
      <c r="AH50" s="54" t="str">
        <f ca="1">IF(AND('Mapa Riesgos Gestión ADM FINANC'!$Y$34="Muy Baja",'Mapa Riesgos Gestión ADM FINANC'!$AA$34="Catastrófico"),CONCATENATE("R5C",'Mapa Riesgos Gestión ADM FINANC'!$O$34),"")</f>
        <v>R5C1</v>
      </c>
      <c r="AI50" s="55" t="e">
        <f>IF(AND('Mapa Riesgos Gestión ADM FINANC'!#REF!="Muy Baja",'Mapa Riesgos Gestión ADM FINANC'!#REF!="Catastrófico"),CONCATENATE("R5C",'Mapa Riesgos Gestión ADM FINANC'!#REF!),"")</f>
        <v>#REF!</v>
      </c>
      <c r="AJ50" s="55" t="e">
        <f>IF(AND('Mapa Riesgos Gestión ADM FINANC'!#REF!="Muy Baja",'Mapa Riesgos Gestión ADM FINANC'!#REF!="Catastrófico"),CONCATENATE("R5C",'Mapa Riesgos Gestión ADM FINANC'!#REF!),"")</f>
        <v>#REF!</v>
      </c>
      <c r="AK50" s="55" t="e">
        <f>IF(AND('Mapa Riesgos Gestión ADM FINANC'!#REF!="Muy Baja",'Mapa Riesgos Gestión ADM FINANC'!#REF!="Catastrófico"),CONCATENATE("R5C",'Mapa Riesgos Gestión ADM FINANC'!#REF!),"")</f>
        <v>#REF!</v>
      </c>
      <c r="AL50" s="55" t="str">
        <f>IF(AND('Mapa Riesgos Gestión ADM FINANC'!$Y$35="Muy Baja",'Mapa Riesgos Gestión ADM FINANC'!$AA$35="Catastrófico"),CONCATENATE("R5C",'Mapa Riesgos Gestión ADM FINANC'!$O$35),"")</f>
        <v/>
      </c>
      <c r="AM50" s="56" t="str">
        <f>IF(AND('Mapa Riesgos Gestión ADM FINANC'!$Y$36="Muy Baja",'Mapa Riesgos Gestión ADM FINANC'!$AA$36="Catastrófico"),CONCATENATE("R5C",'Mapa Riesgos Gestión ADM FINANC'!$O$36),"")</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378"/>
      <c r="C51" s="378"/>
      <c r="D51" s="379"/>
      <c r="E51" s="419"/>
      <c r="F51" s="420"/>
      <c r="G51" s="420"/>
      <c r="H51" s="420"/>
      <c r="I51" s="421"/>
      <c r="J51" s="75" t="str">
        <f ca="1">IF(AND('Mapa Riesgos Gestión ADM FINANC'!$Y$37="Muy Baja",'Mapa Riesgos Gestión ADM FINANC'!$AA$37="Leve"),CONCATENATE("R6C",'Mapa Riesgos Gestión ADM FINANC'!$O$37),"")</f>
        <v/>
      </c>
      <c r="K51" s="76" t="str">
        <f>IF(AND('Mapa Riesgos Gestión ADM FINANC'!$Y$38="Muy Baja",'Mapa Riesgos Gestión ADM FINANC'!$AA$38="Leve"),CONCATENATE("R6C",'Mapa Riesgos Gestión ADM FINANC'!$O$38),"")</f>
        <v/>
      </c>
      <c r="L51" s="76" t="str">
        <f>IF(AND('Mapa Riesgos Gestión ADM FINANC'!$Y$39="Muy Baja",'Mapa Riesgos Gestión ADM FINANC'!$AA$39="Leve"),CONCATENATE("R6C",'Mapa Riesgos Gestión ADM FINANC'!$O$39),"")</f>
        <v/>
      </c>
      <c r="M51" s="76" t="str">
        <f>IF(AND('Mapa Riesgos Gestión ADM FINANC'!$Y$40="Muy Baja",'Mapa Riesgos Gestión ADM FINANC'!$AA$40="Leve"),CONCATENATE("R6C",'Mapa Riesgos Gestión ADM FINANC'!$O$40),"")</f>
        <v/>
      </c>
      <c r="N51" s="76" t="str">
        <f>IF(AND('Mapa Riesgos Gestión ADM FINANC'!$Y$41="Muy Baja",'Mapa Riesgos Gestión ADM FINANC'!$AA$41="Leve"),CONCATENATE("R6C",'Mapa Riesgos Gestión ADM FINANC'!$O$41),"")</f>
        <v/>
      </c>
      <c r="O51" s="77" t="str">
        <f>IF(AND('Mapa Riesgos Gestión ADM FINANC'!$Y$42="Muy Baja",'Mapa Riesgos Gestión ADM FINANC'!$AA$42="Leve"),CONCATENATE("R6C",'Mapa Riesgos Gestión ADM FINANC'!$O$42),"")</f>
        <v/>
      </c>
      <c r="P51" s="75" t="str">
        <f ca="1">IF(AND('Mapa Riesgos Gestión ADM FINANC'!$Y$37="Muy Baja",'Mapa Riesgos Gestión ADM FINANC'!$AA$37="Menor"),CONCATENATE("R6C",'Mapa Riesgos Gestión ADM FINANC'!$O$37),"")</f>
        <v/>
      </c>
      <c r="Q51" s="76" t="str">
        <f>IF(AND('Mapa Riesgos Gestión ADM FINANC'!$Y$38="Muy Baja",'Mapa Riesgos Gestión ADM FINANC'!$AA$38="Menor"),CONCATENATE("R6C",'Mapa Riesgos Gestión ADM FINANC'!$O$38),"")</f>
        <v/>
      </c>
      <c r="R51" s="76" t="str">
        <f>IF(AND('Mapa Riesgos Gestión ADM FINANC'!$Y$39="Muy Baja",'Mapa Riesgos Gestión ADM FINANC'!$AA$39="Menor"),CONCATENATE("R6C",'Mapa Riesgos Gestión ADM FINANC'!$O$39),"")</f>
        <v/>
      </c>
      <c r="S51" s="76" t="str">
        <f>IF(AND('Mapa Riesgos Gestión ADM FINANC'!$Y$40="Muy Baja",'Mapa Riesgos Gestión ADM FINANC'!$AA$40="Menor"),CONCATENATE("R6C",'Mapa Riesgos Gestión ADM FINANC'!$O$40),"")</f>
        <v/>
      </c>
      <c r="T51" s="76" t="str">
        <f>IF(AND('Mapa Riesgos Gestión ADM FINANC'!$Y$41="Muy Baja",'Mapa Riesgos Gestión ADM FINANC'!$AA$41="Menor"),CONCATENATE("R6C",'Mapa Riesgos Gestión ADM FINANC'!$O$41),"")</f>
        <v/>
      </c>
      <c r="U51" s="77" t="str">
        <f>IF(AND('Mapa Riesgos Gestión ADM FINANC'!$Y$42="Muy Baja",'Mapa Riesgos Gestión ADM FINANC'!$AA$42="Menor"),CONCATENATE("R6C",'Mapa Riesgos Gestión ADM FINANC'!$O$42),"")</f>
        <v/>
      </c>
      <c r="V51" s="66" t="str">
        <f ca="1">IF(AND('Mapa Riesgos Gestión ADM FINANC'!$Y$37="Muy Baja",'Mapa Riesgos Gestión ADM FINANC'!$AA$37="Moderado"),CONCATENATE("R6C",'Mapa Riesgos Gestión ADM FINANC'!$O$37),"")</f>
        <v/>
      </c>
      <c r="W51" s="67" t="str">
        <f>IF(AND('Mapa Riesgos Gestión ADM FINANC'!$Y$38="Muy Baja",'Mapa Riesgos Gestión ADM FINANC'!$AA$38="Moderado"),CONCATENATE("R6C",'Mapa Riesgos Gestión ADM FINANC'!$O$38),"")</f>
        <v/>
      </c>
      <c r="X51" s="67" t="str">
        <f>IF(AND('Mapa Riesgos Gestión ADM FINANC'!$Y$39="Muy Baja",'Mapa Riesgos Gestión ADM FINANC'!$AA$39="Moderado"),CONCATENATE("R6C",'Mapa Riesgos Gestión ADM FINANC'!$O$39),"")</f>
        <v/>
      </c>
      <c r="Y51" s="67" t="str">
        <f>IF(AND('Mapa Riesgos Gestión ADM FINANC'!$Y$40="Muy Baja",'Mapa Riesgos Gestión ADM FINANC'!$AA$40="Moderado"),CONCATENATE("R6C",'Mapa Riesgos Gestión ADM FINANC'!$O$40),"")</f>
        <v/>
      </c>
      <c r="Z51" s="67" t="str">
        <f>IF(AND('Mapa Riesgos Gestión ADM FINANC'!$Y$41="Muy Baja",'Mapa Riesgos Gestión ADM FINANC'!$AA$41="Moderado"),CONCATENATE("R6C",'Mapa Riesgos Gestión ADM FINANC'!$O$41),"")</f>
        <v/>
      </c>
      <c r="AA51" s="68" t="str">
        <f>IF(AND('Mapa Riesgos Gestión ADM FINANC'!$Y$42="Muy Baja",'Mapa Riesgos Gestión ADM FINANC'!$AA$42="Moderado"),CONCATENATE("R6C",'Mapa Riesgos Gestión ADM FINANC'!$O$42),"")</f>
        <v/>
      </c>
      <c r="AB51" s="51" t="str">
        <f ca="1">IF(AND('Mapa Riesgos Gestión ADM FINANC'!$Y$37="Muy Baja",'Mapa Riesgos Gestión ADM FINANC'!$AA$37="Mayor"),CONCATENATE("R6C",'Mapa Riesgos Gestión ADM FINANC'!$O$37),"")</f>
        <v/>
      </c>
      <c r="AC51" s="52" t="str">
        <f>IF(AND('Mapa Riesgos Gestión ADM FINANC'!$Y$38="Muy Baja",'Mapa Riesgos Gestión ADM FINANC'!$AA$38="Mayor"),CONCATENATE("R6C",'Mapa Riesgos Gestión ADM FINANC'!$O$38),"")</f>
        <v/>
      </c>
      <c r="AD51" s="52" t="str">
        <f>IF(AND('Mapa Riesgos Gestión ADM FINANC'!$Y$39="Muy Baja",'Mapa Riesgos Gestión ADM FINANC'!$AA$39="Mayor"),CONCATENATE("R6C",'Mapa Riesgos Gestión ADM FINANC'!$O$39),"")</f>
        <v/>
      </c>
      <c r="AE51" s="52" t="str">
        <f>IF(AND('Mapa Riesgos Gestión ADM FINANC'!$Y$40="Muy Baja",'Mapa Riesgos Gestión ADM FINANC'!$AA$40="Mayor"),CONCATENATE("R6C",'Mapa Riesgos Gestión ADM FINANC'!$O$40),"")</f>
        <v/>
      </c>
      <c r="AF51" s="52" t="str">
        <f>IF(AND('Mapa Riesgos Gestión ADM FINANC'!$Y$41="Muy Baja",'Mapa Riesgos Gestión ADM FINANC'!$AA$41="Mayor"),CONCATENATE("R6C",'Mapa Riesgos Gestión ADM FINANC'!$O$41),"")</f>
        <v/>
      </c>
      <c r="AG51" s="53" t="str">
        <f>IF(AND('Mapa Riesgos Gestión ADM FINANC'!$Y$42="Muy Baja",'Mapa Riesgos Gestión ADM FINANC'!$AA$42="Mayor"),CONCATENATE("R6C",'Mapa Riesgos Gestión ADM FINANC'!$O$42),"")</f>
        <v/>
      </c>
      <c r="AH51" s="54" t="str">
        <f ca="1">IF(AND('Mapa Riesgos Gestión ADM FINANC'!$Y$37="Muy Baja",'Mapa Riesgos Gestión ADM FINANC'!$AA$37="Catastrófico"),CONCATENATE("R6C",'Mapa Riesgos Gestión ADM FINANC'!$O$37),"")</f>
        <v/>
      </c>
      <c r="AI51" s="55" t="str">
        <f>IF(AND('Mapa Riesgos Gestión ADM FINANC'!$Y$38="Muy Baja",'Mapa Riesgos Gestión ADM FINANC'!$AA$38="Catastrófico"),CONCATENATE("R6C",'Mapa Riesgos Gestión ADM FINANC'!$O$38),"")</f>
        <v/>
      </c>
      <c r="AJ51" s="55" t="str">
        <f>IF(AND('Mapa Riesgos Gestión ADM FINANC'!$Y$39="Muy Baja",'Mapa Riesgos Gestión ADM FINANC'!$AA$39="Catastrófico"),CONCATENATE("R6C",'Mapa Riesgos Gestión ADM FINANC'!$O$39),"")</f>
        <v/>
      </c>
      <c r="AK51" s="55" t="str">
        <f>IF(AND('Mapa Riesgos Gestión ADM FINANC'!$Y$40="Muy Baja",'Mapa Riesgos Gestión ADM FINANC'!$AA$40="Catastrófico"),CONCATENATE("R6C",'Mapa Riesgos Gestión ADM FINANC'!$O$40),"")</f>
        <v/>
      </c>
      <c r="AL51" s="55" t="str">
        <f>IF(AND('Mapa Riesgos Gestión ADM FINANC'!$Y$41="Muy Baja",'Mapa Riesgos Gestión ADM FINANC'!$AA$41="Catastrófico"),CONCATENATE("R6C",'Mapa Riesgos Gestión ADM FINANC'!$O$41),"")</f>
        <v/>
      </c>
      <c r="AM51" s="56" t="str">
        <f>IF(AND('Mapa Riesgos Gestión ADM FINANC'!$Y$42="Muy Baja",'Mapa Riesgos Gestión ADM FINANC'!$AA$42="Catastrófico"),CONCATENATE("R6C",'Mapa Riesgos Gestión ADM FINANC'!$O$42),"")</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378"/>
      <c r="C52" s="378"/>
      <c r="D52" s="379"/>
      <c r="E52" s="419"/>
      <c r="F52" s="420"/>
      <c r="G52" s="420"/>
      <c r="H52" s="420"/>
      <c r="I52" s="421"/>
      <c r="J52" s="75" t="str">
        <f ca="1">IF(AND('Mapa Riesgos Gestión ADM FINANC'!$Y$43="Muy Baja",'Mapa Riesgos Gestión ADM FINANC'!$AA$43="Leve"),CONCATENATE("R7C",'Mapa Riesgos Gestión ADM FINANC'!$O$43),"")</f>
        <v/>
      </c>
      <c r="K52" s="76" t="str">
        <f>IF(AND('Mapa Riesgos Gestión ADM FINANC'!$Y$44="Muy Baja",'Mapa Riesgos Gestión ADM FINANC'!$AA$44="Leve"),CONCATENATE("R7C",'Mapa Riesgos Gestión ADM FINANC'!$O$44),"")</f>
        <v/>
      </c>
      <c r="L52" s="76" t="str">
        <f>IF(AND('Mapa Riesgos Gestión ADM FINANC'!$Y$45="Muy Baja",'Mapa Riesgos Gestión ADM FINANC'!$AA$45="Leve"),CONCATENATE("R7C",'Mapa Riesgos Gestión ADM FINANC'!$O$45),"")</f>
        <v/>
      </c>
      <c r="M52" s="76" t="str">
        <f>IF(AND('Mapa Riesgos Gestión ADM FINANC'!$Y$46="Muy Baja",'Mapa Riesgos Gestión ADM FINANC'!$AA$46="Leve"),CONCATENATE("R7C",'Mapa Riesgos Gestión ADM FINANC'!$O$46),"")</f>
        <v/>
      </c>
      <c r="N52" s="76" t="str">
        <f>IF(AND('Mapa Riesgos Gestión ADM FINANC'!$Y$47="Muy Baja",'Mapa Riesgos Gestión ADM FINANC'!$AA$47="Leve"),CONCATENATE("R7C",'Mapa Riesgos Gestión ADM FINANC'!$O$47),"")</f>
        <v/>
      </c>
      <c r="O52" s="77" t="str">
        <f>IF(AND('Mapa Riesgos Gestión ADM FINANC'!$Y$48="Muy Baja",'Mapa Riesgos Gestión ADM FINANC'!$AA$48="Leve"),CONCATENATE("R7C",'Mapa Riesgos Gestión ADM FINANC'!$O$48),"")</f>
        <v/>
      </c>
      <c r="P52" s="75" t="str">
        <f ca="1">IF(AND('Mapa Riesgos Gestión ADM FINANC'!$Y$43="Muy Baja",'Mapa Riesgos Gestión ADM FINANC'!$AA$43="Menor"),CONCATENATE("R7C",'Mapa Riesgos Gestión ADM FINANC'!$O$43),"")</f>
        <v/>
      </c>
      <c r="Q52" s="76" t="str">
        <f>IF(AND('Mapa Riesgos Gestión ADM FINANC'!$Y$44="Muy Baja",'Mapa Riesgos Gestión ADM FINANC'!$AA$44="Menor"),CONCATENATE("R7C",'Mapa Riesgos Gestión ADM FINANC'!$O$44),"")</f>
        <v/>
      </c>
      <c r="R52" s="76" t="str">
        <f>IF(AND('Mapa Riesgos Gestión ADM FINANC'!$Y$45="Muy Baja",'Mapa Riesgos Gestión ADM FINANC'!$AA$45="Menor"),CONCATENATE("R7C",'Mapa Riesgos Gestión ADM FINANC'!$O$45),"")</f>
        <v/>
      </c>
      <c r="S52" s="76" t="str">
        <f>IF(AND('Mapa Riesgos Gestión ADM FINANC'!$Y$46="Muy Baja",'Mapa Riesgos Gestión ADM FINANC'!$AA$46="Menor"),CONCATENATE("R7C",'Mapa Riesgos Gestión ADM FINANC'!$O$46),"")</f>
        <v/>
      </c>
      <c r="T52" s="76" t="str">
        <f>IF(AND('Mapa Riesgos Gestión ADM FINANC'!$Y$47="Muy Baja",'Mapa Riesgos Gestión ADM FINANC'!$AA$47="Menor"),CONCATENATE("R7C",'Mapa Riesgos Gestión ADM FINANC'!$O$47),"")</f>
        <v/>
      </c>
      <c r="U52" s="77" t="str">
        <f>IF(AND('Mapa Riesgos Gestión ADM FINANC'!$Y$48="Muy Baja",'Mapa Riesgos Gestión ADM FINANC'!$AA$48="Menor"),CONCATENATE("R7C",'Mapa Riesgos Gestión ADM FINANC'!$O$48),"")</f>
        <v/>
      </c>
      <c r="V52" s="66" t="str">
        <f ca="1">IF(AND('Mapa Riesgos Gestión ADM FINANC'!$Y$43="Muy Baja",'Mapa Riesgos Gestión ADM FINANC'!$AA$43="Moderado"),CONCATENATE("R7C",'Mapa Riesgos Gestión ADM FINANC'!$O$43),"")</f>
        <v/>
      </c>
      <c r="W52" s="67" t="str">
        <f>IF(AND('Mapa Riesgos Gestión ADM FINANC'!$Y$44="Muy Baja",'Mapa Riesgos Gestión ADM FINANC'!$AA$44="Moderado"),CONCATENATE("R7C",'Mapa Riesgos Gestión ADM FINANC'!$O$44),"")</f>
        <v/>
      </c>
      <c r="X52" s="67" t="str">
        <f>IF(AND('Mapa Riesgos Gestión ADM FINANC'!$Y$45="Muy Baja",'Mapa Riesgos Gestión ADM FINANC'!$AA$45="Moderado"),CONCATENATE("R7C",'Mapa Riesgos Gestión ADM FINANC'!$O$45),"")</f>
        <v/>
      </c>
      <c r="Y52" s="67" t="str">
        <f>IF(AND('Mapa Riesgos Gestión ADM FINANC'!$Y$46="Muy Baja",'Mapa Riesgos Gestión ADM FINANC'!$AA$46="Moderado"),CONCATENATE("R7C",'Mapa Riesgos Gestión ADM FINANC'!$O$46),"")</f>
        <v/>
      </c>
      <c r="Z52" s="67" t="str">
        <f>IF(AND('Mapa Riesgos Gestión ADM FINANC'!$Y$47="Muy Baja",'Mapa Riesgos Gestión ADM FINANC'!$AA$47="Moderado"),CONCATENATE("R7C",'Mapa Riesgos Gestión ADM FINANC'!$O$47),"")</f>
        <v/>
      </c>
      <c r="AA52" s="68" t="str">
        <f>IF(AND('Mapa Riesgos Gestión ADM FINANC'!$Y$48="Muy Baja",'Mapa Riesgos Gestión ADM FINANC'!$AA$48="Moderado"),CONCATENATE("R7C",'Mapa Riesgos Gestión ADM FINANC'!$O$48),"")</f>
        <v/>
      </c>
      <c r="AB52" s="51" t="str">
        <f ca="1">IF(AND('Mapa Riesgos Gestión ADM FINANC'!$Y$43="Muy Baja",'Mapa Riesgos Gestión ADM FINANC'!$AA$43="Mayor"),CONCATENATE("R7C",'Mapa Riesgos Gestión ADM FINANC'!$O$43),"")</f>
        <v/>
      </c>
      <c r="AC52" s="52" t="str">
        <f>IF(AND('Mapa Riesgos Gestión ADM FINANC'!$Y$44="Muy Baja",'Mapa Riesgos Gestión ADM FINANC'!$AA$44="Mayor"),CONCATENATE("R7C",'Mapa Riesgos Gestión ADM FINANC'!$O$44),"")</f>
        <v/>
      </c>
      <c r="AD52" s="52" t="str">
        <f>IF(AND('Mapa Riesgos Gestión ADM FINANC'!$Y$45="Muy Baja",'Mapa Riesgos Gestión ADM FINANC'!$AA$45="Mayor"),CONCATENATE("R7C",'Mapa Riesgos Gestión ADM FINANC'!$O$45),"")</f>
        <v/>
      </c>
      <c r="AE52" s="52" t="str">
        <f>IF(AND('Mapa Riesgos Gestión ADM FINANC'!$Y$46="Muy Baja",'Mapa Riesgos Gestión ADM FINANC'!$AA$46="Mayor"),CONCATENATE("R7C",'Mapa Riesgos Gestión ADM FINANC'!$O$46),"")</f>
        <v/>
      </c>
      <c r="AF52" s="52" t="str">
        <f>IF(AND('Mapa Riesgos Gestión ADM FINANC'!$Y$47="Muy Baja",'Mapa Riesgos Gestión ADM FINANC'!$AA$47="Mayor"),CONCATENATE("R7C",'Mapa Riesgos Gestión ADM FINANC'!$O$47),"")</f>
        <v/>
      </c>
      <c r="AG52" s="53" t="str">
        <f>IF(AND('Mapa Riesgos Gestión ADM FINANC'!$Y$48="Muy Baja",'Mapa Riesgos Gestión ADM FINANC'!$AA$48="Mayor"),CONCATENATE("R7C",'Mapa Riesgos Gestión ADM FINANC'!$O$48),"")</f>
        <v/>
      </c>
      <c r="AH52" s="54" t="str">
        <f ca="1">IF(AND('Mapa Riesgos Gestión ADM FINANC'!$Y$43="Muy Baja",'Mapa Riesgos Gestión ADM FINANC'!$AA$43="Catastrófico"),CONCATENATE("R7C",'Mapa Riesgos Gestión ADM FINANC'!$O$43),"")</f>
        <v/>
      </c>
      <c r="AI52" s="55" t="str">
        <f>IF(AND('Mapa Riesgos Gestión ADM FINANC'!$Y$44="Muy Baja",'Mapa Riesgos Gestión ADM FINANC'!$AA$44="Catastrófico"),CONCATENATE("R7C",'Mapa Riesgos Gestión ADM FINANC'!$O$44),"")</f>
        <v/>
      </c>
      <c r="AJ52" s="55" t="str">
        <f>IF(AND('Mapa Riesgos Gestión ADM FINANC'!$Y$45="Muy Baja",'Mapa Riesgos Gestión ADM FINANC'!$AA$45="Catastrófico"),CONCATENATE("R7C",'Mapa Riesgos Gestión ADM FINANC'!$O$45),"")</f>
        <v/>
      </c>
      <c r="AK52" s="55" t="str">
        <f>IF(AND('Mapa Riesgos Gestión ADM FINANC'!$Y$46="Muy Baja",'Mapa Riesgos Gestión ADM FINANC'!$AA$46="Catastrófico"),CONCATENATE("R7C",'Mapa Riesgos Gestión ADM FINANC'!$O$46),"")</f>
        <v/>
      </c>
      <c r="AL52" s="55" t="str">
        <f>IF(AND('Mapa Riesgos Gestión ADM FINANC'!$Y$47="Muy Baja",'Mapa Riesgos Gestión ADM FINANC'!$AA$47="Catastrófico"),CONCATENATE("R7C",'Mapa Riesgos Gestión ADM FINANC'!$O$47),"")</f>
        <v/>
      </c>
      <c r="AM52" s="56" t="str">
        <f>IF(AND('Mapa Riesgos Gestión ADM FINANC'!$Y$48="Muy Baja",'Mapa Riesgos Gestión ADM FINANC'!$AA$48="Catastrófico"),CONCATENATE("R7C",'Mapa Riesgos Gestión ADM FINANC'!$O$48),"")</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378"/>
      <c r="C53" s="378"/>
      <c r="D53" s="379"/>
      <c r="E53" s="419"/>
      <c r="F53" s="420"/>
      <c r="G53" s="420"/>
      <c r="H53" s="420"/>
      <c r="I53" s="421"/>
      <c r="J53" s="75" t="e">
        <f>IF(AND('Mapa Riesgos Gestión ADM FINANC'!#REF!="Muy Baja",'Mapa Riesgos Gestión ADM FINANC'!#REF!="Leve"),CONCATENATE("R8C",'Mapa Riesgos Gestión ADM FINANC'!#REF!),"")</f>
        <v>#REF!</v>
      </c>
      <c r="K53" s="76" t="str">
        <f>IF(AND('Mapa Riesgos Gestión ADM FINANC'!$Y$49="Muy Baja",'Mapa Riesgos Gestión ADM FINANC'!$AA$49="Leve"),CONCATENATE("R8C",'Mapa Riesgos Gestión ADM FINANC'!$O$49),"")</f>
        <v/>
      </c>
      <c r="L53" s="76" t="str">
        <f>IF(AND('Mapa Riesgos Gestión ADM FINANC'!$Y$50="Muy Baja",'Mapa Riesgos Gestión ADM FINANC'!$AA$50="Leve"),CONCATENATE("R8C",'Mapa Riesgos Gestión ADM FINANC'!$O$50),"")</f>
        <v/>
      </c>
      <c r="M53" s="76" t="str">
        <f ca="1">IF(AND('Mapa Riesgos Gestión ADM FINANC'!$Y$51="Muy Baja",'Mapa Riesgos Gestión ADM FINANC'!$AA$51="Leve"),CONCATENATE("R8C",'Mapa Riesgos Gestión ADM FINANC'!$O$51),"")</f>
        <v/>
      </c>
      <c r="N53" s="76" t="str">
        <f>IF(AND('Mapa Riesgos Gestión ADM FINANC'!$Y$52="Muy Baja",'Mapa Riesgos Gestión ADM FINANC'!$AA$52="Leve"),CONCATENATE("R8C",'Mapa Riesgos Gestión ADM FINANC'!$O$52),"")</f>
        <v/>
      </c>
      <c r="O53" s="77" t="str">
        <f>IF(AND('Mapa Riesgos Gestión ADM FINANC'!$Y$53="Muy Baja",'Mapa Riesgos Gestión ADM FINANC'!$AA$53="Leve"),CONCATENATE("R8C",'Mapa Riesgos Gestión ADM FINANC'!$O$53),"")</f>
        <v/>
      </c>
      <c r="P53" s="75" t="e">
        <f>IF(AND('Mapa Riesgos Gestión ADM FINANC'!#REF!="Muy Baja",'Mapa Riesgos Gestión ADM FINANC'!#REF!="Menor"),CONCATENATE("R8C",'Mapa Riesgos Gestión ADM FINANC'!#REF!),"")</f>
        <v>#REF!</v>
      </c>
      <c r="Q53" s="76" t="str">
        <f>IF(AND('Mapa Riesgos Gestión ADM FINANC'!$Y$49="Muy Baja",'Mapa Riesgos Gestión ADM FINANC'!$AA$49="Menor"),CONCATENATE("R8C",'Mapa Riesgos Gestión ADM FINANC'!$O$49),"")</f>
        <v/>
      </c>
      <c r="R53" s="76" t="str">
        <f>IF(AND('Mapa Riesgos Gestión ADM FINANC'!$Y$50="Muy Baja",'Mapa Riesgos Gestión ADM FINANC'!$AA$50="Menor"),CONCATENATE("R8C",'Mapa Riesgos Gestión ADM FINANC'!$O$50),"")</f>
        <v/>
      </c>
      <c r="S53" s="76" t="str">
        <f ca="1">IF(AND('Mapa Riesgos Gestión ADM FINANC'!$Y$51="Muy Baja",'Mapa Riesgos Gestión ADM FINANC'!$AA$51="Menor"),CONCATENATE("R8C",'Mapa Riesgos Gestión ADM FINANC'!$O$51),"")</f>
        <v/>
      </c>
      <c r="T53" s="76" t="str">
        <f>IF(AND('Mapa Riesgos Gestión ADM FINANC'!$Y$52="Muy Baja",'Mapa Riesgos Gestión ADM FINANC'!$AA$52="Menor"),CONCATENATE("R8C",'Mapa Riesgos Gestión ADM FINANC'!$O$52),"")</f>
        <v/>
      </c>
      <c r="U53" s="77" t="str">
        <f>IF(AND('Mapa Riesgos Gestión ADM FINANC'!$Y$53="Muy Baja",'Mapa Riesgos Gestión ADM FINANC'!$AA$53="Menor"),CONCATENATE("R8C",'Mapa Riesgos Gestión ADM FINANC'!$O$53),"")</f>
        <v/>
      </c>
      <c r="V53" s="66" t="e">
        <f>IF(AND('Mapa Riesgos Gestión ADM FINANC'!#REF!="Muy Baja",'Mapa Riesgos Gestión ADM FINANC'!#REF!="Moderado"),CONCATENATE("R8C",'Mapa Riesgos Gestión ADM FINANC'!#REF!),"")</f>
        <v>#REF!</v>
      </c>
      <c r="W53" s="67" t="str">
        <f>IF(AND('Mapa Riesgos Gestión ADM FINANC'!$Y$49="Muy Baja",'Mapa Riesgos Gestión ADM FINANC'!$AA$49="Moderado"),CONCATENATE("R8C",'Mapa Riesgos Gestión ADM FINANC'!$O$49),"")</f>
        <v/>
      </c>
      <c r="X53" s="67" t="str">
        <f>IF(AND('Mapa Riesgos Gestión ADM FINANC'!$Y$50="Muy Baja",'Mapa Riesgos Gestión ADM FINANC'!$AA$50="Moderado"),CONCATENATE("R8C",'Mapa Riesgos Gestión ADM FINANC'!$O$50),"")</f>
        <v/>
      </c>
      <c r="Y53" s="67" t="str">
        <f ca="1">IF(AND('Mapa Riesgos Gestión ADM FINANC'!$Y$51="Muy Baja",'Mapa Riesgos Gestión ADM FINANC'!$AA$51="Moderado"),CONCATENATE("R8C",'Mapa Riesgos Gestión ADM FINANC'!$O$51),"")</f>
        <v/>
      </c>
      <c r="Z53" s="67" t="str">
        <f>IF(AND('Mapa Riesgos Gestión ADM FINANC'!$Y$52="Muy Baja",'Mapa Riesgos Gestión ADM FINANC'!$AA$52="Moderado"),CONCATENATE("R8C",'Mapa Riesgos Gestión ADM FINANC'!$O$52),"")</f>
        <v/>
      </c>
      <c r="AA53" s="68" t="str">
        <f>IF(AND('Mapa Riesgos Gestión ADM FINANC'!$Y$53="Muy Baja",'Mapa Riesgos Gestión ADM FINANC'!$AA$53="Moderado"),CONCATENATE("R8C",'Mapa Riesgos Gestión ADM FINANC'!$O$53),"")</f>
        <v/>
      </c>
      <c r="AB53" s="51" t="e">
        <f>IF(AND('Mapa Riesgos Gestión ADM FINANC'!#REF!="Muy Baja",'Mapa Riesgos Gestión ADM FINANC'!#REF!="Mayor"),CONCATENATE("R8C",'Mapa Riesgos Gestión ADM FINANC'!#REF!),"")</f>
        <v>#REF!</v>
      </c>
      <c r="AC53" s="52" t="str">
        <f>IF(AND('Mapa Riesgos Gestión ADM FINANC'!$Y$49="Muy Baja",'Mapa Riesgos Gestión ADM FINANC'!$AA$49="Mayor"),CONCATENATE("R8C",'Mapa Riesgos Gestión ADM FINANC'!$O$49),"")</f>
        <v/>
      </c>
      <c r="AD53" s="52" t="str">
        <f>IF(AND('Mapa Riesgos Gestión ADM FINANC'!$Y$50="Muy Baja",'Mapa Riesgos Gestión ADM FINANC'!$AA$50="Mayor"),CONCATENATE("R8C",'Mapa Riesgos Gestión ADM FINANC'!$O$50),"")</f>
        <v/>
      </c>
      <c r="AE53" s="52" t="str">
        <f ca="1">IF(AND('Mapa Riesgos Gestión ADM FINANC'!$Y$51="Muy Baja",'Mapa Riesgos Gestión ADM FINANC'!$AA$51="Mayor"),CONCATENATE("R8C",'Mapa Riesgos Gestión ADM FINANC'!$O$51),"")</f>
        <v/>
      </c>
      <c r="AF53" s="52" t="str">
        <f>IF(AND('Mapa Riesgos Gestión ADM FINANC'!$Y$52="Muy Baja",'Mapa Riesgos Gestión ADM FINANC'!$AA$52="Mayor"),CONCATENATE("R8C",'Mapa Riesgos Gestión ADM FINANC'!$O$52),"")</f>
        <v/>
      </c>
      <c r="AG53" s="53" t="str">
        <f>IF(AND('Mapa Riesgos Gestión ADM FINANC'!$Y$53="Muy Baja",'Mapa Riesgos Gestión ADM FINANC'!$AA$53="Mayor"),CONCATENATE("R8C",'Mapa Riesgos Gestión ADM FINANC'!$O$53),"")</f>
        <v/>
      </c>
      <c r="AH53" s="54" t="e">
        <f>IF(AND('Mapa Riesgos Gestión ADM FINANC'!#REF!="Muy Baja",'Mapa Riesgos Gestión ADM FINANC'!#REF!="Catastrófico"),CONCATENATE("R8C",'Mapa Riesgos Gestión ADM FINANC'!#REF!),"")</f>
        <v>#REF!</v>
      </c>
      <c r="AI53" s="55" t="str">
        <f>IF(AND('Mapa Riesgos Gestión ADM FINANC'!$Y$49="Muy Baja",'Mapa Riesgos Gestión ADM FINANC'!$AA$49="Catastrófico"),CONCATENATE("R8C",'Mapa Riesgos Gestión ADM FINANC'!$O$49),"")</f>
        <v/>
      </c>
      <c r="AJ53" s="55" t="str">
        <f>IF(AND('Mapa Riesgos Gestión ADM FINANC'!$Y$50="Muy Baja",'Mapa Riesgos Gestión ADM FINANC'!$AA$50="Catastrófico"),CONCATENATE("R8C",'Mapa Riesgos Gestión ADM FINANC'!$O$50),"")</f>
        <v/>
      </c>
      <c r="AK53" s="55" t="str">
        <f ca="1">IF(AND('Mapa Riesgos Gestión ADM FINANC'!$Y$51="Muy Baja",'Mapa Riesgos Gestión ADM FINANC'!$AA$51="Catastrófico"),CONCATENATE("R8C",'Mapa Riesgos Gestión ADM FINANC'!$O$51),"")</f>
        <v>R8C1</v>
      </c>
      <c r="AL53" s="55" t="str">
        <f>IF(AND('Mapa Riesgos Gestión ADM FINANC'!$Y$52="Muy Baja",'Mapa Riesgos Gestión ADM FINANC'!$AA$52="Catastrófico"),CONCATENATE("R8C",'Mapa Riesgos Gestión ADM FINANC'!$O$52),"")</f>
        <v/>
      </c>
      <c r="AM53" s="56" t="str">
        <f>IF(AND('Mapa Riesgos Gestión ADM FINANC'!$Y$53="Muy Baja",'Mapa Riesgos Gestión ADM FINANC'!$AA$53="Catastrófico"),CONCATENATE("R8C",'Mapa Riesgos Gestión ADM FINANC'!$O$53),"")</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378"/>
      <c r="C54" s="378"/>
      <c r="D54" s="379"/>
      <c r="E54" s="419"/>
      <c r="F54" s="420"/>
      <c r="G54" s="420"/>
      <c r="H54" s="420"/>
      <c r="I54" s="421"/>
      <c r="J54" s="75" t="str">
        <f>IF(AND('Mapa Riesgos Gestión ADM FINANC'!$Y$54="Muy Baja",'Mapa Riesgos Gestión ADM FINANC'!$AA$54="Leve"),CONCATENATE("R9C",'Mapa Riesgos Gestión ADM FINANC'!$O$54),"")</f>
        <v/>
      </c>
      <c r="K54" s="76" t="str">
        <f>IF(AND('Mapa Riesgos Gestión ADM FINANC'!$Y$55="Muy Baja",'Mapa Riesgos Gestión ADM FINANC'!$AA$55="Leve"),CONCATENATE("R9C",'Mapa Riesgos Gestión ADM FINANC'!$O$55),"")</f>
        <v/>
      </c>
      <c r="L54" s="76" t="str">
        <f>IF(AND('Mapa Riesgos Gestión ADM FINANC'!$Y$56="Muy Baja",'Mapa Riesgos Gestión ADM FINANC'!$AA$56="Leve"),CONCATENATE("R9C",'Mapa Riesgos Gestión ADM FINANC'!$O$56),"")</f>
        <v/>
      </c>
      <c r="M54" s="76" t="str">
        <f>IF(AND('Mapa Riesgos Gestión ADM FINANC'!$Y$57="Muy Baja",'Mapa Riesgos Gestión ADM FINANC'!$AA$57="Leve"),CONCATENATE("R9C",'Mapa Riesgos Gestión ADM FINANC'!$O$57),"")</f>
        <v/>
      </c>
      <c r="N54" s="76" t="str">
        <f>IF(AND('Mapa Riesgos Gestión ADM FINANC'!$Y$58="Muy Baja",'Mapa Riesgos Gestión ADM FINANC'!$AA$58="Leve"),CONCATENATE("R9C",'Mapa Riesgos Gestión ADM FINANC'!$O$58),"")</f>
        <v/>
      </c>
      <c r="O54" s="77" t="str">
        <f>IF(AND('Mapa Riesgos Gestión ADM FINANC'!$Y$59="Muy Baja",'Mapa Riesgos Gestión ADM FINANC'!$AA$59="Leve"),CONCATENATE("R9C",'Mapa Riesgos Gestión ADM FINANC'!$O$59),"")</f>
        <v/>
      </c>
      <c r="P54" s="75" t="str">
        <f>IF(AND('Mapa Riesgos Gestión ADM FINANC'!$Y$54="Muy Baja",'Mapa Riesgos Gestión ADM FINANC'!$AA$54="Menor"),CONCATENATE("R9C",'Mapa Riesgos Gestión ADM FINANC'!$O$54),"")</f>
        <v/>
      </c>
      <c r="Q54" s="76" t="str">
        <f>IF(AND('Mapa Riesgos Gestión ADM FINANC'!$Y$55="Muy Baja",'Mapa Riesgos Gestión ADM FINANC'!$AA$55="Menor"),CONCATENATE("R9C",'Mapa Riesgos Gestión ADM FINANC'!$O$55),"")</f>
        <v/>
      </c>
      <c r="R54" s="76" t="str">
        <f>IF(AND('Mapa Riesgos Gestión ADM FINANC'!$Y$56="Muy Baja",'Mapa Riesgos Gestión ADM FINANC'!$AA$56="Menor"),CONCATENATE("R9C",'Mapa Riesgos Gestión ADM FINANC'!$O$56),"")</f>
        <v/>
      </c>
      <c r="S54" s="76" t="str">
        <f>IF(AND('Mapa Riesgos Gestión ADM FINANC'!$Y$57="Muy Baja",'Mapa Riesgos Gestión ADM FINANC'!$AA$57="Menor"),CONCATENATE("R9C",'Mapa Riesgos Gestión ADM FINANC'!$O$57),"")</f>
        <v/>
      </c>
      <c r="T54" s="76" t="str">
        <f>IF(AND('Mapa Riesgos Gestión ADM FINANC'!$Y$58="Muy Baja",'Mapa Riesgos Gestión ADM FINANC'!$AA$58="Menor"),CONCATENATE("R9C",'Mapa Riesgos Gestión ADM FINANC'!$O$58),"")</f>
        <v/>
      </c>
      <c r="U54" s="77" t="str">
        <f>IF(AND('Mapa Riesgos Gestión ADM FINANC'!$Y$59="Muy Baja",'Mapa Riesgos Gestión ADM FINANC'!$AA$59="Menor"),CONCATENATE("R9C",'Mapa Riesgos Gestión ADM FINANC'!$O$59),"")</f>
        <v/>
      </c>
      <c r="V54" s="66" t="str">
        <f>IF(AND('Mapa Riesgos Gestión ADM FINANC'!$Y$54="Muy Baja",'Mapa Riesgos Gestión ADM FINANC'!$AA$54="Moderado"),CONCATENATE("R9C",'Mapa Riesgos Gestión ADM FINANC'!$O$54),"")</f>
        <v/>
      </c>
      <c r="W54" s="67" t="str">
        <f>IF(AND('Mapa Riesgos Gestión ADM FINANC'!$Y$55="Muy Baja",'Mapa Riesgos Gestión ADM FINANC'!$AA$55="Moderado"),CONCATENATE("R9C",'Mapa Riesgos Gestión ADM FINANC'!$O$55),"")</f>
        <v/>
      </c>
      <c r="X54" s="67" t="str">
        <f>IF(AND('Mapa Riesgos Gestión ADM FINANC'!$Y$56="Muy Baja",'Mapa Riesgos Gestión ADM FINANC'!$AA$56="Moderado"),CONCATENATE("R9C",'Mapa Riesgos Gestión ADM FINANC'!$O$56),"")</f>
        <v/>
      </c>
      <c r="Y54" s="67" t="str">
        <f>IF(AND('Mapa Riesgos Gestión ADM FINANC'!$Y$57="Muy Baja",'Mapa Riesgos Gestión ADM FINANC'!$AA$57="Moderado"),CONCATENATE("R9C",'Mapa Riesgos Gestión ADM FINANC'!$O$57),"")</f>
        <v/>
      </c>
      <c r="Z54" s="67" t="str">
        <f>IF(AND('Mapa Riesgos Gestión ADM FINANC'!$Y$58="Muy Baja",'Mapa Riesgos Gestión ADM FINANC'!$AA$58="Moderado"),CONCATENATE("R9C",'Mapa Riesgos Gestión ADM FINANC'!$O$58),"")</f>
        <v/>
      </c>
      <c r="AA54" s="68" t="str">
        <f>IF(AND('Mapa Riesgos Gestión ADM FINANC'!$Y$59="Muy Baja",'Mapa Riesgos Gestión ADM FINANC'!$AA$59="Moderado"),CONCATENATE("R9C",'Mapa Riesgos Gestión ADM FINANC'!$O$59),"")</f>
        <v/>
      </c>
      <c r="AB54" s="51" t="str">
        <f>IF(AND('Mapa Riesgos Gestión ADM FINANC'!$Y$54="Muy Baja",'Mapa Riesgos Gestión ADM FINANC'!$AA$54="Mayor"),CONCATENATE("R9C",'Mapa Riesgos Gestión ADM FINANC'!$O$54),"")</f>
        <v/>
      </c>
      <c r="AC54" s="52" t="str">
        <f>IF(AND('Mapa Riesgos Gestión ADM FINANC'!$Y$55="Muy Baja",'Mapa Riesgos Gestión ADM FINANC'!$AA$55="Mayor"),CONCATENATE("R9C",'Mapa Riesgos Gestión ADM FINANC'!$O$55),"")</f>
        <v/>
      </c>
      <c r="AD54" s="52" t="str">
        <f>IF(AND('Mapa Riesgos Gestión ADM FINANC'!$Y$56="Muy Baja",'Mapa Riesgos Gestión ADM FINANC'!$AA$56="Mayor"),CONCATENATE("R9C",'Mapa Riesgos Gestión ADM FINANC'!$O$56),"")</f>
        <v/>
      </c>
      <c r="AE54" s="52" t="str">
        <f>IF(AND('Mapa Riesgos Gestión ADM FINANC'!$Y$57="Muy Baja",'Mapa Riesgos Gestión ADM FINANC'!$AA$57="Mayor"),CONCATENATE("R9C",'Mapa Riesgos Gestión ADM FINANC'!$O$57),"")</f>
        <v/>
      </c>
      <c r="AF54" s="52" t="str">
        <f>IF(AND('Mapa Riesgos Gestión ADM FINANC'!$Y$58="Muy Baja",'Mapa Riesgos Gestión ADM FINANC'!$AA$58="Mayor"),CONCATENATE("R9C",'Mapa Riesgos Gestión ADM FINANC'!$O$58),"")</f>
        <v/>
      </c>
      <c r="AG54" s="53" t="str">
        <f>IF(AND('Mapa Riesgos Gestión ADM FINANC'!$Y$59="Muy Baja",'Mapa Riesgos Gestión ADM FINANC'!$AA$59="Mayor"),CONCATENATE("R9C",'Mapa Riesgos Gestión ADM FINANC'!$O$59),"")</f>
        <v/>
      </c>
      <c r="AH54" s="54" t="str">
        <f>IF(AND('Mapa Riesgos Gestión ADM FINANC'!$Y$54="Muy Baja",'Mapa Riesgos Gestión ADM FINANC'!$AA$54="Catastrófico"),CONCATENATE("R9C",'Mapa Riesgos Gestión ADM FINANC'!$O$54),"")</f>
        <v/>
      </c>
      <c r="AI54" s="55" t="str">
        <f>IF(AND('Mapa Riesgos Gestión ADM FINANC'!$Y$55="Muy Baja",'Mapa Riesgos Gestión ADM FINANC'!$AA$55="Catastrófico"),CONCATENATE("R9C",'Mapa Riesgos Gestión ADM FINANC'!$O$55),"")</f>
        <v/>
      </c>
      <c r="AJ54" s="55" t="str">
        <f>IF(AND('Mapa Riesgos Gestión ADM FINANC'!$Y$56="Muy Baja",'Mapa Riesgos Gestión ADM FINANC'!$AA$56="Catastrófico"),CONCATENATE("R9C",'Mapa Riesgos Gestión ADM FINANC'!$O$56),"")</f>
        <v/>
      </c>
      <c r="AK54" s="55" t="str">
        <f>IF(AND('Mapa Riesgos Gestión ADM FINANC'!$Y$57="Muy Baja",'Mapa Riesgos Gestión ADM FINANC'!$AA$57="Catastrófico"),CONCATENATE("R9C",'Mapa Riesgos Gestión ADM FINANC'!$O$57),"")</f>
        <v/>
      </c>
      <c r="AL54" s="55" t="str">
        <f>IF(AND('Mapa Riesgos Gestión ADM FINANC'!$Y$58="Muy Baja",'Mapa Riesgos Gestión ADM FINANC'!$AA$58="Catastrófico"),CONCATENATE("R9C",'Mapa Riesgos Gestión ADM FINANC'!$O$58),"")</f>
        <v/>
      </c>
      <c r="AM54" s="56" t="str">
        <f>IF(AND('Mapa Riesgos Gestión ADM FINANC'!$Y$59="Muy Baja",'Mapa Riesgos Gestión ADM FINANC'!$AA$59="Catastrófico"),CONCATENATE("R9C",'Mapa Riesgos Gestión ADM FINANC'!$O$59),"")</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378"/>
      <c r="C55" s="378"/>
      <c r="D55" s="379"/>
      <c r="E55" s="422"/>
      <c r="F55" s="423"/>
      <c r="G55" s="423"/>
      <c r="H55" s="423"/>
      <c r="I55" s="424"/>
      <c r="J55" s="78" t="str">
        <f>IF(AND('Mapa Riesgos Gestión ADM FINANC'!$Y$60="Muy Baja",'Mapa Riesgos Gestión ADM FINANC'!$AA$60="Leve"),CONCATENATE("R10C",'Mapa Riesgos Gestión ADM FINANC'!$O$60),"")</f>
        <v/>
      </c>
      <c r="K55" s="79" t="str">
        <f>IF(AND('Mapa Riesgos Gestión ADM FINANC'!$Y$61="Muy Baja",'Mapa Riesgos Gestión ADM FINANC'!$AA$61="Leve"),CONCATENATE("R10C",'Mapa Riesgos Gestión ADM FINANC'!$O$61),"")</f>
        <v/>
      </c>
      <c r="L55" s="79" t="str">
        <f>IF(AND('Mapa Riesgos Gestión ADM FINANC'!$Y$62="Muy Baja",'Mapa Riesgos Gestión ADM FINANC'!$AA$62="Leve"),CONCATENATE("R10C",'Mapa Riesgos Gestión ADM FINANC'!$O$62),"")</f>
        <v/>
      </c>
      <c r="M55" s="79" t="str">
        <f>IF(AND('Mapa Riesgos Gestión ADM FINANC'!$Y$63="Muy Baja",'Mapa Riesgos Gestión ADM FINANC'!$AA$63="Leve"),CONCATENATE("R10C",'Mapa Riesgos Gestión ADM FINANC'!$O$63),"")</f>
        <v/>
      </c>
      <c r="N55" s="79" t="str">
        <f>IF(AND('Mapa Riesgos Gestión ADM FINANC'!$Y$64="Muy Baja",'Mapa Riesgos Gestión ADM FINANC'!$AA$64="Leve"),CONCATENATE("R10C",'Mapa Riesgos Gestión ADM FINANC'!$O$64),"")</f>
        <v/>
      </c>
      <c r="O55" s="80" t="str">
        <f>IF(AND('Mapa Riesgos Gestión ADM FINANC'!$Y$65="Muy Baja",'Mapa Riesgos Gestión ADM FINANC'!$AA$65="Leve"),CONCATENATE("R10C",'Mapa Riesgos Gestión ADM FINANC'!$O$65),"")</f>
        <v/>
      </c>
      <c r="P55" s="78" t="str">
        <f>IF(AND('Mapa Riesgos Gestión ADM FINANC'!$Y$60="Muy Baja",'Mapa Riesgos Gestión ADM FINANC'!$AA$60="Menor"),CONCATENATE("R10C",'Mapa Riesgos Gestión ADM FINANC'!$O$60),"")</f>
        <v/>
      </c>
      <c r="Q55" s="79" t="str">
        <f>IF(AND('Mapa Riesgos Gestión ADM FINANC'!$Y$61="Muy Baja",'Mapa Riesgos Gestión ADM FINANC'!$AA$61="Menor"),CONCATENATE("R10C",'Mapa Riesgos Gestión ADM FINANC'!$O$61),"")</f>
        <v/>
      </c>
      <c r="R55" s="79" t="str">
        <f>IF(AND('Mapa Riesgos Gestión ADM FINANC'!$Y$62="Muy Baja",'Mapa Riesgos Gestión ADM FINANC'!$AA$62="Menor"),CONCATENATE("R10C",'Mapa Riesgos Gestión ADM FINANC'!$O$62),"")</f>
        <v/>
      </c>
      <c r="S55" s="79" t="str">
        <f>IF(AND('Mapa Riesgos Gestión ADM FINANC'!$Y$63="Muy Baja",'Mapa Riesgos Gestión ADM FINANC'!$AA$63="Menor"),CONCATENATE("R10C",'Mapa Riesgos Gestión ADM FINANC'!$O$63),"")</f>
        <v/>
      </c>
      <c r="T55" s="79" t="str">
        <f>IF(AND('Mapa Riesgos Gestión ADM FINANC'!$Y$64="Muy Baja",'Mapa Riesgos Gestión ADM FINANC'!$AA$64="Menor"),CONCATENATE("R10C",'Mapa Riesgos Gestión ADM FINANC'!$O$64),"")</f>
        <v/>
      </c>
      <c r="U55" s="80" t="str">
        <f>IF(AND('Mapa Riesgos Gestión ADM FINANC'!$Y$65="Muy Baja",'Mapa Riesgos Gestión ADM FINANC'!$AA$65="Menor"),CONCATENATE("R10C",'Mapa Riesgos Gestión ADM FINANC'!$O$65),"")</f>
        <v/>
      </c>
      <c r="V55" s="69" t="str">
        <f>IF(AND('Mapa Riesgos Gestión ADM FINANC'!$Y$60="Muy Baja",'Mapa Riesgos Gestión ADM FINANC'!$AA$60="Moderado"),CONCATENATE("R10C",'Mapa Riesgos Gestión ADM FINANC'!$O$60),"")</f>
        <v/>
      </c>
      <c r="W55" s="70" t="str">
        <f>IF(AND('Mapa Riesgos Gestión ADM FINANC'!$Y$61="Muy Baja",'Mapa Riesgos Gestión ADM FINANC'!$AA$61="Moderado"),CONCATENATE("R10C",'Mapa Riesgos Gestión ADM FINANC'!$O$61),"")</f>
        <v/>
      </c>
      <c r="X55" s="70" t="str">
        <f>IF(AND('Mapa Riesgos Gestión ADM FINANC'!$Y$62="Muy Baja",'Mapa Riesgos Gestión ADM FINANC'!$AA$62="Moderado"),CONCATENATE("R10C",'Mapa Riesgos Gestión ADM FINANC'!$O$62),"")</f>
        <v/>
      </c>
      <c r="Y55" s="70" t="str">
        <f>IF(AND('Mapa Riesgos Gestión ADM FINANC'!$Y$63="Muy Baja",'Mapa Riesgos Gestión ADM FINANC'!$AA$63="Moderado"),CONCATENATE("R10C",'Mapa Riesgos Gestión ADM FINANC'!$O$63),"")</f>
        <v/>
      </c>
      <c r="Z55" s="70" t="str">
        <f>IF(AND('Mapa Riesgos Gestión ADM FINANC'!$Y$64="Muy Baja",'Mapa Riesgos Gestión ADM FINANC'!$AA$64="Moderado"),CONCATENATE("R10C",'Mapa Riesgos Gestión ADM FINANC'!$O$64),"")</f>
        <v/>
      </c>
      <c r="AA55" s="71" t="str">
        <f>IF(AND('Mapa Riesgos Gestión ADM FINANC'!$Y$65="Muy Baja",'Mapa Riesgos Gestión ADM FINANC'!$AA$65="Moderado"),CONCATENATE("R10C",'Mapa Riesgos Gestión ADM FINANC'!$O$65),"")</f>
        <v/>
      </c>
      <c r="AB55" s="57" t="str">
        <f>IF(AND('Mapa Riesgos Gestión ADM FINANC'!$Y$60="Muy Baja",'Mapa Riesgos Gestión ADM FINANC'!$AA$60="Mayor"),CONCATENATE("R10C",'Mapa Riesgos Gestión ADM FINANC'!$O$60),"")</f>
        <v/>
      </c>
      <c r="AC55" s="58" t="str">
        <f>IF(AND('Mapa Riesgos Gestión ADM FINANC'!$Y$61="Muy Baja",'Mapa Riesgos Gestión ADM FINANC'!$AA$61="Mayor"),CONCATENATE("R10C",'Mapa Riesgos Gestión ADM FINANC'!$O$61),"")</f>
        <v/>
      </c>
      <c r="AD55" s="58" t="str">
        <f>IF(AND('Mapa Riesgos Gestión ADM FINANC'!$Y$62="Muy Baja",'Mapa Riesgos Gestión ADM FINANC'!$AA$62="Mayor"),CONCATENATE("R10C",'Mapa Riesgos Gestión ADM FINANC'!$O$62),"")</f>
        <v/>
      </c>
      <c r="AE55" s="58" t="str">
        <f>IF(AND('Mapa Riesgos Gestión ADM FINANC'!$Y$63="Muy Baja",'Mapa Riesgos Gestión ADM FINANC'!$AA$63="Mayor"),CONCATENATE("R10C",'Mapa Riesgos Gestión ADM FINANC'!$O$63),"")</f>
        <v/>
      </c>
      <c r="AF55" s="58" t="str">
        <f>IF(AND('Mapa Riesgos Gestión ADM FINANC'!$Y$64="Muy Baja",'Mapa Riesgos Gestión ADM FINANC'!$AA$64="Mayor"),CONCATENATE("R10C",'Mapa Riesgos Gestión ADM FINANC'!$O$64),"")</f>
        <v/>
      </c>
      <c r="AG55" s="59" t="str">
        <f>IF(AND('Mapa Riesgos Gestión ADM FINANC'!$Y$65="Muy Baja",'Mapa Riesgos Gestión ADM FINANC'!$AA$65="Mayor"),CONCATENATE("R10C",'Mapa Riesgos Gestión ADM FINANC'!$O$65),"")</f>
        <v/>
      </c>
      <c r="AH55" s="60" t="str">
        <f>IF(AND('Mapa Riesgos Gestión ADM FINANC'!$Y$60="Muy Baja",'Mapa Riesgos Gestión ADM FINANC'!$AA$60="Catastrófico"),CONCATENATE("R10C",'Mapa Riesgos Gestión ADM FINANC'!$O$60),"")</f>
        <v/>
      </c>
      <c r="AI55" s="61" t="str">
        <f>IF(AND('Mapa Riesgos Gestión ADM FINANC'!$Y$61="Muy Baja",'Mapa Riesgos Gestión ADM FINANC'!$AA$61="Catastrófico"),CONCATENATE("R10C",'Mapa Riesgos Gestión ADM FINANC'!$O$61),"")</f>
        <v/>
      </c>
      <c r="AJ55" s="61" t="str">
        <f>IF(AND('Mapa Riesgos Gestión ADM FINANC'!$Y$62="Muy Baja",'Mapa Riesgos Gestión ADM FINANC'!$AA$62="Catastrófico"),CONCATENATE("R10C",'Mapa Riesgos Gestión ADM FINANC'!$O$62),"")</f>
        <v/>
      </c>
      <c r="AK55" s="61" t="str">
        <f>IF(AND('Mapa Riesgos Gestión ADM FINANC'!$Y$63="Muy Baja",'Mapa Riesgos Gestión ADM FINANC'!$AA$63="Catastrófico"),CONCATENATE("R10C",'Mapa Riesgos Gestión ADM FINANC'!$O$63),"")</f>
        <v/>
      </c>
      <c r="AL55" s="61" t="str">
        <f>IF(AND('Mapa Riesgos Gestión ADM FINANC'!$Y$64="Muy Baja",'Mapa Riesgos Gestión ADM FINANC'!$AA$64="Catastrófico"),CONCATENATE("R10C",'Mapa Riesgos Gestión ADM FINANC'!$O$64),"")</f>
        <v/>
      </c>
      <c r="AM55" s="62" t="str">
        <f>IF(AND('Mapa Riesgos Gestión ADM FINANC'!$Y$65="Muy Baja",'Mapa Riesgos Gestión ADM FINANC'!$AA$65="Catastrófico"),CONCATENATE("R10C",'Mapa Riesgos Gestión ADM FINANC'!$O$65),"")</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416" t="s">
        <v>112</v>
      </c>
      <c r="K56" s="417"/>
      <c r="L56" s="417"/>
      <c r="M56" s="417"/>
      <c r="N56" s="417"/>
      <c r="O56" s="418"/>
      <c r="P56" s="416" t="s">
        <v>111</v>
      </c>
      <c r="Q56" s="417"/>
      <c r="R56" s="417"/>
      <c r="S56" s="417"/>
      <c r="T56" s="417"/>
      <c r="U56" s="418"/>
      <c r="V56" s="416" t="s">
        <v>110</v>
      </c>
      <c r="W56" s="417"/>
      <c r="X56" s="417"/>
      <c r="Y56" s="417"/>
      <c r="Z56" s="417"/>
      <c r="AA56" s="418"/>
      <c r="AB56" s="416" t="s">
        <v>109</v>
      </c>
      <c r="AC56" s="425"/>
      <c r="AD56" s="417"/>
      <c r="AE56" s="417"/>
      <c r="AF56" s="417"/>
      <c r="AG56" s="418"/>
      <c r="AH56" s="416" t="s">
        <v>108</v>
      </c>
      <c r="AI56" s="417"/>
      <c r="AJ56" s="417"/>
      <c r="AK56" s="417"/>
      <c r="AL56" s="417"/>
      <c r="AM56" s="418"/>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419"/>
      <c r="K57" s="420"/>
      <c r="L57" s="420"/>
      <c r="M57" s="420"/>
      <c r="N57" s="420"/>
      <c r="O57" s="421"/>
      <c r="P57" s="419"/>
      <c r="Q57" s="420"/>
      <c r="R57" s="420"/>
      <c r="S57" s="420"/>
      <c r="T57" s="420"/>
      <c r="U57" s="421"/>
      <c r="V57" s="419"/>
      <c r="W57" s="420"/>
      <c r="X57" s="420"/>
      <c r="Y57" s="420"/>
      <c r="Z57" s="420"/>
      <c r="AA57" s="421"/>
      <c r="AB57" s="419"/>
      <c r="AC57" s="420"/>
      <c r="AD57" s="420"/>
      <c r="AE57" s="420"/>
      <c r="AF57" s="420"/>
      <c r="AG57" s="421"/>
      <c r="AH57" s="419"/>
      <c r="AI57" s="420"/>
      <c r="AJ57" s="420"/>
      <c r="AK57" s="420"/>
      <c r="AL57" s="420"/>
      <c r="AM57" s="421"/>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419"/>
      <c r="K58" s="420"/>
      <c r="L58" s="420"/>
      <c r="M58" s="420"/>
      <c r="N58" s="420"/>
      <c r="O58" s="421"/>
      <c r="P58" s="419"/>
      <c r="Q58" s="420"/>
      <c r="R58" s="420"/>
      <c r="S58" s="420"/>
      <c r="T58" s="420"/>
      <c r="U58" s="421"/>
      <c r="V58" s="419"/>
      <c r="W58" s="420"/>
      <c r="X58" s="420"/>
      <c r="Y58" s="420"/>
      <c r="Z58" s="420"/>
      <c r="AA58" s="421"/>
      <c r="AB58" s="419"/>
      <c r="AC58" s="420"/>
      <c r="AD58" s="420"/>
      <c r="AE58" s="420"/>
      <c r="AF58" s="420"/>
      <c r="AG58" s="421"/>
      <c r="AH58" s="419"/>
      <c r="AI58" s="420"/>
      <c r="AJ58" s="420"/>
      <c r="AK58" s="420"/>
      <c r="AL58" s="420"/>
      <c r="AM58" s="421"/>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419"/>
      <c r="K59" s="420"/>
      <c r="L59" s="420"/>
      <c r="M59" s="420"/>
      <c r="N59" s="420"/>
      <c r="O59" s="421"/>
      <c r="P59" s="419"/>
      <c r="Q59" s="420"/>
      <c r="R59" s="420"/>
      <c r="S59" s="420"/>
      <c r="T59" s="420"/>
      <c r="U59" s="421"/>
      <c r="V59" s="419"/>
      <c r="W59" s="420"/>
      <c r="X59" s="420"/>
      <c r="Y59" s="420"/>
      <c r="Z59" s="420"/>
      <c r="AA59" s="421"/>
      <c r="AB59" s="419"/>
      <c r="AC59" s="420"/>
      <c r="AD59" s="420"/>
      <c r="AE59" s="420"/>
      <c r="AF59" s="420"/>
      <c r="AG59" s="421"/>
      <c r="AH59" s="419"/>
      <c r="AI59" s="420"/>
      <c r="AJ59" s="420"/>
      <c r="AK59" s="420"/>
      <c r="AL59" s="420"/>
      <c r="AM59" s="421"/>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419"/>
      <c r="K60" s="420"/>
      <c r="L60" s="420"/>
      <c r="M60" s="420"/>
      <c r="N60" s="420"/>
      <c r="O60" s="421"/>
      <c r="P60" s="419"/>
      <c r="Q60" s="420"/>
      <c r="R60" s="420"/>
      <c r="S60" s="420"/>
      <c r="T60" s="420"/>
      <c r="U60" s="421"/>
      <c r="V60" s="419"/>
      <c r="W60" s="420"/>
      <c r="X60" s="420"/>
      <c r="Y60" s="420"/>
      <c r="Z60" s="420"/>
      <c r="AA60" s="421"/>
      <c r="AB60" s="419"/>
      <c r="AC60" s="420"/>
      <c r="AD60" s="420"/>
      <c r="AE60" s="420"/>
      <c r="AF60" s="420"/>
      <c r="AG60" s="421"/>
      <c r="AH60" s="419"/>
      <c r="AI60" s="420"/>
      <c r="AJ60" s="420"/>
      <c r="AK60" s="420"/>
      <c r="AL60" s="420"/>
      <c r="AM60" s="421"/>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422"/>
      <c r="K61" s="423"/>
      <c r="L61" s="423"/>
      <c r="M61" s="423"/>
      <c r="N61" s="423"/>
      <c r="O61" s="424"/>
      <c r="P61" s="422"/>
      <c r="Q61" s="423"/>
      <c r="R61" s="423"/>
      <c r="S61" s="423"/>
      <c r="T61" s="423"/>
      <c r="U61" s="424"/>
      <c r="V61" s="422"/>
      <c r="W61" s="423"/>
      <c r="X61" s="423"/>
      <c r="Y61" s="423"/>
      <c r="Z61" s="423"/>
      <c r="AA61" s="424"/>
      <c r="AB61" s="422"/>
      <c r="AC61" s="423"/>
      <c r="AD61" s="423"/>
      <c r="AE61" s="423"/>
      <c r="AF61" s="423"/>
      <c r="AG61" s="424"/>
      <c r="AH61" s="422"/>
      <c r="AI61" s="423"/>
      <c r="AJ61" s="423"/>
      <c r="AK61" s="423"/>
      <c r="AL61" s="423"/>
      <c r="AM61" s="424"/>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465" t="s">
        <v>55</v>
      </c>
      <c r="C1" s="465"/>
      <c r="D1" s="465"/>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52</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51</v>
      </c>
      <c r="C4" s="13" t="s">
        <v>102</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53</v>
      </c>
      <c r="C5" s="16" t="s">
        <v>103</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107</v>
      </c>
      <c r="C6" s="16" t="s">
        <v>104</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105</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54</v>
      </c>
      <c r="C8" s="16" t="s">
        <v>106</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76"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2"/>
      <c r="B1" s="466" t="s">
        <v>63</v>
      </c>
      <c r="C1" s="466"/>
      <c r="D1" s="466"/>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56</v>
      </c>
      <c r="D3" s="35" t="s">
        <v>57</v>
      </c>
      <c r="E3" s="82"/>
      <c r="F3" s="82"/>
      <c r="G3" s="82"/>
      <c r="H3" s="82"/>
      <c r="I3" s="82"/>
      <c r="J3" s="82"/>
      <c r="K3" s="82"/>
      <c r="L3" s="82"/>
      <c r="M3" s="82"/>
      <c r="N3" s="82"/>
      <c r="O3" s="82"/>
      <c r="P3" s="82"/>
      <c r="Q3" s="82"/>
      <c r="R3" s="82"/>
      <c r="S3" s="82"/>
      <c r="T3" s="82"/>
      <c r="U3" s="82"/>
    </row>
    <row r="4" spans="1:21" ht="33.75" x14ac:dyDescent="0.25">
      <c r="A4" s="102" t="s">
        <v>83</v>
      </c>
      <c r="B4" s="38" t="s">
        <v>101</v>
      </c>
      <c r="C4" s="43" t="s">
        <v>156</v>
      </c>
      <c r="D4" s="36" t="s">
        <v>97</v>
      </c>
      <c r="E4" s="82"/>
      <c r="F4" s="82"/>
      <c r="G4" s="82"/>
      <c r="H4" s="82"/>
      <c r="I4" s="82"/>
      <c r="J4" s="82"/>
      <c r="K4" s="82"/>
      <c r="L4" s="82"/>
      <c r="M4" s="82"/>
      <c r="N4" s="82"/>
      <c r="O4" s="82"/>
      <c r="P4" s="82"/>
      <c r="Q4" s="82"/>
      <c r="R4" s="82"/>
      <c r="S4" s="82"/>
      <c r="T4" s="82"/>
      <c r="U4" s="82"/>
    </row>
    <row r="5" spans="1:21" ht="67.5" x14ac:dyDescent="0.25">
      <c r="A5" s="102" t="s">
        <v>84</v>
      </c>
      <c r="B5" s="39" t="s">
        <v>59</v>
      </c>
      <c r="C5" s="44" t="s">
        <v>93</v>
      </c>
      <c r="D5" s="37" t="s">
        <v>98</v>
      </c>
      <c r="E5" s="82"/>
      <c r="F5" s="82"/>
      <c r="G5" s="82"/>
      <c r="H5" s="82"/>
      <c r="I5" s="82"/>
      <c r="J5" s="82"/>
      <c r="K5" s="82"/>
      <c r="L5" s="82"/>
      <c r="M5" s="82"/>
      <c r="N5" s="82"/>
      <c r="O5" s="82"/>
      <c r="P5" s="82"/>
      <c r="Q5" s="82"/>
      <c r="R5" s="82"/>
      <c r="S5" s="82"/>
      <c r="T5" s="82"/>
      <c r="U5" s="82"/>
    </row>
    <row r="6" spans="1:21" ht="67.5" x14ac:dyDescent="0.25">
      <c r="A6" s="102" t="s">
        <v>81</v>
      </c>
      <c r="B6" s="40" t="s">
        <v>60</v>
      </c>
      <c r="C6" s="44" t="s">
        <v>94</v>
      </c>
      <c r="D6" s="37" t="s">
        <v>100</v>
      </c>
      <c r="E6" s="82"/>
      <c r="F6" s="82"/>
      <c r="G6" s="82"/>
      <c r="H6" s="82"/>
      <c r="I6" s="82"/>
      <c r="J6" s="82"/>
      <c r="K6" s="82"/>
      <c r="L6" s="82"/>
      <c r="M6" s="82"/>
      <c r="N6" s="82"/>
      <c r="O6" s="82"/>
      <c r="P6" s="82"/>
      <c r="Q6" s="82"/>
      <c r="R6" s="82"/>
      <c r="S6" s="82"/>
      <c r="T6" s="82"/>
      <c r="U6" s="82"/>
    </row>
    <row r="7" spans="1:21" ht="101.25" x14ac:dyDescent="0.25">
      <c r="A7" s="102" t="s">
        <v>7</v>
      </c>
      <c r="B7" s="41" t="s">
        <v>61</v>
      </c>
      <c r="C7" s="44" t="s">
        <v>95</v>
      </c>
      <c r="D7" s="37" t="s">
        <v>99</v>
      </c>
      <c r="E7" s="82"/>
      <c r="F7" s="82"/>
      <c r="G7" s="82"/>
      <c r="H7" s="82"/>
      <c r="I7" s="82"/>
      <c r="J7" s="82"/>
      <c r="K7" s="82"/>
      <c r="L7" s="82"/>
      <c r="M7" s="82"/>
      <c r="N7" s="82"/>
      <c r="O7" s="82"/>
      <c r="P7" s="82"/>
      <c r="Q7" s="82"/>
      <c r="R7" s="82"/>
      <c r="S7" s="82"/>
      <c r="T7" s="82"/>
      <c r="U7" s="82"/>
    </row>
    <row r="8" spans="1:21" ht="67.5" x14ac:dyDescent="0.25">
      <c r="A8" s="102" t="s">
        <v>85</v>
      </c>
      <c r="B8" s="42" t="s">
        <v>62</v>
      </c>
      <c r="C8" s="44" t="s">
        <v>96</v>
      </c>
      <c r="D8" s="37" t="s">
        <v>118</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91</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89</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88</v>
      </c>
      <c r="C209" s="29" t="s">
        <v>143</v>
      </c>
      <c r="D209" s="32" t="s">
        <v>88</v>
      </c>
      <c r="E209" s="32" t="s">
        <v>143</v>
      </c>
    </row>
    <row r="210" spans="1:8" ht="21" x14ac:dyDescent="0.35">
      <c r="A210" s="82"/>
      <c r="B210" s="30" t="s">
        <v>90</v>
      </c>
      <c r="C210" s="30"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2"/>
      <c r="B211" s="30" t="s">
        <v>90</v>
      </c>
      <c r="C211" s="30" t="s">
        <v>93</v>
      </c>
      <c r="E211" t="s">
        <v>58</v>
      </c>
      <c r="F211" t="str">
        <f t="shared" ref="F211:F221" si="0">IF(NOT(ISBLANK(D211)),D211,IF(NOT(ISBLANK(E211)),"     "&amp;E211,FALSE))</f>
        <v xml:space="preserve">     Afectación menor a 10 SMLMV .</v>
      </c>
    </row>
    <row r="212" spans="1:8" ht="21" x14ac:dyDescent="0.35">
      <c r="A212" s="82"/>
      <c r="B212" s="30" t="s">
        <v>90</v>
      </c>
      <c r="C212" s="30" t="s">
        <v>94</v>
      </c>
      <c r="E212" t="s">
        <v>93</v>
      </c>
      <c r="F212" t="str">
        <f t="shared" si="0"/>
        <v xml:space="preserve">     Entre 10 y 50 SMLMV </v>
      </c>
    </row>
    <row r="213" spans="1:8" ht="21" x14ac:dyDescent="0.35">
      <c r="A213" s="82"/>
      <c r="B213" s="30" t="s">
        <v>90</v>
      </c>
      <c r="C213" s="30" t="s">
        <v>95</v>
      </c>
      <c r="E213" t="s">
        <v>94</v>
      </c>
      <c r="F213" t="str">
        <f t="shared" si="0"/>
        <v xml:space="preserve">     Entre 50 y 100 SMLMV </v>
      </c>
    </row>
    <row r="214" spans="1:8" ht="21" x14ac:dyDescent="0.35">
      <c r="A214" s="82"/>
      <c r="B214" s="30" t="s">
        <v>90</v>
      </c>
      <c r="C214" s="30" t="s">
        <v>96</v>
      </c>
      <c r="E214" t="s">
        <v>95</v>
      </c>
      <c r="F214" t="str">
        <f t="shared" si="0"/>
        <v xml:space="preserve">     Entre 100 y 500 SMLMV </v>
      </c>
    </row>
    <row r="215" spans="1:8" ht="21" x14ac:dyDescent="0.35">
      <c r="A215" s="82"/>
      <c r="B215" s="30" t="s">
        <v>57</v>
      </c>
      <c r="C215" s="30" t="s">
        <v>97</v>
      </c>
      <c r="E215" t="s">
        <v>96</v>
      </c>
      <c r="F215" t="str">
        <f t="shared" si="0"/>
        <v xml:space="preserve">     Mayor a 500 SMLMV </v>
      </c>
    </row>
    <row r="216" spans="1:8" ht="21" x14ac:dyDescent="0.35">
      <c r="A216" s="82"/>
      <c r="B216" s="30" t="s">
        <v>57</v>
      </c>
      <c r="C216" s="30" t="s">
        <v>98</v>
      </c>
      <c r="D216" t="s">
        <v>57</v>
      </c>
      <c r="F216" t="str">
        <f t="shared" si="0"/>
        <v>Pérdida Reputacional</v>
      </c>
    </row>
    <row r="217" spans="1:8" ht="21" x14ac:dyDescent="0.35">
      <c r="A217" s="82"/>
      <c r="B217" s="30" t="s">
        <v>57</v>
      </c>
      <c r="C217" s="30" t="s">
        <v>100</v>
      </c>
      <c r="E217" t="s">
        <v>97</v>
      </c>
      <c r="F217" t="str">
        <f t="shared" si="0"/>
        <v xml:space="preserve">     El riesgo afecta la imagen de alguna área de la organización</v>
      </c>
    </row>
    <row r="218" spans="1:8" ht="21" x14ac:dyDescent="0.35">
      <c r="A218" s="82"/>
      <c r="B218" s="30" t="s">
        <v>57</v>
      </c>
      <c r="C218" s="30" t="s">
        <v>99</v>
      </c>
      <c r="E218" t="s">
        <v>98</v>
      </c>
      <c r="F218" t="str">
        <f t="shared" si="0"/>
        <v xml:space="preserve">     El riesgo afecta la imagen de la entidad internamente, de conocimiento general, nivel interno, de junta dircetiva y accionistas y/o de provedores</v>
      </c>
    </row>
    <row r="219" spans="1:8" ht="21" x14ac:dyDescent="0.35">
      <c r="A219" s="82"/>
      <c r="B219" s="30" t="s">
        <v>57</v>
      </c>
      <c r="C219" s="30" t="s">
        <v>118</v>
      </c>
      <c r="E219" t="s">
        <v>100</v>
      </c>
      <c r="F219" t="str">
        <f t="shared" si="0"/>
        <v xml:space="preserve">     El riesgo afecta la imagen de la entidad con algunos usuarios de relevancia frente al logro de los objetivos</v>
      </c>
    </row>
    <row r="220" spans="1:8" x14ac:dyDescent="0.25">
      <c r="A220" s="82"/>
      <c r="B220" s="31"/>
      <c r="C220" s="31"/>
      <c r="E220" t="s">
        <v>99</v>
      </c>
      <c r="F220" t="str">
        <f t="shared" si="0"/>
        <v xml:space="preserve">     El riesgo afecta la imagen de de la entidad con efecto publicitario sostenido a nivel de sector administrativo, nivel departamental o municipal</v>
      </c>
    </row>
    <row r="221" spans="1:8" x14ac:dyDescent="0.25">
      <c r="A221" s="82"/>
      <c r="B221" s="31" t="e" cm="1">
        <f t="array" aca="1" ref="B221:B223" ca="1">_xlfn.UNIQUE(Tabla1[[#All],[Criterios]])</f>
        <v>#NAME?</v>
      </c>
      <c r="C221" s="31"/>
      <c r="E221" t="s">
        <v>118</v>
      </c>
      <c r="F221" t="str">
        <f t="shared" si="0"/>
        <v xml:space="preserve">     El riesgo afecta la imagen de la entidad a nivel nacional, con efecto publicitarios sostenible a nivel país</v>
      </c>
    </row>
    <row r="222" spans="1:8" x14ac:dyDescent="0.25">
      <c r="A222" s="82"/>
      <c r="B222" s="31" t="e">
        <f ca="1"/>
        <v>#NAME?</v>
      </c>
      <c r="C222" s="31"/>
    </row>
    <row r="223" spans="1:8" x14ac:dyDescent="0.25">
      <c r="B223" s="31" t="e">
        <f ca="1"/>
        <v>#NAME?</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28515625" defaultRowHeight="12.75" x14ac:dyDescent="0.2"/>
  <cols>
    <col min="1" max="2" width="14.28515625" style="87"/>
    <col min="3" max="3" width="17" style="87" customWidth="1"/>
    <col min="4" max="4" width="14.28515625" style="87"/>
    <col min="5" max="5" width="46" style="87" customWidth="1"/>
    <col min="6" max="16384" width="14.28515625" style="87"/>
  </cols>
  <sheetData>
    <row r="1" spans="2:6" ht="24" customHeight="1" thickBot="1" x14ac:dyDescent="0.25">
      <c r="B1" s="467" t="s">
        <v>78</v>
      </c>
      <c r="C1" s="468"/>
      <c r="D1" s="468"/>
      <c r="E1" s="468"/>
      <c r="F1" s="469"/>
    </row>
    <row r="2" spans="2:6" ht="16.5" thickBot="1" x14ac:dyDescent="0.3">
      <c r="B2" s="88"/>
      <c r="C2" s="88"/>
      <c r="D2" s="88"/>
      <c r="E2" s="88"/>
      <c r="F2" s="88"/>
    </row>
    <row r="3" spans="2:6" ht="16.5" thickBot="1" x14ac:dyDescent="0.25">
      <c r="B3" s="471" t="s">
        <v>64</v>
      </c>
      <c r="C3" s="472"/>
      <c r="D3" s="472"/>
      <c r="E3" s="100" t="s">
        <v>65</v>
      </c>
      <c r="F3" s="101" t="s">
        <v>66</v>
      </c>
    </row>
    <row r="4" spans="2:6" ht="31.5" x14ac:dyDescent="0.2">
      <c r="B4" s="473" t="s">
        <v>67</v>
      </c>
      <c r="C4" s="475" t="s">
        <v>13</v>
      </c>
      <c r="D4" s="89" t="s">
        <v>14</v>
      </c>
      <c r="E4" s="90" t="s">
        <v>68</v>
      </c>
      <c r="F4" s="91">
        <v>0.25</v>
      </c>
    </row>
    <row r="5" spans="2:6" ht="47.25" x14ac:dyDescent="0.2">
      <c r="B5" s="474"/>
      <c r="C5" s="476"/>
      <c r="D5" s="92" t="s">
        <v>15</v>
      </c>
      <c r="E5" s="93" t="s">
        <v>69</v>
      </c>
      <c r="F5" s="94">
        <v>0.15</v>
      </c>
    </row>
    <row r="6" spans="2:6" ht="47.25" x14ac:dyDescent="0.2">
      <c r="B6" s="474"/>
      <c r="C6" s="476"/>
      <c r="D6" s="92" t="s">
        <v>16</v>
      </c>
      <c r="E6" s="93" t="s">
        <v>70</v>
      </c>
      <c r="F6" s="94">
        <v>0.1</v>
      </c>
    </row>
    <row r="7" spans="2:6" ht="63" x14ac:dyDescent="0.2">
      <c r="B7" s="474"/>
      <c r="C7" s="476" t="s">
        <v>17</v>
      </c>
      <c r="D7" s="92" t="s">
        <v>10</v>
      </c>
      <c r="E7" s="93" t="s">
        <v>71</v>
      </c>
      <c r="F7" s="94">
        <v>0.25</v>
      </c>
    </row>
    <row r="8" spans="2:6" ht="31.5" x14ac:dyDescent="0.2">
      <c r="B8" s="474"/>
      <c r="C8" s="476"/>
      <c r="D8" s="92" t="s">
        <v>9</v>
      </c>
      <c r="E8" s="93" t="s">
        <v>72</v>
      </c>
      <c r="F8" s="94">
        <v>0.15</v>
      </c>
    </row>
    <row r="9" spans="2:6" ht="47.25" x14ac:dyDescent="0.2">
      <c r="B9" s="474" t="s">
        <v>160</v>
      </c>
      <c r="C9" s="476" t="s">
        <v>18</v>
      </c>
      <c r="D9" s="92" t="s">
        <v>19</v>
      </c>
      <c r="E9" s="93" t="s">
        <v>73</v>
      </c>
      <c r="F9" s="95" t="s">
        <v>74</v>
      </c>
    </row>
    <row r="10" spans="2:6" ht="63" x14ac:dyDescent="0.2">
      <c r="B10" s="474"/>
      <c r="C10" s="476"/>
      <c r="D10" s="92" t="s">
        <v>20</v>
      </c>
      <c r="E10" s="93" t="s">
        <v>75</v>
      </c>
      <c r="F10" s="95" t="s">
        <v>74</v>
      </c>
    </row>
    <row r="11" spans="2:6" ht="47.25" x14ac:dyDescent="0.2">
      <c r="B11" s="474"/>
      <c r="C11" s="476" t="s">
        <v>21</v>
      </c>
      <c r="D11" s="92" t="s">
        <v>22</v>
      </c>
      <c r="E11" s="93" t="s">
        <v>76</v>
      </c>
      <c r="F11" s="95" t="s">
        <v>74</v>
      </c>
    </row>
    <row r="12" spans="2:6" ht="47.25" x14ac:dyDescent="0.2">
      <c r="B12" s="474"/>
      <c r="C12" s="476"/>
      <c r="D12" s="92" t="s">
        <v>23</v>
      </c>
      <c r="E12" s="93" t="s">
        <v>77</v>
      </c>
      <c r="F12" s="95" t="s">
        <v>74</v>
      </c>
    </row>
    <row r="13" spans="2:6" ht="31.5" x14ac:dyDescent="0.2">
      <c r="B13" s="474"/>
      <c r="C13" s="476" t="s">
        <v>24</v>
      </c>
      <c r="D13" s="92" t="s">
        <v>119</v>
      </c>
      <c r="E13" s="93" t="s">
        <v>122</v>
      </c>
      <c r="F13" s="95" t="s">
        <v>74</v>
      </c>
    </row>
    <row r="14" spans="2:6" ht="32.25" thickBot="1" x14ac:dyDescent="0.25">
      <c r="B14" s="477"/>
      <c r="C14" s="478"/>
      <c r="D14" s="96" t="s">
        <v>120</v>
      </c>
      <c r="E14" s="97" t="s">
        <v>121</v>
      </c>
      <c r="F14" s="98" t="s">
        <v>74</v>
      </c>
    </row>
    <row r="15" spans="2:6" ht="49.5" customHeight="1" x14ac:dyDescent="0.2">
      <c r="B15" s="470" t="s">
        <v>157</v>
      </c>
      <c r="C15" s="470"/>
      <c r="D15" s="470"/>
      <c r="E15" s="470"/>
      <c r="F15" s="470"/>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40</v>
      </c>
    </row>
    <row r="21" spans="1:1" x14ac:dyDescent="0.2">
      <c r="A21" s="9"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Riesgos Gestión ADM FINANC</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2024-05-16T23:36:20Z</dcterms:modified>
</cp:coreProperties>
</file>