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xml" ContentType="application/vnd.ms-excel.rdrichvalue+xml"/>
  <Override PartName="/xl/richData/rdRichValueTypes.xml" ContentType="application/vnd.ms-excel.rdrichvaluetypes+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USUARIO\Desktop\SEGUIMIENTO MAPAS DE RIESGOS OCI - PARA PUBLICAR\"/>
    </mc:Choice>
  </mc:AlternateContent>
  <bookViews>
    <workbookView xWindow="0" yWindow="0" windowWidth="28800" windowHeight="12135" tabRatio="882" firstSheet="1" activeTab="1"/>
  </bookViews>
  <sheets>
    <sheet name="Intructivo" sheetId="20" state="hidden" r:id="rId1"/>
    <sheet name="Mapa Riesgos Gestión TECNOLOGIA" sheetId="1" r:id="rId2"/>
    <sheet name="Matriz Calor Inherente" sheetId="18" state="hidden" r:id="rId3"/>
    <sheet name="Matriz Calor Residual" sheetId="19" state="hidden" r:id="rId4"/>
    <sheet name="Tabla probabilidad" sheetId="12" state="hidden" r:id="rId5"/>
    <sheet name="Tabla Impacto" sheetId="13" state="hidden" r:id="rId6"/>
    <sheet name="Tabla Valoración controles" sheetId="15" state="hidden" r:id="rId7"/>
    <sheet name="Opciones Tratamiento" sheetId="16" state="hidden" r:id="rId8"/>
    <sheet name="Hoja1" sheetId="11" state="hidden" r:id="rId9"/>
  </sheets>
  <calcPr calcId="152511"/>
  <pivotCaches>
    <pivotCache cacheId="0" r:id="rId10"/>
  </pivotCache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T16" i="1" l="1"/>
  <c r="Q19" i="1"/>
  <c r="T19" i="1"/>
  <c r="Q23" i="1" l="1"/>
  <c r="Q18" i="1"/>
  <c r="Q17" i="1"/>
  <c r="F221" i="13" l="1"/>
  <c r="F211" i="13"/>
  <c r="F212" i="13"/>
  <c r="F213" i="13"/>
  <c r="F214" i="13"/>
  <c r="F215" i="13"/>
  <c r="F216" i="13"/>
  <c r="F217" i="13"/>
  <c r="F218" i="13"/>
  <c r="F219" i="13"/>
  <c r="F220" i="13"/>
  <c r="F210" i="13"/>
  <c r="K67" i="1"/>
  <c r="B221" i="13" a="1"/>
  <c r="K39" i="1"/>
  <c r="K25" i="1"/>
  <c r="K37" i="1"/>
  <c r="K20" i="1"/>
  <c r="K47" i="1"/>
  <c r="K51" i="1"/>
  <c r="K48" i="1"/>
  <c r="K43" i="1"/>
  <c r="K23" i="1"/>
  <c r="K53" i="1"/>
  <c r="K69" i="1"/>
  <c r="K44" i="1"/>
  <c r="K59" i="1"/>
  <c r="K61" i="1"/>
  <c r="K42" i="1"/>
  <c r="K17" i="1"/>
  <c r="K63" i="1"/>
  <c r="K66" i="1"/>
  <c r="K54" i="1"/>
  <c r="K21" i="1"/>
  <c r="K41" i="1"/>
  <c r="K27" i="1"/>
  <c r="K35" i="1"/>
  <c r="K26" i="1"/>
  <c r="K57" i="1"/>
  <c r="K24" i="1"/>
  <c r="K30" i="1"/>
  <c r="K38" i="1"/>
  <c r="K49" i="1"/>
  <c r="K33" i="1"/>
  <c r="K32" i="1"/>
  <c r="K55" i="1"/>
  <c r="K68" i="1"/>
  <c r="K56" i="1"/>
  <c r="K36" i="1"/>
  <c r="K45" i="1"/>
  <c r="K65" i="1"/>
  <c r="K62" i="1"/>
  <c r="K18" i="1"/>
  <c r="K19" i="1"/>
  <c r="K60" i="1"/>
  <c r="K31" i="1"/>
  <c r="K29" i="1"/>
  <c r="K50"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AB53" i="1" s="1"/>
  <c r="T52" i="1"/>
  <c r="H52" i="1"/>
  <c r="I52" i="1" s="1"/>
  <c r="T51" i="1"/>
  <c r="Q51" i="1"/>
  <c r="T50" i="1"/>
  <c r="Q50" i="1"/>
  <c r="T49" i="1"/>
  <c r="Q49" i="1"/>
  <c r="T48" i="1"/>
  <c r="Q48" i="1"/>
  <c r="T47" i="1"/>
  <c r="T46" i="1"/>
  <c r="Q46" i="1"/>
  <c r="AB47" i="1" s="1"/>
  <c r="H46" i="1"/>
  <c r="I46" i="1" s="1"/>
  <c r="T45" i="1"/>
  <c r="Q45" i="1"/>
  <c r="T44" i="1"/>
  <c r="Q44" i="1"/>
  <c r="T43" i="1"/>
  <c r="Q43" i="1"/>
  <c r="T42" i="1"/>
  <c r="Q42" i="1"/>
  <c r="T41" i="1"/>
  <c r="T40" i="1"/>
  <c r="Q40" i="1"/>
  <c r="AB41" i="1" s="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T23" i="1"/>
  <c r="T22" i="1"/>
  <c r="Q22" i="1"/>
  <c r="H22" i="1"/>
  <c r="I22" i="1" s="1"/>
  <c r="H16" i="1"/>
  <c r="T21" i="1"/>
  <c r="Q21" i="1"/>
  <c r="T20" i="1"/>
  <c r="Q20" i="1"/>
  <c r="T18" i="1"/>
  <c r="T17" i="1"/>
  <c r="Q16" i="1"/>
  <c r="AB65" i="1" l="1"/>
  <c r="AB29" i="1"/>
  <c r="AB35" i="1"/>
  <c r="AB59" i="1"/>
  <c r="AB50" i="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Z19" i="1" l="1"/>
  <c r="Y19" i="1"/>
  <c r="Y37" i="1"/>
  <c r="Y63" i="1"/>
  <c r="Z63" i="1"/>
  <c r="Y62" i="1"/>
  <c r="Z62" i="1"/>
  <c r="Y57" i="1"/>
  <c r="Z57" i="1"/>
  <c r="X68" i="1"/>
  <c r="X69" i="1"/>
  <c r="Z44" i="1"/>
  <c r="X45" i="1" s="1"/>
  <c r="Y45" i="1" s="1"/>
  <c r="Z38" i="1"/>
  <c r="X39" i="1" s="1"/>
  <c r="Y38" i="1"/>
  <c r="Y26" i="1"/>
  <c r="Z26" i="1"/>
  <c r="X27" i="1" s="1"/>
  <c r="Y27" i="1" s="1"/>
  <c r="Y33" i="1"/>
  <c r="Z33" i="1"/>
  <c r="X20" i="1"/>
  <c r="Z20" i="1" s="1"/>
  <c r="X21" i="1" s="1"/>
  <c r="Y69" i="1" l="1"/>
  <c r="Z69" i="1"/>
  <c r="Y68" i="1"/>
  <c r="Z68" i="1"/>
  <c r="Y39" i="1"/>
  <c r="Z39" i="1"/>
  <c r="Z45" i="1"/>
  <c r="Z27" i="1"/>
  <c r="Y20" i="1"/>
  <c r="Y21" i="1"/>
  <c r="Z21" i="1"/>
  <c r="AB66" i="1" l="1"/>
  <c r="AB58" i="1"/>
  <c r="AB40" i="1"/>
  <c r="AA40" i="1" s="1"/>
  <c r="AB52" i="1"/>
  <c r="AA52" i="1" s="1"/>
  <c r="AB46" i="1"/>
  <c r="AA46" i="1" s="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A65" i="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A53" i="1"/>
  <c r="AB54" i="1"/>
  <c r="AA59" i="1"/>
  <c r="AB60" i="1"/>
  <c r="AA29" i="1"/>
  <c r="AB3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R40" i="19" l="1"/>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P14" i="18" l="1"/>
  <c r="V22" i="18"/>
  <c r="V14" i="18"/>
  <c r="P22" i="18"/>
  <c r="V38" i="18"/>
  <c r="AH14" i="18"/>
  <c r="AH38" i="18"/>
  <c r="J14" i="18"/>
  <c r="AB22" i="18"/>
  <c r="V30" i="18"/>
  <c r="AB14" i="18"/>
  <c r="AB38" i="18"/>
  <c r="J30" i="18"/>
  <c r="P38" i="18"/>
  <c r="AB6" i="18"/>
  <c r="AH30" i="18"/>
  <c r="J38" i="18"/>
  <c r="AH6" i="18"/>
  <c r="V6" i="18"/>
  <c r="AB30" i="18"/>
  <c r="J22" i="18"/>
  <c r="J6" i="18"/>
  <c r="P30" i="18"/>
  <c r="AH22" i="18"/>
  <c r="P6" i="18"/>
  <c r="AH6" i="19" l="1"/>
  <c r="P16" i="19"/>
  <c r="P6" i="19"/>
  <c r="V46" i="19"/>
  <c r="AH46" i="19"/>
  <c r="AB46" i="19"/>
  <c r="J6" i="19"/>
  <c r="P46" i="19"/>
  <c r="AB26" i="19"/>
  <c r="AB16" i="19"/>
  <c r="AH26" i="19"/>
  <c r="J16" i="19"/>
  <c r="V26" i="19"/>
  <c r="AH36" i="19"/>
  <c r="P26" i="19"/>
  <c r="V16" i="19"/>
  <c r="V36" i="19"/>
  <c r="AH16" i="19"/>
  <c r="V6" i="19"/>
  <c r="AB36" i="19"/>
  <c r="AB6" i="19"/>
  <c r="P36" i="19"/>
  <c r="J36" i="19"/>
  <c r="J26" i="19"/>
  <c r="J46" i="19"/>
  <c r="W36" i="19" l="1"/>
  <c r="AC36" i="19"/>
  <c r="K16" i="19"/>
  <c r="K46" i="19"/>
  <c r="AI46" i="19"/>
  <c r="AC46" i="19"/>
  <c r="Q46" i="19"/>
  <c r="AC26" i="19"/>
  <c r="AC16" i="19"/>
  <c r="W16" i="19"/>
  <c r="K36" i="19"/>
  <c r="Q26" i="19"/>
  <c r="Q6" i="19"/>
  <c r="K6" i="19"/>
  <c r="Q16" i="19"/>
  <c r="AI6" i="19"/>
  <c r="AI16" i="19"/>
  <c r="Q36" i="19"/>
  <c r="W6" i="19"/>
  <c r="W26" i="19"/>
  <c r="K26" i="19"/>
  <c r="W46" i="19"/>
  <c r="AI36" i="19"/>
  <c r="AI26" i="19"/>
  <c r="AC6" i="19"/>
  <c r="AD46" i="19"/>
  <c r="R6" i="19"/>
  <c r="X46" i="19"/>
  <c r="AJ16" i="19"/>
  <c r="AD16" i="19"/>
  <c r="AJ46" i="19"/>
  <c r="L36" i="19"/>
  <c r="AJ6" i="19"/>
  <c r="X26" i="19"/>
  <c r="AD6" i="19"/>
  <c r="R16" i="19"/>
  <c r="X16" i="19"/>
  <c r="AD36" i="19"/>
  <c r="AJ36" i="19"/>
  <c r="R26" i="19"/>
  <c r="L16" i="19"/>
  <c r="AJ26" i="19"/>
  <c r="R46" i="19"/>
  <c r="L46" i="19"/>
  <c r="AD26" i="19"/>
  <c r="L6" i="19"/>
  <c r="L26" i="19"/>
  <c r="X6" i="19"/>
  <c r="R36" i="19"/>
  <c r="X36" i="19"/>
  <c r="B223" i="13" l="1"/>
  <c r="B222" i="13"/>
  <c r="K40" i="1" l="1"/>
  <c r="L40" i="1" s="1"/>
  <c r="K28" i="1"/>
  <c r="L28" i="1" s="1"/>
  <c r="K22" i="1"/>
  <c r="L22" i="1" s="1"/>
  <c r="K58" i="1"/>
  <c r="L58" i="1" s="1"/>
  <c r="K52" i="1"/>
  <c r="L52" i="1" s="1"/>
  <c r="K46" i="1"/>
  <c r="L46" i="1" s="1"/>
  <c r="K34" i="1"/>
  <c r="L34" i="1" s="1"/>
  <c r="K16" i="1"/>
  <c r="L16" i="1" s="1"/>
  <c r="K64" i="1"/>
  <c r="L64" i="1" s="1"/>
  <c r="AB40" i="18" l="1"/>
  <c r="P24" i="18"/>
  <c r="AH24" i="18"/>
  <c r="P8" i="18"/>
  <c r="AH32" i="18"/>
  <c r="V40" i="18"/>
  <c r="AH8" i="18"/>
  <c r="N28" i="1"/>
  <c r="J40" i="18"/>
  <c r="AB24" i="18"/>
  <c r="P16" i="18"/>
  <c r="AH40" i="18"/>
  <c r="V8" i="18"/>
  <c r="V16" i="18"/>
  <c r="P40" i="18"/>
  <c r="J8" i="18"/>
  <c r="J32" i="18"/>
  <c r="M28" i="1"/>
  <c r="AB28" i="1" s="1"/>
  <c r="AA28" i="1" s="1"/>
  <c r="V32" i="18"/>
  <c r="AB32" i="18"/>
  <c r="J16" i="18"/>
  <c r="AH16" i="18"/>
  <c r="AB8" i="18"/>
  <c r="V24" i="18"/>
  <c r="P32" i="18"/>
  <c r="AB16" i="18"/>
  <c r="J24" i="18"/>
  <c r="X6" i="18"/>
  <c r="N16" i="1"/>
  <c r="AD6" i="18"/>
  <c r="L38" i="18"/>
  <c r="AJ30" i="18"/>
  <c r="AD22" i="18"/>
  <c r="AD30" i="18"/>
  <c r="AD14" i="18"/>
  <c r="R22" i="18"/>
  <c r="M16" i="1"/>
  <c r="AJ38" i="18"/>
  <c r="R6" i="18"/>
  <c r="L6" i="18"/>
  <c r="X14" i="18"/>
  <c r="AJ22" i="18"/>
  <c r="R30" i="18"/>
  <c r="L30" i="18"/>
  <c r="X30" i="18"/>
  <c r="AJ6" i="18"/>
  <c r="X22" i="18"/>
  <c r="R38" i="18"/>
  <c r="L14" i="18"/>
  <c r="R14" i="18"/>
  <c r="X38" i="18"/>
  <c r="AJ14" i="18"/>
  <c r="L22" i="18"/>
  <c r="AD38" i="18"/>
  <c r="J44" i="18"/>
  <c r="P20" i="18"/>
  <c r="V28" i="18"/>
  <c r="J12" i="18"/>
  <c r="V12" i="18"/>
  <c r="AB28" i="18"/>
  <c r="J36" i="18"/>
  <c r="AH44" i="18"/>
  <c r="P28" i="18"/>
  <c r="P36" i="18"/>
  <c r="AB20" i="18"/>
  <c r="M64" i="1"/>
  <c r="AB64" i="1" s="1"/>
  <c r="AA64" i="1" s="1"/>
  <c r="N64" i="1"/>
  <c r="AB44" i="18"/>
  <c r="AB36" i="18"/>
  <c r="P12" i="18"/>
  <c r="V44" i="18"/>
  <c r="AH28" i="18"/>
  <c r="J20" i="18"/>
  <c r="AH20" i="18"/>
  <c r="J28" i="18"/>
  <c r="V36" i="18"/>
  <c r="AH12" i="18"/>
  <c r="P44" i="18"/>
  <c r="AH36" i="18"/>
  <c r="V20" i="18"/>
  <c r="AB12" i="18"/>
  <c r="R8" i="18"/>
  <c r="X24" i="18"/>
  <c r="X32" i="18"/>
  <c r="AD24" i="18"/>
  <c r="AJ8" i="18"/>
  <c r="AJ40" i="18"/>
  <c r="AJ16" i="18"/>
  <c r="AJ32" i="18"/>
  <c r="M34" i="1"/>
  <c r="R16" i="18"/>
  <c r="X8" i="18"/>
  <c r="L16" i="18"/>
  <c r="AD8" i="18"/>
  <c r="R40" i="18"/>
  <c r="AD40" i="18"/>
  <c r="AJ24" i="18"/>
  <c r="R24" i="18"/>
  <c r="X40" i="18"/>
  <c r="L40" i="18"/>
  <c r="AD32" i="18"/>
  <c r="L8" i="18"/>
  <c r="N34" i="1"/>
  <c r="X16" i="18"/>
  <c r="AD16" i="18"/>
  <c r="R32" i="18"/>
  <c r="L32" i="18"/>
  <c r="L24" i="18"/>
  <c r="X18" i="18"/>
  <c r="M52" i="1"/>
  <c r="R42" i="18"/>
  <c r="L26" i="18"/>
  <c r="X42" i="18"/>
  <c r="X34" i="18"/>
  <c r="L18" i="18"/>
  <c r="X26" i="18"/>
  <c r="AD34" i="18"/>
  <c r="X10" i="18"/>
  <c r="AJ26" i="18"/>
  <c r="AJ18" i="18"/>
  <c r="AD10" i="18"/>
  <c r="R18" i="18"/>
  <c r="AD18" i="18"/>
  <c r="N52" i="1"/>
  <c r="AD26" i="18"/>
  <c r="AJ10" i="18"/>
  <c r="R34" i="18"/>
  <c r="L10" i="18"/>
  <c r="AD42" i="18"/>
  <c r="L34" i="18"/>
  <c r="R26" i="18"/>
  <c r="L42" i="18"/>
  <c r="AJ34" i="18"/>
  <c r="AJ42" i="18"/>
  <c r="R10" i="18"/>
  <c r="AL10" i="18"/>
  <c r="N26" i="18"/>
  <c r="T10" i="18"/>
  <c r="Z34" i="18"/>
  <c r="AL26" i="18"/>
  <c r="AL18" i="18"/>
  <c r="N58" i="1"/>
  <c r="Z42" i="18"/>
  <c r="AF26" i="18"/>
  <c r="N10" i="18"/>
  <c r="AL42" i="18"/>
  <c r="T18" i="18"/>
  <c r="Z10" i="18"/>
  <c r="AF18" i="18"/>
  <c r="N34" i="18"/>
  <c r="AF34" i="18"/>
  <c r="N18" i="18"/>
  <c r="Z26" i="18"/>
  <c r="T42" i="18"/>
  <c r="Z18" i="18"/>
  <c r="AF42" i="18"/>
  <c r="T26" i="18"/>
  <c r="AL34" i="18"/>
  <c r="N42" i="18"/>
  <c r="AF10" i="18"/>
  <c r="M58" i="1"/>
  <c r="T34" i="18"/>
  <c r="T38" i="18"/>
  <c r="AF38" i="18"/>
  <c r="Z22" i="18"/>
  <c r="AF30" i="18"/>
  <c r="T22" i="18"/>
  <c r="M22" i="1"/>
  <c r="AB22" i="1" s="1"/>
  <c r="T30" i="18"/>
  <c r="AL14" i="18"/>
  <c r="N38" i="18"/>
  <c r="Z30" i="18"/>
  <c r="N22" i="18"/>
  <c r="AL30" i="18"/>
  <c r="AL6" i="18"/>
  <c r="AF6" i="18"/>
  <c r="T14" i="18"/>
  <c r="N22" i="1"/>
  <c r="AL22" i="18"/>
  <c r="Z14" i="18"/>
  <c r="Z6" i="18"/>
  <c r="AL38" i="18"/>
  <c r="AF22" i="18"/>
  <c r="T6" i="18"/>
  <c r="Z38" i="18"/>
  <c r="N14" i="18"/>
  <c r="N6" i="18"/>
  <c r="AF14" i="18"/>
  <c r="N30" i="18"/>
  <c r="P34" i="18"/>
  <c r="AH42" i="18"/>
  <c r="J10" i="18"/>
  <c r="V18" i="18"/>
  <c r="J42" i="18"/>
  <c r="V42" i="18"/>
  <c r="AB18" i="18"/>
  <c r="AB26" i="18"/>
  <c r="AB10" i="18"/>
  <c r="P18" i="18"/>
  <c r="AB42" i="18"/>
  <c r="AH26" i="18"/>
  <c r="J18" i="18"/>
  <c r="AH34" i="18"/>
  <c r="V26" i="18"/>
  <c r="N46" i="1"/>
  <c r="J34" i="18"/>
  <c r="P10" i="18"/>
  <c r="AB34" i="18"/>
  <c r="P26" i="18"/>
  <c r="V34" i="18"/>
  <c r="V10" i="18"/>
  <c r="J26" i="18"/>
  <c r="M46" i="1"/>
  <c r="P42" i="18"/>
  <c r="AH18" i="18"/>
  <c r="AH10" i="18"/>
  <c r="T8" i="18"/>
  <c r="AL40" i="18"/>
  <c r="N40" i="18"/>
  <c r="AL16" i="18"/>
  <c r="Z8" i="18"/>
  <c r="AF24" i="18"/>
  <c r="Z16" i="18"/>
  <c r="N8" i="18"/>
  <c r="Z24" i="18"/>
  <c r="AF32" i="18"/>
  <c r="T24" i="18"/>
  <c r="N24" i="18"/>
  <c r="T40" i="18"/>
  <c r="AL24" i="18"/>
  <c r="T32" i="18"/>
  <c r="N40" i="1"/>
  <c r="M40" i="1"/>
  <c r="Z32" i="18"/>
  <c r="T16" i="18"/>
  <c r="AF8" i="18"/>
  <c r="Z40" i="18"/>
  <c r="N32" i="18"/>
  <c r="AF40" i="18"/>
  <c r="AL8" i="18"/>
  <c r="N16" i="18"/>
  <c r="AF16" i="18"/>
  <c r="AL32" i="18"/>
  <c r="AA22" i="1" l="1"/>
  <c r="AB23" i="1"/>
  <c r="AB16" i="1"/>
  <c r="AA16" i="1" s="1"/>
  <c r="AB17" i="1"/>
  <c r="V45" i="19"/>
  <c r="V15" i="19"/>
  <c r="AB55" i="19"/>
  <c r="V55" i="19"/>
  <c r="AH15" i="19"/>
  <c r="J15" i="19"/>
  <c r="J35" i="19"/>
  <c r="AC64" i="1"/>
  <c r="J25" i="19"/>
  <c r="P45" i="19"/>
  <c r="AB45" i="19"/>
  <c r="AH45" i="19"/>
  <c r="AB25" i="19"/>
  <c r="AH35" i="19"/>
  <c r="J55" i="19"/>
  <c r="AH25" i="19"/>
  <c r="V25" i="19"/>
  <c r="P35" i="19"/>
  <c r="AH55" i="19"/>
  <c r="AB35" i="19"/>
  <c r="P55" i="19"/>
  <c r="AB15" i="19"/>
  <c r="J45" i="19"/>
  <c r="P15" i="19"/>
  <c r="V35" i="19"/>
  <c r="P25" i="19"/>
  <c r="V39" i="19"/>
  <c r="J39" i="19"/>
  <c r="AH49" i="19"/>
  <c r="AB9" i="19"/>
  <c r="AB29" i="19"/>
  <c r="AH9" i="19"/>
  <c r="J19" i="19"/>
  <c r="AH39" i="19"/>
  <c r="AH29" i="19"/>
  <c r="J49" i="19"/>
  <c r="V49" i="19"/>
  <c r="J29" i="19"/>
  <c r="AC28" i="1"/>
  <c r="J9" i="19"/>
  <c r="P39" i="19"/>
  <c r="V9" i="19"/>
  <c r="AB39" i="19"/>
  <c r="V29" i="19"/>
  <c r="P49" i="19"/>
  <c r="AB49" i="19"/>
  <c r="AB19" i="19"/>
  <c r="P19" i="19"/>
  <c r="P9" i="19"/>
  <c r="AH19" i="19"/>
  <c r="P29" i="19"/>
  <c r="V19" i="19"/>
  <c r="AA17" i="1" l="1"/>
  <c r="AB18" i="1"/>
  <c r="V7" i="19"/>
  <c r="AC16" i="1"/>
  <c r="AB47" i="19"/>
  <c r="P27" i="19"/>
  <c r="P47" i="19"/>
  <c r="AH7" i="19"/>
  <c r="AB17" i="19"/>
  <c r="P17" i="19"/>
  <c r="J47" i="19"/>
  <c r="J27" i="19"/>
  <c r="AB37" i="19"/>
  <c r="AH47" i="19"/>
  <c r="AH37" i="19"/>
  <c r="AH27" i="19"/>
  <c r="V27" i="19"/>
  <c r="P37" i="19"/>
  <c r="J17" i="19"/>
  <c r="J37" i="19"/>
  <c r="V37" i="19"/>
  <c r="P7" i="19"/>
  <c r="J7" i="19"/>
  <c r="AH17" i="19"/>
  <c r="AB27" i="19"/>
  <c r="V17" i="19"/>
  <c r="V47" i="19"/>
  <c r="AB7" i="19"/>
  <c r="AA23" i="1"/>
  <c r="AB24" i="1"/>
  <c r="AA24" i="1" s="1"/>
  <c r="AB8" i="19"/>
  <c r="J8" i="19"/>
  <c r="AH38" i="19"/>
  <c r="AH28" i="19"/>
  <c r="V18" i="19"/>
  <c r="J38" i="19"/>
  <c r="P8" i="19"/>
  <c r="AC22" i="1"/>
  <c r="P38" i="19"/>
  <c r="AB18" i="19"/>
  <c r="AH18" i="19"/>
  <c r="P28" i="19"/>
  <c r="AH48" i="19"/>
  <c r="J18" i="19"/>
  <c r="V28" i="19"/>
  <c r="AB48" i="19"/>
  <c r="P48" i="19"/>
  <c r="AB38" i="19"/>
  <c r="AB28" i="19"/>
  <c r="J48" i="19"/>
  <c r="V8" i="19"/>
  <c r="V48" i="19"/>
  <c r="P18" i="19"/>
  <c r="AH8" i="19"/>
  <c r="V38" i="19"/>
  <c r="J28" i="19"/>
  <c r="AA18" i="1" l="1"/>
  <c r="X7" i="19" s="1"/>
  <c r="AB19" i="1"/>
  <c r="AA19" i="1" s="1"/>
  <c r="R48" i="19"/>
  <c r="AJ28" i="19"/>
  <c r="AJ8" i="19"/>
  <c r="L28" i="19"/>
  <c r="AC24" i="1"/>
  <c r="L8" i="19"/>
  <c r="X18" i="19"/>
  <c r="AD18" i="19"/>
  <c r="R18" i="19"/>
  <c r="X38" i="19"/>
  <c r="AD38" i="19"/>
  <c r="X48" i="19"/>
  <c r="AJ38" i="19"/>
  <c r="X28" i="19"/>
  <c r="AD48" i="19"/>
  <c r="R28" i="19"/>
  <c r="L48" i="19"/>
  <c r="AD8" i="19"/>
  <c r="L18" i="19"/>
  <c r="AJ48" i="19"/>
  <c r="AJ18" i="19"/>
  <c r="AD28" i="19"/>
  <c r="L38" i="19"/>
  <c r="R8" i="19"/>
  <c r="R38" i="19"/>
  <c r="X8" i="19"/>
  <c r="AI38" i="19"/>
  <c r="Q48" i="19"/>
  <c r="AC28" i="19"/>
  <c r="AC38" i="19"/>
  <c r="AI18" i="19"/>
  <c r="K8" i="19"/>
  <c r="W38" i="19"/>
  <c r="Q38" i="19"/>
  <c r="Q18" i="19"/>
  <c r="AC18" i="19"/>
  <c r="K38" i="19"/>
  <c r="W18" i="19"/>
  <c r="W28" i="19"/>
  <c r="K18" i="19"/>
  <c r="Q8" i="19"/>
  <c r="K48" i="19"/>
  <c r="W48" i="19"/>
  <c r="AI48" i="19"/>
  <c r="Q28" i="19"/>
  <c r="W8" i="19"/>
  <c r="AI8" i="19"/>
  <c r="K28" i="19"/>
  <c r="AI28" i="19"/>
  <c r="AC48" i="19"/>
  <c r="AC8" i="19"/>
  <c r="AC23" i="1"/>
  <c r="Q27" i="19"/>
  <c r="AC17" i="1"/>
  <c r="W7" i="19"/>
  <c r="AC7" i="19"/>
  <c r="W27" i="19"/>
  <c r="Q7" i="19"/>
  <c r="AI37" i="19"/>
  <c r="Q47" i="19"/>
  <c r="AC37" i="19"/>
  <c r="AI7" i="19"/>
  <c r="W37" i="19"/>
  <c r="Q17" i="19"/>
  <c r="AC47" i="19"/>
  <c r="K27" i="19"/>
  <c r="AI47" i="19"/>
  <c r="AI17" i="19"/>
  <c r="Q37" i="19"/>
  <c r="K47" i="19"/>
  <c r="K37" i="19"/>
  <c r="W17" i="19"/>
  <c r="AC27" i="19"/>
  <c r="W47" i="19"/>
  <c r="AC17" i="19"/>
  <c r="K7" i="19"/>
  <c r="K17" i="19"/>
  <c r="AI27" i="19"/>
  <c r="AD47" i="19" l="1"/>
  <c r="X27" i="19"/>
  <c r="L17" i="19"/>
  <c r="X47" i="19"/>
  <c r="X17" i="19"/>
  <c r="R37" i="19"/>
  <c r="AJ37" i="19"/>
  <c r="R27" i="19"/>
  <c r="L37" i="19"/>
  <c r="AD27" i="19"/>
  <c r="L7" i="19"/>
  <c r="AJ17" i="19"/>
  <c r="AJ27" i="19"/>
  <c r="X37" i="19"/>
  <c r="AD37" i="19"/>
  <c r="R47" i="19"/>
  <c r="AD7" i="19"/>
  <c r="AJ7" i="19"/>
  <c r="AD17" i="19"/>
  <c r="R7" i="19"/>
  <c r="AC18" i="1"/>
  <c r="AJ47" i="19"/>
  <c r="L47" i="19"/>
  <c r="R17" i="19"/>
  <c r="L27" i="19"/>
  <c r="AC19" i="1"/>
  <c r="S37" i="19"/>
  <c r="Y37" i="19"/>
  <c r="S47" i="19"/>
  <c r="M47" i="19"/>
  <c r="M27" i="19"/>
  <c r="AE27" i="19"/>
  <c r="AE37" i="19"/>
  <c r="M7" i="19"/>
  <c r="S17" i="19"/>
  <c r="Y7" i="19"/>
  <c r="Y47" i="19"/>
  <c r="Y27" i="19"/>
  <c r="M37" i="19"/>
  <c r="S7" i="19"/>
  <c r="M17" i="19"/>
  <c r="AE47" i="19"/>
  <c r="AK7" i="19"/>
  <c r="AK37" i="19"/>
  <c r="AE17" i="19"/>
  <c r="Y17" i="19"/>
  <c r="AK47" i="19"/>
  <c r="AK17" i="19"/>
  <c r="AK27" i="19"/>
  <c r="AE7" i="19"/>
  <c r="S27"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<sst xmlns="http://schemas.openxmlformats.org/spreadsheetml/2006/main" count="449" uniqueCount="274">
  <si>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</si>
  <si>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</si>
  <si>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</si>
  <si>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</si>
  <si>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</si>
  <si>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</si>
  <si>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</si>
  <si>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</si>
  <si>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</si>
  <si>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</si>
  <si>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</si>
  <si>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</si>
  <si>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</si>
  <si>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</si>
  <si>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</si>
  <si>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</si>
  <si>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</si>
  <si>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</si>
  <si>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</si>
  <si>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</si>
  <si>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</si>
  <si>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</si>
  <si>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</si>
  <si>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</si>
  <si>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</si>
  <si>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</si>
  <si>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</si>
  <si>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</si>
  <si>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</si>
  <si>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</si>
  <si>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</si>
  <si>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</si>
  <si>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</si>
  <si>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</si>
  <si>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</si>
  <si>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</si>
  <si>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</si>
  <si>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</si>
  <si>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</si>
  <si>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</si>
  <si>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</si>
  <si>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</si>
  <si>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</si>
  <si>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</si>
  <si>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</si>
  <si>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</si>
  <si>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</si>
  <si>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</si>
  <si>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</si>
  <si>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</si>
  <si>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</si>
  <si>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</si>
  <si>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</si>
  <si>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</si>
  <si>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</si>
  <si>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</si>
  <si>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</si>
  <si>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</si>
  <si>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</si>
  <si>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</si>
  <si>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</si>
  <si>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</si>
  <si>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</si>
  <si>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</si>
  <si>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</si>
  <si>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</si>
  <si>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</si>
  <si>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</si>
  <si>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</si>
  <si>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</si>
  <si>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</si>
  <si>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</si>
  <si>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</si>
  <si>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</si>
  <si>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</si>
  <si>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</si>
  <si>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</si>
  <si>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</si>
  <si>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</si>
  <si>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</si>
  <si>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</si>
  <si>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</si>
  <si>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</si>
  <si>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</si>
  <si>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</si>
  <si>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</si>
  <si>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</si>
  <si>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</si>
  <si>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</si>
  <si>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</si>
  <si>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</si>
  <si>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</si>
  <si>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</si>
  <si>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</si>
  <si>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</si>
  <si>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</si>
  <si>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</si>
  <si>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</si>
  <si>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</si>
  <si>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</si>
  <si>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</si>
  <si>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</si>
  <si>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</si>
  <si>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</si>
  <si>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</si>
  <si>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</si>
  <si>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</si>
  <si>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</si>
  <si>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</si>
  <si>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</si>
  <si>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</si>
  <si>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</si>
  <si>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</si>
  <si>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</si>
  <si>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</si>
  <si>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</si>
  <si>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</si>
  <si>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</si>
  <si>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</si>
  <si>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</si>
  <si>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</si>
  <si>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</si>
  <si>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</si>
  <si>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</si>
  <si>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</si>
  <si>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</si>
  <si>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</si>
  <si>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</si>
  <si>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</si>
  <si>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</si>
  <si>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</si>
  <si>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</si>
  <si>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</si>
  <si>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</si>
  <si>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</si>
  <si>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</si>
  <si>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</si>
  <si>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</si>
  <si>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</si>
  <si>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</si>
  <si>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</si>
  <si>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</si>
  <si>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</si>
  <si>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</si>
  <si>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</si>
  <si>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</si>
  <si>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</si>
  <si>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</si>
  <si>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</si>
  <si>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</si>
  <si>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</si>
  <si>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</si>
  <si>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</si>
  <si>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</si>
  <si>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</si>
  <si>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</si>
  <si>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</si>
  <si>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</si>
  <si>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</si>
  <si>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</si>
  <si>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</si>
  <si>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</si>
  <si>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</si>
  <si>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</si>
  <si>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</si>
  <si>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</si>
  <si>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</si>
  <si>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</si>
  <si>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</si>
  <si>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</si>
  <si>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</si>
  <si>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</si>
  <si>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</si>
  <si>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</si>
  <si>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</si>
  <si>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</si>
  <si>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</si>
  <si>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</si>
  <si>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</si>
  <si>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</si>
  <si>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</si>
  <si>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</si>
  <si>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</si>
  <si>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</si>
  <si>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</si>
  <si>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</si>
  <si>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</si>
  <si>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</si>
  <si>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</si>
  <si>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</si>
  <si>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</si>
  <si>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</si>
  <si>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</si>
  <si>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</si>
  <si>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</si>
  <si>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</si>
  <si>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</si>
  <si>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</si>
  <si>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</si>
  <si>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</si>
  <si>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</si>
  <si>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</si>
  <si>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</si>
  <si>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</si>
  <si>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</si>
  <si>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</si>
  <si>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</si>
  <si>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</si>
  <si>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</si>
  <si>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</si>
  <si>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</si>
  <si>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</si>
  <si>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</si>
  <si>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 CC</t>
  </si>
  <si>
    <t>SEGUIMIENTO</t>
  </si>
  <si>
    <t>Adquisición de hardware y software</t>
  </si>
  <si>
    <t>Permanente</t>
  </si>
  <si>
    <t>SUBDIRECCIÓN ADMINISTRATIVA Y FINANCIERA</t>
  </si>
  <si>
    <t>APOYO TECNOLÓGICO Y DE LA INFORMACIÓN</t>
  </si>
  <si>
    <t>La no implementación de un estado de arte tecnológico de acuerdo a las necesidades de las oficinas misionales y de apoyo que estén acordes a las nuevas tecnologías que se presenta en la elaboración del presupuesto para la respectiva vigencia.</t>
  </si>
  <si>
    <t>Mantenimiento preventivo y correctivo de equipos de computo y/o periféricos</t>
  </si>
  <si>
    <t>Implementación de Herramientas Software</t>
  </si>
  <si>
    <t>&gt;</t>
  </si>
  <si>
    <t>Desarrollo o actualización de herramientas Software para la optimización y gestión de los procesos</t>
  </si>
  <si>
    <t>Proporcionar soluciones y servicios eficientes de Tecnologías de la Información (TI) al Área Metropolitana de Bucaramanga(AMB). Esto se logrará mediante la implementación efectiva de la gestión del conocimiento y la incorporación de nuevas tecnologías. El propósito principal es fomentar la innovación y respaldar los procesos institucionales, permitiendo a los usuarios obtener optimización y competitividad en sus actividades. El objetivo global es contribuir activamente al logro de la visión y metas de la organización.</t>
  </si>
  <si>
    <t>El alcance abarca la planificación, desarrollo, implementación y mantenimiento de soluciones y servicios de TI dirigidos al Área Metropolitana de Bucaramanga (AMB). Esto incluye la identificación de necesidades tecnológicas, el diseño de soluciones innovadoras, la gestión de conocimiento para aprovechar las mejores prácticas y la adopción de nuevas tecnologías relevantes. Además, el alcance involucra la colaboración con las distintas áreas de la organización para asegurar la alineación con los objetivos institucionales y la mejora continua de los procesos. Se prestará especial atención a la optimización de las operaciones, la competitividad y el respaldo a la visión estratégica de la organización en su conjunto.</t>
  </si>
  <si>
    <t>Implementar mecanismos de copias de seguridad internos y externos para los activos con mayor criticidad</t>
  </si>
  <si>
    <t>Implementar servidores en replica para aplicativos con mayor criticidad</t>
  </si>
  <si>
    <t>Posibilidad de un daño economico y reputacional por Baja capacidad tecnológica.</t>
  </si>
  <si>
    <t>Evidencias</t>
  </si>
  <si>
    <t xml:space="preserve">Adelantar proceso contractual para adquisición de hardware, software y periféricos </t>
  </si>
  <si>
    <t>Realizar mantenimiento correctivo y preventivo de los equipos de la entidad.</t>
  </si>
  <si>
    <t>Posibilidad de un daño economico y reputacional por Perdida de información de servidores y equipos de computo</t>
  </si>
  <si>
    <t>Implementar las politicas y planes de desarrollo tecnologico</t>
  </si>
  <si>
    <t>Baja invesión de la entidad para mitigar los riesgos que se generan por cambios tecnológicos</t>
  </si>
  <si>
    <t xml:space="preserve">Obsolescencia tecnologica </t>
  </si>
  <si>
    <t>Falta de implementar soluciones tecnologicas de vanguardia con politicas de TI.</t>
  </si>
  <si>
    <t>Desarrollar, diseñar, actualizar e iImplementar  las poilticas y planes de desarrollo tecnologico de la entidad</t>
  </si>
  <si>
    <t>MAPA DE RIESGOS
AREA METROPOLITANA DE BUCARAMANGA
VIGENCIA 2024</t>
  </si>
  <si>
    <t>Implementar una solución de replica para los activos de información con mayor criticidad, en sitio o en la nube</t>
  </si>
  <si>
    <t>Suministro de recurso Humano capacitado para fortalecer del area de sistemas para atender oportunamente las necesidades de la entidad</t>
  </si>
  <si>
    <t xml:space="preserve">Gestionar recurso humano para apoyo al area de sistemas </t>
  </si>
  <si>
    <t xml:space="preserve">Se adelantó proceso contractual para adquisición de software por caatalogo de una herramienta técnica para las funciones de representación cartográfica, visualización, análisis y administración de datos producto de la gestión catastral </t>
  </si>
  <si>
    <t>Se actualizó el Plan de Mantenimiento Preventivo Equipos Tecnologicos 2024, y se realizo la socializacion por correo electrónico</t>
  </si>
  <si>
    <t>En proceso de montaje de las necesidades técnicas para actualizar cotizaciones.</t>
  </si>
  <si>
    <t>19/03/2024</t>
  </si>
  <si>
    <t>17/04/2024</t>
  </si>
  <si>
    <t>Se incorporo en el PAA personal que se requiere para cumplir con lineamientos de TI. Ver fila 770-771-772</t>
  </si>
  <si>
    <t>Estudios previos compra Software Arcgis
Orden de Compra  N°  126431 ESRI COLOMBIA SAS
EVIDENCIA 1.1</t>
  </si>
  <si>
    <t>Plan de Mantenimiento Preventivo Equipos Tecnologicos 2024.pdf
Socialización correo Mantenimiento Preventivo Equipos de Computo 2024.pdf
EVIDENCIA 1.2</t>
  </si>
  <si>
    <t>contrato de prestación de servicios 000189 - 2024 integrasoft.pdf
acta de inicio contrato 189 - 2024 integrasoft.pdf
acta de inicio contrato 204-2024 asesorar limitada.pdf
minuta contrato 204-2024 asesorar limitada.pdf
EVIDENCIA 1.3</t>
  </si>
  <si>
    <t>AdquisicionesPAA_8VA.xls
EVIDENCIA 1.4</t>
  </si>
  <si>
    <t>Cotización Nas Firewall Switch.pdf
EVIDENCIA 2.1</t>
  </si>
  <si>
    <t>Cotización Nas Firewall Switch.pdf
EVIDENCIA 2.2</t>
  </si>
  <si>
    <t>Se anexan   
EVIDENCIA 2.3</t>
  </si>
  <si>
    <t>Se implementaron politicas y planes de desarrollo tecnolgico</t>
  </si>
  <si>
    <t>SEGUIMIENTO PRIMER CUATRIMESTRE 2024 
- OFICINA DE CONTROL INTERNO</t>
  </si>
  <si>
    <t xml:space="preserve">% CUMPLIMIENTO </t>
  </si>
  <si>
    <t>EVIDENCIA</t>
  </si>
  <si>
    <t xml:space="preserve">SEGUIMIENTO </t>
  </si>
  <si>
    <t xml:space="preserve">% AVANCE  </t>
  </si>
  <si>
    <t>Estudios previos compra Software Arcgis
Orden de Compra  N°  126431 ESRI COLOMBIA SAS</t>
  </si>
  <si>
    <t>Documento Plan de Mantenimiento Preventivo Equipos Tecnologicos 2024
Correo Socialización Mantenimiento Preventivo Equipos de Computo 2024</t>
  </si>
  <si>
    <t>Documento contrato de prestación de servicios 000189 - 2024 integrasoft
Acta de inicio contrato 189 - 2024 integrasoft
Acta de inicio contrato 204-2024 asesorar limitada</t>
  </si>
  <si>
    <t>Plan Anual de Adquisiciones 2024 que cuenta con las lineas del recurso humano requerido</t>
  </si>
  <si>
    <t>Evidencia reportada no da alcance al plan</t>
  </si>
  <si>
    <t>Plan de tratamiento de riesgos de seguridad y privacidad de la informacion 2024 y Plan estrategico TICS 2024</t>
  </si>
  <si>
    <r>
      <t xml:space="preserve">El Plan no cuenta con fecha de seguimiento, lo cual genera incertidumbre para realizar evaluación por parte de la Oficina de Control Interno; en su lugar, se servirá como línea, la fecha de implementación, la cual, </t>
    </r>
    <r>
      <rPr>
        <b/>
        <sz val="11"/>
        <color theme="1"/>
        <rFont val="Arial Narrow"/>
        <family val="2"/>
      </rPr>
      <t>contrario a los demás mapas de riesgos</t>
    </r>
    <r>
      <rPr>
        <sz val="11"/>
        <color theme="1"/>
        <rFont val="Arial Narrow"/>
        <family val="2"/>
      </rPr>
      <t>, si se encuentra en coherencia.
Se encontraron documentos que evidencian el cumplimiento del plan.
No se actualiza el estado del plan.</t>
    </r>
  </si>
  <si>
    <t xml:space="preserve">El Plan no cuenta con fecha de seguimiento, tampoco de implementación.  El control implementado es débil.  No se garantiza atender la necesidad de contar con el personal para apoyar el área de tecnología; el PAA es solo un instrumento de planeación, no garantiza la contratación requerida.  Control insuficiente, se requiere reformular. </t>
  </si>
  <si>
    <t>El Plan no cuenta con fecha de seguimiento.  La acción de reducción del riesgo establece la implementación de una solución, no obstante, lo que obra como evidencia es una cotización de la solución.
No se actualiza el estado del plan.</t>
  </si>
  <si>
    <t>El Plan no cuenta con fecha de seguimiento. La acción de reducción del riesgo establece la implementación de un mecanismo, no obstante, lo que obra como evidencia es una cotización del mecanismo.
No se actualiza el estado del plan.</t>
  </si>
  <si>
    <t>Se econtraron formulados los planes de tecnología requeridos para la vigencia 2024.
No se actualiza el estado del plan.</t>
  </si>
  <si>
    <t>Se encontraron documentos que evidencian el cumplimiento del plan.
No se actualiza el estado del plan.</t>
  </si>
  <si>
    <t>PRESTACIÓN DE SERVICIOS PARA LA ACTUALIZACIÓN Y MANTENIMIENTO DE LOS MÓDULOS DE TRANSPORTE, VALORIZACIÓN, COBRO COACTIVO, GESTIÓN DE PROCESOS
INMERSOS EN LA PLATAFORMA BPM.GOV, DE CONFORMIDAD CON LAS NECESIDADES DEL ÁREA METROPOLITANA DE BUCARAMANGA
PRESTACIÓN DE SERVICIOS PARA LA  ACTUALIZACIÓN Y MANTENIMIENTO DEL SISTEMA INTEGRADO DE INFORMACIÓN FINANCIERA MODULO CONTABILIDAD, PRESUPUESTO, TESORERIA, NOMINA, FACTURACIÓN ELECTRÓNICA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</si>
</sst>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4"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22"/>
      <color theme="0"/>
      <name val="Arial Narrow"/>
      <family val="2"/>
    </font>
    <font>
      <b/>
      <sz val="14"/>
      <color theme="0"/>
      <name val="Arial Narrow"/>
      <family val="2"/>
    </font>
    <font>
      <b/>
      <sz val="11"/>
      <color theme="0"/>
      <name val="Arial Narrow"/>
      <family val="2"/>
    </font>
    <font>
      <sz val="11"/>
      <color theme="0"/>
      <name val="Arial Narrow"/>
      <family val="2"/>
    </font>
    <font>
      <b/>
      <sz val="9"/>
      <color theme="0"/>
      <name val="Arial Narrow"/>
      <family val="2"/>
    </font>
    <font>
      <b/>
      <sz val="14"/>
      <color theme="1"/>
      <name val="Arial Narrow"/>
      <family val="2"/>
    </font>
    <font>
      <sz val="13"/>
      <color theme="1"/>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7" fillId="0" borderId="0"/>
    <xf numFmtId="0" fontId="48" fillId="0" borderId="0"/>
    <xf numFmtId="0" fontId="5" fillId="0" borderId="0"/>
  </cellStyleXfs>
  <cellXfs count="505">
    <xf numFmtId="0" fontId="0" fillId="0" borderId="0" xfId="0"/>
    <xf numFmtId="0" fontId="1" fillId="0" borderId="0" xfId="0" applyFont="1"/>
    <xf numFmtId="0" fontId="1" fillId="0" borderId="0" xfId="0" applyFont="1" applyAlignment="1">
      <alignment horizontal="center"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3"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49" fillId="3" borderId="51" xfId="2" applyFont="1" applyFill="1" applyBorder="1"/>
    <xf numFmtId="0" fontId="49" fillId="3" borderId="52" xfId="2" applyFont="1" applyFill="1" applyBorder="1"/>
    <xf numFmtId="0" fontId="49" fillId="3" borderId="53" xfId="2" applyFont="1" applyFill="1" applyBorder="1"/>
    <xf numFmtId="0" fontId="17" fillId="3" borderId="0" xfId="0" applyFont="1" applyFill="1" applyAlignment="1">
      <alignment vertical="center"/>
    </xf>
    <xf numFmtId="0" fontId="5" fillId="3" borderId="0" xfId="0" applyFont="1" applyFill="1"/>
    <xf numFmtId="0" fontId="36" fillId="3" borderId="0" xfId="0" applyFont="1" applyFill="1"/>
    <xf numFmtId="0" fontId="37" fillId="3" borderId="34" xfId="0" applyFont="1" applyFill="1" applyBorder="1" applyAlignment="1">
      <alignment horizontal="center" vertical="center" wrapText="1" readingOrder="1"/>
    </xf>
    <xf numFmtId="0" fontId="38" fillId="3" borderId="34" xfId="0" applyFont="1" applyFill="1" applyBorder="1" applyAlignment="1">
      <alignment horizontal="justify" vertical="center" wrapText="1" readingOrder="1"/>
    </xf>
    <xf numFmtId="9" fontId="37" fillId="3" borderId="43" xfId="0" applyNumberFormat="1"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8" fillId="3" borderId="33" xfId="0" applyFont="1" applyFill="1" applyBorder="1" applyAlignment="1">
      <alignment horizontal="justify" vertical="center" wrapText="1" readingOrder="1"/>
    </xf>
    <xf numFmtId="9" fontId="37" fillId="3" borderId="38" xfId="0" applyNumberFormat="1"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38" fillId="3" borderId="40" xfId="0" applyFont="1" applyFill="1" applyBorder="1" applyAlignment="1">
      <alignment horizontal="justify" vertical="center" wrapText="1" readingOrder="1"/>
    </xf>
    <xf numFmtId="0" fontId="38" fillId="3" borderId="41" xfId="0" applyFont="1" applyFill="1" applyBorder="1" applyAlignment="1">
      <alignment horizontal="center" vertical="center" wrapText="1" readingOrder="1"/>
    </xf>
    <xf numFmtId="0" fontId="46" fillId="3" borderId="0" xfId="0" applyFont="1" applyFill="1"/>
    <xf numFmtId="0" fontId="37" fillId="14" borderId="45" xfId="0" applyFont="1" applyFill="1" applyBorder="1" applyAlignment="1">
      <alignment horizontal="center" vertical="center" wrapText="1" readingOrder="1"/>
    </xf>
    <xf numFmtId="0" fontId="37" fillId="14" borderId="46" xfId="0" applyFont="1" applyFill="1" applyBorder="1" applyAlignment="1">
      <alignment horizontal="center" vertical="center" wrapText="1" readingOrder="1"/>
    </xf>
    <xf numFmtId="0" fontId="14" fillId="3" borderId="0" xfId="0" applyFont="1" applyFill="1"/>
    <xf numFmtId="0" fontId="31"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49"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9" fillId="3" borderId="0" xfId="2" applyFont="1" applyFill="1"/>
    <xf numFmtId="0" fontId="49" fillId="3" borderId="15" xfId="2" applyFont="1" applyFill="1" applyBorder="1"/>
    <xf numFmtId="0" fontId="49" fillId="3" borderId="16" xfId="2" applyFont="1" applyFill="1" applyBorder="1"/>
    <xf numFmtId="0" fontId="49" fillId="3" borderId="18" xfId="2" applyFont="1" applyFill="1" applyBorder="1"/>
    <xf numFmtId="0" fontId="49" fillId="3" borderId="17" xfId="2" applyFont="1" applyFill="1" applyBorder="1"/>
    <xf numFmtId="0" fontId="52" fillId="3" borderId="0" xfId="2" applyFont="1" applyFill="1" applyAlignment="1">
      <alignment horizontal="left" vertical="center" wrapText="1"/>
    </xf>
    <xf numFmtId="0" fontId="49" fillId="3" borderId="0" xfId="2" applyFont="1" applyFill="1" applyAlignment="1">
      <alignment horizontal="left" vertical="center" wrapText="1"/>
    </xf>
    <xf numFmtId="0" fontId="49"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justify" vertical="center"/>
      <protection locked="0"/>
    </xf>
    <xf numFmtId="0" fontId="59" fillId="7" borderId="2" xfId="0" applyFont="1" applyFill="1" applyBorder="1" applyAlignment="1">
      <alignment horizontal="center" vertical="center" textRotation="9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0" fillId="3" borderId="0" xfId="0" applyFont="1" applyFill="1"/>
    <xf numFmtId="0" fontId="60" fillId="0" borderId="0" xfId="0" applyFont="1"/>
    <xf numFmtId="14" fontId="1" fillId="0" borderId="2" xfId="0" applyNumberFormat="1" applyFont="1" applyBorder="1" applyAlignment="1" applyProtection="1">
      <alignment horizontal="center" vertical="center" wrapText="1"/>
      <protection locked="0"/>
    </xf>
    <xf numFmtId="0" fontId="2" fillId="0" borderId="2" xfId="0" applyFont="1" applyBorder="1" applyAlignment="1">
      <alignment horizontal="center" vertical="top"/>
    </xf>
    <xf numFmtId="0" fontId="49" fillId="0" borderId="2" xfId="0" applyFont="1" applyBorder="1" applyAlignment="1" applyProtection="1">
      <alignment horizontal="justify" vertical="top" wrapText="1"/>
      <protection locked="0"/>
    </xf>
    <xf numFmtId="0" fontId="2" fillId="0" borderId="2" xfId="0" applyFont="1" applyBorder="1" applyAlignment="1" applyProtection="1">
      <alignment horizontal="center" vertical="top"/>
      <protection hidden="1"/>
    </xf>
    <xf numFmtId="0" fontId="2" fillId="0" borderId="2" xfId="0" applyFont="1" applyBorder="1" applyAlignment="1" applyProtection="1">
      <alignment horizontal="center" vertical="top" textRotation="90"/>
      <protection locked="0"/>
    </xf>
    <xf numFmtId="9" fontId="2" fillId="0" borderId="2" xfId="0" applyNumberFormat="1" applyFont="1" applyBorder="1" applyAlignment="1" applyProtection="1">
      <alignment horizontal="center" vertical="top"/>
      <protection hidden="1"/>
    </xf>
    <xf numFmtId="164" fontId="2" fillId="0" borderId="2" xfId="1" applyNumberFormat="1" applyFont="1" applyBorder="1" applyAlignment="1">
      <alignment horizontal="center" vertical="top"/>
    </xf>
    <xf numFmtId="0" fontId="51" fillId="0" borderId="2" xfId="0" applyFont="1" applyBorder="1" applyAlignment="1" applyProtection="1">
      <alignment horizontal="center" vertical="top" textRotation="90" wrapText="1"/>
      <protection hidden="1"/>
    </xf>
    <xf numFmtId="9" fontId="2" fillId="0" borderId="4" xfId="0" applyNumberFormat="1" applyFont="1" applyBorder="1" applyAlignment="1" applyProtection="1">
      <alignment horizontal="center" vertical="top"/>
      <protection hidden="1"/>
    </xf>
    <xf numFmtId="0" fontId="51" fillId="0" borderId="2" xfId="0" applyFont="1" applyBorder="1" applyAlignment="1" applyProtection="1">
      <alignment horizontal="center" vertical="top" textRotation="90"/>
      <protection hidden="1"/>
    </xf>
    <xf numFmtId="0" fontId="2" fillId="0" borderId="4" xfId="0" applyFont="1" applyBorder="1" applyAlignment="1" applyProtection="1">
      <alignment horizontal="center" vertical="top" textRotation="90"/>
      <protection locked="0"/>
    </xf>
    <xf numFmtId="0" fontId="2" fillId="0" borderId="2" xfId="0" applyFont="1" applyBorder="1" applyAlignment="1" applyProtection="1">
      <alignment horizontal="center" vertical="top" wrapText="1"/>
      <protection locked="0"/>
    </xf>
    <xf numFmtId="14" fontId="2" fillId="0" borderId="2" xfId="0" applyNumberFormat="1" applyFont="1" applyBorder="1" applyAlignment="1" applyProtection="1">
      <alignment horizontal="center" vertical="center"/>
      <protection locked="0"/>
    </xf>
    <xf numFmtId="14" fontId="2" fillId="0" borderId="2" xfId="0" applyNumberFormat="1" applyFont="1" applyBorder="1" applyAlignment="1" applyProtection="1">
      <alignment horizontal="center" vertical="center" wrapText="1"/>
      <protection locked="0"/>
    </xf>
    <xf numFmtId="0" fontId="2" fillId="0" borderId="2" xfId="0" applyFont="1" applyBorder="1" applyAlignment="1" applyProtection="1">
      <alignment horizontal="justify" vertical="top"/>
      <protection locked="0"/>
    </xf>
    <xf numFmtId="14" fontId="2" fillId="0" borderId="2" xfId="0" applyNumberFormat="1" applyFont="1" applyBorder="1" applyAlignment="1" applyProtection="1">
      <alignment horizontal="center" vertical="top"/>
      <protection locked="0"/>
    </xf>
    <xf numFmtId="164" fontId="2" fillId="9" borderId="2" xfId="1" applyNumberFormat="1" applyFont="1" applyFill="1" applyBorder="1" applyAlignment="1">
      <alignment horizontal="center" vertical="top"/>
    </xf>
    <xf numFmtId="0" fontId="2" fillId="0" borderId="2" xfId="0" applyFont="1" applyBorder="1" applyAlignment="1" applyProtection="1">
      <alignment horizontal="center" vertical="top"/>
      <protection locked="0"/>
    </xf>
    <xf numFmtId="0" fontId="2" fillId="0" borderId="2" xfId="0" applyFont="1" applyBorder="1" applyAlignment="1">
      <alignment horizontal="center" vertical="center"/>
    </xf>
    <xf numFmtId="0" fontId="49"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hidden="1"/>
    </xf>
    <xf numFmtId="0" fontId="2" fillId="0" borderId="2" xfId="0" applyFont="1" applyBorder="1" applyAlignment="1" applyProtection="1">
      <alignment horizontal="center" vertical="center" textRotation="90"/>
      <protection locked="0"/>
    </xf>
    <xf numFmtId="9" fontId="2" fillId="0" borderId="2" xfId="0" applyNumberFormat="1" applyFont="1" applyBorder="1" applyAlignment="1" applyProtection="1">
      <alignment horizontal="center" vertical="center"/>
      <protection hidden="1"/>
    </xf>
    <xf numFmtId="164" fontId="2" fillId="0" borderId="2" xfId="1" applyNumberFormat="1" applyFont="1" applyBorder="1" applyAlignment="1">
      <alignment horizontal="center" vertical="center"/>
    </xf>
    <xf numFmtId="0" fontId="51" fillId="0" borderId="2" xfId="0" applyFont="1" applyBorder="1" applyAlignment="1" applyProtection="1">
      <alignment horizontal="center" vertical="center" textRotation="90" wrapText="1"/>
      <protection hidden="1"/>
    </xf>
    <xf numFmtId="9" fontId="2" fillId="0" borderId="4" xfId="0" applyNumberFormat="1" applyFont="1" applyBorder="1" applyAlignment="1" applyProtection="1">
      <alignment horizontal="center" vertical="center"/>
      <protection hidden="1"/>
    </xf>
    <xf numFmtId="0" fontId="51" fillId="0" borderId="2" xfId="0" applyFont="1" applyBorder="1" applyAlignment="1" applyProtection="1">
      <alignment horizontal="center" vertical="center" textRotation="90"/>
      <protection hidden="1"/>
    </xf>
    <xf numFmtId="0" fontId="2" fillId="0" borderId="4" xfId="0" applyFont="1" applyBorder="1" applyAlignment="1" applyProtection="1">
      <alignment horizontal="center" vertical="center" textRotation="90"/>
      <protection locked="0"/>
    </xf>
    <xf numFmtId="0" fontId="2" fillId="0" borderId="2" xfId="0" applyFont="1" applyBorder="1" applyAlignment="1" applyProtection="1">
      <alignment horizontal="center" vertical="center" wrapText="1"/>
      <protection locked="0"/>
    </xf>
    <xf numFmtId="164" fontId="2" fillId="9" borderId="2" xfId="1" applyNumberFormat="1" applyFont="1" applyFill="1" applyBorder="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2" fillId="0" borderId="2" xfId="0" applyNumberFormat="1" applyFont="1" applyBorder="1" applyAlignment="1" applyProtection="1">
      <alignment horizontal="center" vertical="center" wrapText="1"/>
      <protection locked="0"/>
    </xf>
    <xf numFmtId="0" fontId="2" fillId="0" borderId="2"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center" wrapText="1"/>
      <protection locked="0"/>
    </xf>
    <xf numFmtId="0" fontId="0" fillId="0" borderId="0" xfId="0" applyFill="1" applyAlignment="1">
      <alignment horizontal="left" vertical="center" wrapText="1"/>
    </xf>
    <xf numFmtId="0" fontId="1" fillId="15" borderId="2" xfId="0" applyFont="1" applyFill="1" applyBorder="1" applyAlignment="1">
      <alignment horizontal="justify" vertical="center" wrapText="1"/>
    </xf>
    <xf numFmtId="9" fontId="1" fillId="15" borderId="2" xfId="1" applyFont="1" applyFill="1" applyBorder="1" applyAlignment="1">
      <alignment horizontal="center" vertical="center" wrapText="1"/>
    </xf>
    <xf numFmtId="0" fontId="58" fillId="7" borderId="48" xfId="2" applyFont="1" applyFill="1" applyBorder="1" applyAlignment="1">
      <alignment horizontal="center" vertical="center" wrapText="1"/>
    </xf>
    <xf numFmtId="0" fontId="58" fillId="7" borderId="49" xfId="2" applyFont="1" applyFill="1" applyBorder="1" applyAlignment="1">
      <alignment horizontal="center" vertical="center" wrapText="1"/>
    </xf>
    <xf numFmtId="0" fontId="58" fillId="7" borderId="50"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8" xfId="2" quotePrefix="1" applyFont="1" applyBorder="1" applyAlignment="1">
      <alignment horizontal="left" vertical="center" wrapText="1"/>
    </xf>
    <xf numFmtId="0" fontId="49" fillId="0" borderId="69" xfId="2" quotePrefix="1" applyFont="1" applyBorder="1" applyAlignment="1">
      <alignment horizontal="left" vertical="center" wrapText="1"/>
    </xf>
    <xf numFmtId="0" fontId="49" fillId="0" borderId="70" xfId="2" quotePrefix="1" applyFont="1" applyBorder="1" applyAlignment="1">
      <alignment horizontal="left" vertical="center" wrapText="1"/>
    </xf>
    <xf numFmtId="0" fontId="50" fillId="3" borderId="51" xfId="2" quotePrefix="1" applyFont="1" applyFill="1" applyBorder="1" applyAlignment="1">
      <alignment horizontal="left" vertical="top" wrapText="1"/>
    </xf>
    <xf numFmtId="0" fontId="51" fillId="3" borderId="52" xfId="2" quotePrefix="1" applyFont="1" applyFill="1" applyBorder="1" applyAlignment="1">
      <alignment horizontal="left" vertical="top" wrapText="1"/>
    </xf>
    <xf numFmtId="0" fontId="51" fillId="3" borderId="53" xfId="2" quotePrefix="1" applyFont="1" applyFill="1" applyBorder="1" applyAlignment="1">
      <alignment horizontal="left" vertical="top" wrapText="1"/>
    </xf>
    <xf numFmtId="0" fontId="49" fillId="0" borderId="14" xfId="2" quotePrefix="1" applyFont="1" applyBorder="1" applyAlignment="1">
      <alignment horizontal="left" vertical="top" wrapText="1"/>
    </xf>
    <xf numFmtId="0" fontId="49" fillId="0" borderId="0" xfId="2" quotePrefix="1" applyFont="1" applyAlignment="1">
      <alignment horizontal="left" vertical="top" wrapText="1"/>
    </xf>
    <xf numFmtId="0" fontId="49" fillId="0" borderId="15" xfId="2" quotePrefix="1" applyFont="1" applyBorder="1" applyAlignment="1">
      <alignment horizontal="left" vertical="top" wrapText="1"/>
    </xf>
    <xf numFmtId="0" fontId="61" fillId="7" borderId="54" xfId="3" applyFont="1" applyFill="1" applyBorder="1" applyAlignment="1">
      <alignment horizontal="center" vertical="center" wrapText="1"/>
    </xf>
    <xf numFmtId="0" fontId="61" fillId="7" borderId="55" xfId="3" applyFont="1" applyFill="1" applyBorder="1" applyAlignment="1">
      <alignment horizontal="center" vertical="center" wrapText="1"/>
    </xf>
    <xf numFmtId="0" fontId="61" fillId="7" borderId="56" xfId="2" applyFont="1" applyFill="1" applyBorder="1" applyAlignment="1">
      <alignment horizontal="center" vertical="center"/>
    </xf>
    <xf numFmtId="0" fontId="61" fillId="7"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53" fillId="3" borderId="58" xfId="3" applyFont="1" applyFill="1" applyBorder="1" applyAlignment="1">
      <alignment horizontal="left" vertical="top" wrapText="1" readingOrder="1"/>
    </xf>
    <xf numFmtId="0" fontId="53" fillId="3" borderId="59" xfId="3" applyFont="1" applyFill="1" applyBorder="1" applyAlignment="1">
      <alignment horizontal="left" vertical="top" wrapText="1" readingOrder="1"/>
    </xf>
    <xf numFmtId="0" fontId="54" fillId="3" borderId="60" xfId="2" applyFont="1" applyFill="1" applyBorder="1" applyAlignment="1">
      <alignment horizontal="justify" vertical="center" wrapText="1"/>
    </xf>
    <xf numFmtId="0" fontId="54" fillId="3" borderId="61" xfId="2" applyFont="1" applyFill="1" applyBorder="1" applyAlignment="1">
      <alignment horizontal="justify" vertical="center" wrapText="1"/>
    </xf>
    <xf numFmtId="0" fontId="53" fillId="3" borderId="62" xfId="0" applyFont="1" applyFill="1" applyBorder="1" applyAlignment="1">
      <alignment horizontal="left" vertical="center" wrapText="1"/>
    </xf>
    <xf numFmtId="0" fontId="53" fillId="3" borderId="63" xfId="0" applyFont="1" applyFill="1" applyBorder="1" applyAlignment="1">
      <alignment horizontal="left" vertical="center" wrapText="1"/>
    </xf>
    <xf numFmtId="0" fontId="54" fillId="3" borderId="64" xfId="2" applyFont="1" applyFill="1" applyBorder="1" applyAlignment="1">
      <alignment horizontal="justify" vertical="center" wrapText="1"/>
    </xf>
    <xf numFmtId="0" fontId="54" fillId="3" borderId="65" xfId="2" applyFont="1" applyFill="1" applyBorder="1" applyAlignment="1">
      <alignment horizontal="justify" vertical="center" wrapText="1"/>
    </xf>
    <xf numFmtId="0" fontId="49" fillId="3" borderId="14" xfId="2" applyFont="1" applyFill="1" applyBorder="1" applyAlignment="1">
      <alignment horizontal="left" vertical="top" wrapText="1"/>
    </xf>
    <xf numFmtId="0" fontId="49" fillId="3" borderId="0" xfId="2" applyFont="1" applyFill="1" applyAlignment="1">
      <alignment horizontal="left" vertical="top" wrapText="1"/>
    </xf>
    <xf numFmtId="0" fontId="49" fillId="3" borderId="15" xfId="2" applyFont="1" applyFill="1" applyBorder="1" applyAlignment="1">
      <alignment horizontal="left" vertical="top" wrapText="1"/>
    </xf>
    <xf numFmtId="0" fontId="53" fillId="3" borderId="71" xfId="0" applyFont="1" applyFill="1" applyBorder="1" applyAlignment="1">
      <alignment horizontal="left" vertical="center" wrapText="1"/>
    </xf>
    <xf numFmtId="0" fontId="53" fillId="3" borderId="72" xfId="0" applyFont="1" applyFill="1" applyBorder="1" applyAlignment="1">
      <alignment horizontal="left" vertical="center" wrapText="1"/>
    </xf>
    <xf numFmtId="0" fontId="53" fillId="3" borderId="73" xfId="0" applyFont="1" applyFill="1" applyBorder="1" applyAlignment="1">
      <alignment horizontal="left" vertical="center" wrapText="1"/>
    </xf>
    <xf numFmtId="0" fontId="53" fillId="3" borderId="74" xfId="0" applyFont="1" applyFill="1" applyBorder="1" applyAlignment="1">
      <alignment horizontal="left" vertical="center" wrapText="1"/>
    </xf>
    <xf numFmtId="0" fontId="54" fillId="3" borderId="66" xfId="0" applyFont="1" applyFill="1" applyBorder="1" applyAlignment="1">
      <alignment horizontal="justify" vertical="center" wrapText="1"/>
    </xf>
    <xf numFmtId="0" fontId="54" fillId="3" borderId="67" xfId="0" applyFont="1" applyFill="1" applyBorder="1" applyAlignment="1">
      <alignment horizontal="justify"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9" fontId="2" fillId="0" borderId="4" xfId="0" applyNumberFormat="1" applyFont="1" applyBorder="1" applyAlignment="1" applyProtection="1">
      <alignment horizontal="center" vertical="center" wrapText="1"/>
      <protection hidden="1"/>
    </xf>
    <xf numFmtId="9" fontId="2" fillId="0" borderId="8" xfId="0" applyNumberFormat="1" applyFont="1" applyBorder="1" applyAlignment="1" applyProtection="1">
      <alignment horizontal="center" vertical="center" wrapText="1"/>
      <protection hidden="1"/>
    </xf>
    <xf numFmtId="9" fontId="2" fillId="0" borderId="5" xfId="0" applyNumberFormat="1" applyFont="1" applyBorder="1" applyAlignment="1" applyProtection="1">
      <alignment horizontal="center" vertical="center" wrapText="1"/>
      <protection hidden="1"/>
    </xf>
    <xf numFmtId="0" fontId="51" fillId="0" borderId="4" xfId="0" applyFont="1" applyBorder="1" applyAlignment="1" applyProtection="1">
      <alignment horizontal="center" vertical="center" wrapText="1"/>
      <protection hidden="1"/>
    </xf>
    <xf numFmtId="0" fontId="51" fillId="0" borderId="8" xfId="0" applyFont="1" applyBorder="1" applyAlignment="1" applyProtection="1">
      <alignment horizontal="center" vertical="center" wrapText="1"/>
      <protection hidden="1"/>
    </xf>
    <xf numFmtId="0" fontId="51" fillId="0" borderId="5" xfId="0" applyFont="1" applyBorder="1" applyAlignment="1" applyProtection="1">
      <alignment horizontal="center" vertical="center" wrapText="1"/>
      <protection hidden="1"/>
    </xf>
    <xf numFmtId="0" fontId="51" fillId="0" borderId="4" xfId="0" applyFont="1" applyBorder="1" applyAlignment="1" applyProtection="1">
      <alignment horizontal="center" vertical="center"/>
      <protection hidden="1"/>
    </xf>
    <xf numFmtId="0" fontId="51" fillId="0" borderId="8" xfId="0" applyFont="1" applyBorder="1" applyAlignment="1" applyProtection="1">
      <alignment horizontal="center" vertical="center"/>
      <protection hidden="1"/>
    </xf>
    <xf numFmtId="0" fontId="51" fillId="0" borderId="5" xfId="0" applyFont="1" applyBorder="1" applyAlignment="1" applyProtection="1">
      <alignment horizontal="center" vertical="center"/>
      <protection hidden="1"/>
    </xf>
    <xf numFmtId="0" fontId="59" fillId="7" borderId="2" xfId="0" applyFont="1" applyFill="1" applyBorder="1" applyAlignment="1">
      <alignment horizontal="center" vertical="center" wrapText="1"/>
    </xf>
    <xf numFmtId="0" fontId="59" fillId="7" borderId="2" xfId="0" applyFont="1" applyFill="1" applyBorder="1" applyAlignment="1">
      <alignment horizontal="center" vertical="center" textRotation="90" wrapText="1"/>
    </xf>
    <xf numFmtId="0" fontId="59" fillId="7" borderId="9" xfId="0" applyFont="1" applyFill="1" applyBorder="1" applyAlignment="1">
      <alignment horizontal="center" vertical="center" wrapText="1"/>
    </xf>
    <xf numFmtId="0" fontId="59" fillId="7" borderId="3" xfId="0" applyFont="1" applyFill="1" applyBorder="1" applyAlignment="1">
      <alignment horizontal="center" vertical="center"/>
    </xf>
    <xf numFmtId="0" fontId="59" fillId="7" borderId="9" xfId="0" applyFont="1" applyFill="1" applyBorder="1" applyAlignment="1">
      <alignment horizontal="center" vertical="center"/>
    </xf>
    <xf numFmtId="0" fontId="59" fillId="7" borderId="5" xfId="0" applyFont="1" applyFill="1" applyBorder="1" applyAlignment="1">
      <alignment horizontal="center" vertical="center" wrapText="1"/>
    </xf>
    <xf numFmtId="0" fontId="59" fillId="7" borderId="8" xfId="0" applyFont="1" applyFill="1" applyBorder="1" applyAlignment="1">
      <alignment horizontal="center" vertical="center" wrapText="1"/>
    </xf>
    <xf numFmtId="0" fontId="59" fillId="7" borderId="2" xfId="0" applyFont="1" applyFill="1" applyBorder="1" applyAlignment="1">
      <alignment horizontal="center" vertical="center"/>
    </xf>
    <xf numFmtId="0" fontId="59" fillId="7" borderId="4" xfId="0" applyFont="1" applyFill="1" applyBorder="1" applyAlignment="1">
      <alignment horizontal="center" vertical="center" wrapText="1"/>
    </xf>
    <xf numFmtId="0" fontId="59" fillId="7" borderId="4" xfId="0" applyFont="1" applyFill="1" applyBorder="1" applyAlignment="1">
      <alignment horizontal="center" vertical="center" textRotation="90" wrapText="1"/>
    </xf>
    <xf numFmtId="0" fontId="59" fillId="7" borderId="5" xfId="0" applyFont="1" applyFill="1" applyBorder="1" applyAlignment="1">
      <alignment horizontal="center" vertical="center" textRotation="90" wrapText="1"/>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9" fontId="2" fillId="0" borderId="4" xfId="0" applyNumberFormat="1" applyFont="1" applyBorder="1" applyAlignment="1" applyProtection="1">
      <alignment horizontal="center" vertical="center" wrapText="1"/>
      <protection locked="0"/>
    </xf>
    <xf numFmtId="9" fontId="2" fillId="0" borderId="8" xfId="0" applyNumberFormat="1" applyFont="1" applyBorder="1" applyAlignment="1" applyProtection="1">
      <alignment horizontal="center" vertical="center" wrapText="1"/>
      <protection locked="0"/>
    </xf>
    <xf numFmtId="9" fontId="2" fillId="0" borderId="5" xfId="0" applyNumberFormat="1" applyFont="1" applyBorder="1" applyAlignment="1" applyProtection="1">
      <alignment horizontal="center" vertical="center" wrapText="1"/>
      <protection locked="0"/>
    </xf>
    <xf numFmtId="0" fontId="2" fillId="0" borderId="4"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protection locked="0"/>
    </xf>
    <xf numFmtId="0" fontId="2" fillId="0" borderId="8" xfId="0" applyFont="1" applyBorder="1" applyAlignment="1" applyProtection="1">
      <alignment horizontal="center" vertical="top"/>
      <protection locked="0"/>
    </xf>
    <xf numFmtId="0" fontId="2" fillId="0" borderId="5" xfId="0" applyFont="1" applyBorder="1" applyAlignment="1" applyProtection="1">
      <alignment horizontal="center" vertical="top"/>
      <protection locked="0"/>
    </xf>
    <xf numFmtId="0" fontId="51" fillId="0" borderId="4" xfId="0" applyFont="1" applyBorder="1" applyAlignment="1" applyProtection="1">
      <alignment horizontal="center" vertical="top" wrapText="1"/>
      <protection hidden="1"/>
    </xf>
    <xf numFmtId="0" fontId="51" fillId="0" borderId="8" xfId="0" applyFont="1" applyBorder="1" applyAlignment="1" applyProtection="1">
      <alignment horizontal="center" vertical="top" wrapText="1"/>
      <protection hidden="1"/>
    </xf>
    <xf numFmtId="0" fontId="51" fillId="0" borderId="5" xfId="0" applyFont="1" applyBorder="1" applyAlignment="1" applyProtection="1">
      <alignment horizontal="center" vertical="top" wrapText="1"/>
      <protection hidden="1"/>
    </xf>
    <xf numFmtId="9" fontId="2" fillId="0" borderId="4" xfId="0" applyNumberFormat="1" applyFont="1" applyBorder="1" applyAlignment="1" applyProtection="1">
      <alignment horizontal="center" vertical="top" wrapText="1"/>
      <protection hidden="1"/>
    </xf>
    <xf numFmtId="9" fontId="2" fillId="0" borderId="8" xfId="0" applyNumberFormat="1" applyFont="1" applyBorder="1" applyAlignment="1" applyProtection="1">
      <alignment horizontal="center" vertical="top" wrapText="1"/>
      <protection hidden="1"/>
    </xf>
    <xf numFmtId="9" fontId="2" fillId="0" borderId="5" xfId="0" applyNumberFormat="1" applyFont="1" applyBorder="1" applyAlignment="1" applyProtection="1">
      <alignment horizontal="center" vertical="top" wrapText="1"/>
      <protection hidden="1"/>
    </xf>
    <xf numFmtId="9" fontId="2" fillId="0" borderId="4" xfId="0" applyNumberFormat="1" applyFont="1" applyBorder="1" applyAlignment="1" applyProtection="1">
      <alignment horizontal="center" vertical="top" wrapText="1"/>
      <protection locked="0"/>
    </xf>
    <xf numFmtId="9" fontId="2" fillId="0" borderId="8" xfId="0" applyNumberFormat="1" applyFont="1" applyBorder="1" applyAlignment="1" applyProtection="1">
      <alignment horizontal="center" vertical="top" wrapText="1"/>
      <protection locked="0"/>
    </xf>
    <xf numFmtId="9" fontId="2" fillId="0" borderId="5" xfId="0" applyNumberFormat="1" applyFont="1" applyBorder="1" applyAlignment="1" applyProtection="1">
      <alignment horizontal="center" vertical="top" wrapText="1"/>
      <protection locked="0"/>
    </xf>
    <xf numFmtId="0" fontId="51" fillId="0" borderId="4" xfId="0" applyFont="1" applyBorder="1" applyAlignment="1" applyProtection="1">
      <alignment horizontal="center" vertical="top"/>
      <protection hidden="1"/>
    </xf>
    <xf numFmtId="0" fontId="51" fillId="0" borderId="8" xfId="0" applyFont="1" applyBorder="1" applyAlignment="1" applyProtection="1">
      <alignment horizontal="center" vertical="top"/>
      <protection hidden="1"/>
    </xf>
    <xf numFmtId="0" fontId="51"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15" borderId="6" xfId="0" applyFont="1" applyFill="1" applyBorder="1" applyAlignment="1">
      <alignment horizontal="center" vertical="center" wrapText="1"/>
    </xf>
    <xf numFmtId="0" fontId="4" fillId="15" borderId="10" xfId="0" applyFont="1" applyFill="1" applyBorder="1" applyAlignment="1">
      <alignment horizontal="center" vertical="center" wrapText="1"/>
    </xf>
    <xf numFmtId="0" fontId="4" fillId="15" borderId="7" xfId="0" applyFont="1" applyFill="1" applyBorder="1" applyAlignment="1">
      <alignment horizontal="center" vertical="center" wrapText="1"/>
    </xf>
    <xf numFmtId="0" fontId="4" fillId="15" borderId="2" xfId="0" applyFont="1" applyFill="1" applyBorder="1" applyAlignment="1">
      <alignment horizontal="center" vertical="center" wrapText="1"/>
    </xf>
    <xf numFmtId="0" fontId="26" fillId="0" borderId="28"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31" xfId="0" applyFont="1" applyBorder="1" applyAlignment="1">
      <alignment horizontal="center" vertical="center" wrapText="1"/>
    </xf>
    <xf numFmtId="0" fontId="57" fillId="7" borderId="29" xfId="0" applyFont="1" applyFill="1" applyBorder="1" applyAlignment="1">
      <alignment horizontal="center" vertical="center" wrapText="1"/>
    </xf>
    <xf numFmtId="0" fontId="57" fillId="7" borderId="29" xfId="0" applyFont="1" applyFill="1" applyBorder="1" applyAlignment="1">
      <alignment horizontal="center" vertical="center"/>
    </xf>
    <xf numFmtId="0" fontId="57" fillId="7" borderId="30" xfId="0" applyFont="1" applyFill="1" applyBorder="1" applyAlignment="1">
      <alignment horizontal="center" vertical="center"/>
    </xf>
    <xf numFmtId="0" fontId="57" fillId="7" borderId="31" xfId="0" applyFont="1" applyFill="1" applyBorder="1" applyAlignment="1">
      <alignment horizontal="center" vertical="center"/>
    </xf>
    <xf numFmtId="0" fontId="57" fillId="7" borderId="32" xfId="0" applyFont="1" applyFill="1" applyBorder="1" applyAlignment="1">
      <alignment horizontal="center" vertical="center"/>
    </xf>
    <xf numFmtId="0" fontId="59" fillId="7" borderId="6" xfId="0" applyFont="1" applyFill="1" applyBorder="1" applyAlignment="1">
      <alignment horizontal="center" vertical="center"/>
    </xf>
    <xf numFmtId="0" fontId="59" fillId="7" borderId="10" xfId="0" applyFont="1" applyFill="1" applyBorder="1" applyAlignment="1">
      <alignment horizontal="center" vertical="center"/>
    </xf>
    <xf numFmtId="0" fontId="59" fillId="7" borderId="7" xfId="0" applyFont="1" applyFill="1" applyBorder="1" applyAlignment="1">
      <alignment horizontal="center" vertical="center"/>
    </xf>
    <xf numFmtId="0" fontId="58" fillId="7" borderId="4" xfId="0" applyFont="1" applyFill="1" applyBorder="1" applyAlignment="1">
      <alignment horizontal="center" vertical="center" textRotation="90"/>
    </xf>
    <xf numFmtId="0" fontId="58" fillId="7" borderId="5" xfId="0" applyFont="1" applyFill="1" applyBorder="1" applyAlignment="1">
      <alignment horizontal="center" vertical="center" textRotation="90"/>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0" xfId="0" applyFont="1" applyAlignment="1">
      <alignment horizontal="center" vertical="center"/>
    </xf>
    <xf numFmtId="0" fontId="43" fillId="0" borderId="15"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3" fillId="0" borderId="17" xfId="0" applyFont="1" applyBorder="1" applyAlignment="1">
      <alignment horizontal="center" vertical="center"/>
    </xf>
    <xf numFmtId="0" fontId="43" fillId="0" borderId="19" xfId="0" applyFont="1" applyBorder="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4" xfId="0" applyFont="1" applyBorder="1" applyAlignment="1">
      <alignment horizontal="center" vertical="center" wrapText="1"/>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3" fillId="0" borderId="0" xfId="0" applyFont="1" applyAlignment="1">
      <alignment horizontal="center" vertical="center" wrapText="1"/>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5" fillId="0" borderId="0" xfId="0" applyFont="1" applyAlignment="1">
      <alignment horizontal="center" vertical="center"/>
    </xf>
    <xf numFmtId="0" fontId="40" fillId="14" borderId="35" xfId="0" applyFont="1" applyFill="1" applyBorder="1" applyAlignment="1">
      <alignment horizontal="center" vertical="center" wrapText="1" readingOrder="1"/>
    </xf>
    <xf numFmtId="0" fontId="40" fillId="14" borderId="36" xfId="0" applyFont="1" applyFill="1" applyBorder="1" applyAlignment="1">
      <alignment horizontal="center" vertical="center" wrapText="1" readingOrder="1"/>
    </xf>
    <xf numFmtId="0" fontId="40" fillId="14" borderId="47"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4" borderId="44" xfId="0" applyFont="1" applyFill="1" applyBorder="1" applyAlignment="1">
      <alignment horizontal="center" vertical="center" wrapText="1" readingOrder="1"/>
    </xf>
    <xf numFmtId="0" fontId="37" fillId="14" borderId="45" xfId="0" applyFont="1" applyFill="1" applyBorder="1" applyAlignment="1">
      <alignment horizontal="center" vertical="center" wrapText="1" readingOrder="1"/>
    </xf>
    <xf numFmtId="0" fontId="37" fillId="3" borderId="42"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7" fillId="3" borderId="39"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49" fillId="0" borderId="2" xfId="0" applyFont="1" applyBorder="1" applyAlignment="1" applyProtection="1">
      <alignment horizontal="left" vertical="center" wrapText="1"/>
      <protection locked="0"/>
    </xf>
    <xf numFmtId="0" fontId="58" fillId="7" borderId="6" xfId="0" applyFont="1" applyFill="1" applyBorder="1" applyAlignment="1">
      <alignment horizontal="left" vertical="center"/>
    </xf>
    <xf numFmtId="0" fontId="58" fillId="7" borderId="7" xfId="0" applyFont="1" applyFill="1" applyBorder="1" applyAlignment="1">
      <alignment horizontal="left" vertical="center"/>
    </xf>
    <xf numFmtId="0" fontId="62" fillId="3" borderId="6" xfId="0" applyFont="1" applyFill="1" applyBorder="1" applyAlignment="1" applyProtection="1">
      <alignment horizontal="left" vertical="center"/>
      <protection locked="0"/>
    </xf>
    <xf numFmtId="0" fontId="62" fillId="3" borderId="10" xfId="0" applyFont="1" applyFill="1" applyBorder="1" applyAlignment="1" applyProtection="1">
      <alignment horizontal="left" vertical="center"/>
      <protection locked="0"/>
    </xf>
    <xf numFmtId="0" fontId="62" fillId="3" borderId="7" xfId="0" applyFont="1" applyFill="1" applyBorder="1" applyAlignment="1" applyProtection="1">
      <alignment horizontal="left" vertical="center"/>
      <protection locked="0"/>
    </xf>
    <xf numFmtId="0" fontId="8" fillId="3" borderId="0" xfId="0" applyFont="1" applyFill="1" applyAlignment="1">
      <alignment horizontal="left" vertical="center"/>
    </xf>
    <xf numFmtId="0" fontId="8" fillId="3" borderId="0" xfId="0" applyFont="1" applyFill="1"/>
    <xf numFmtId="0" fontId="8" fillId="0" borderId="0" xfId="0" applyFont="1"/>
    <xf numFmtId="0" fontId="63" fillId="3" borderId="9" xfId="0" applyFont="1" applyFill="1" applyBorder="1" applyAlignment="1" applyProtection="1">
      <alignment horizontal="left" vertical="center" wrapText="1"/>
      <protection locked="0"/>
    </xf>
    <xf numFmtId="0" fontId="63" fillId="3" borderId="0" xfId="0" applyFont="1" applyFill="1" applyBorder="1" applyAlignment="1" applyProtection="1">
      <alignment horizontal="left" vertical="center" wrapText="1"/>
      <protection locked="0"/>
    </xf>
    <xf numFmtId="0" fontId="63" fillId="3" borderId="0" xfId="0" applyFont="1" applyFill="1"/>
    <xf numFmtId="0" fontId="63" fillId="0" borderId="0" xfId="0" applyFont="1"/>
    <xf numFmtId="0" fontId="63" fillId="3" borderId="3" xfId="0" applyFont="1" applyFill="1" applyBorder="1" applyAlignment="1" applyProtection="1">
      <alignment horizontal="left" vertical="center" wrapText="1"/>
      <protection locked="0"/>
    </xf>
    <xf numFmtId="0" fontId="63" fillId="3" borderId="31" xfId="0" applyFont="1" applyFill="1" applyBorder="1" applyAlignment="1" applyProtection="1">
      <alignment horizontal="left" vertical="center" wrapText="1"/>
      <protection locked="0"/>
    </xf>
  </cellXfs>
  <cellStyles count="5">
    <cellStyle name="Normal" xfId="0" builtinId="0"/>
    <cellStyle name="Normal - Style1 2" xfId="2"/>
    <cellStyle name="Normal 2" xfId="4"/>
    <cellStyle name="Normal 2 2" xfId="3"/>
    <cellStyle name="Porcentaje" xfId="1" builtinId="5"/>
  </cellStyles>
  <dxfs count="10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0000CC"/>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36" zoomScale="110" zoomScaleNormal="110" workbookViewId="0">
      <selection activeCell="C12" sqref="C12:F12"/>
    </sheetView>
  </sheetViews>
  <sheetFormatPr baseColWidth="10" defaultColWidth="11.42578125" defaultRowHeight="15" x14ac:dyDescent="0.25"/>
  <cols>
    <col min="1" max="1" width="2.85546875" style="80" customWidth="1"/>
    <col min="2" max="3" width="24.7109375" style="80" customWidth="1"/>
    <col min="4" max="4" width="16" style="80" customWidth="1"/>
    <col min="5" max="5" width="24.7109375" style="80" customWidth="1"/>
    <col min="6" max="6" width="27.7109375" style="80" customWidth="1"/>
    <col min="7" max="8" width="24.7109375" style="80" customWidth="1"/>
    <col min="9" max="16384" width="11.42578125" style="80"/>
  </cols>
  <sheetData>
    <row r="1" spans="2:8" ht="15.75" thickBot="1" x14ac:dyDescent="0.3"/>
    <row r="2" spans="2:8" ht="18" x14ac:dyDescent="0.25">
      <c r="B2" s="189" t="s">
        <v>165</v>
      </c>
      <c r="C2" s="190"/>
      <c r="D2" s="190"/>
      <c r="E2" s="190"/>
      <c r="F2" s="190"/>
      <c r="G2" s="190"/>
      <c r="H2" s="191"/>
    </row>
    <row r="3" spans="2:8" x14ac:dyDescent="0.25">
      <c r="B3" s="81"/>
      <c r="C3" s="82"/>
      <c r="D3" s="82"/>
      <c r="E3" s="82"/>
      <c r="F3" s="82"/>
      <c r="G3" s="82"/>
      <c r="H3" s="83"/>
    </row>
    <row r="4" spans="2:8" ht="63" customHeight="1" x14ac:dyDescent="0.25">
      <c r="B4" s="192" t="s">
        <v>208</v>
      </c>
      <c r="C4" s="193"/>
      <c r="D4" s="193"/>
      <c r="E4" s="193"/>
      <c r="F4" s="193"/>
      <c r="G4" s="193"/>
      <c r="H4" s="194"/>
    </row>
    <row r="5" spans="2:8" ht="63" customHeight="1" x14ac:dyDescent="0.25">
      <c r="B5" s="195"/>
      <c r="C5" s="196"/>
      <c r="D5" s="196"/>
      <c r="E5" s="196"/>
      <c r="F5" s="196"/>
      <c r="G5" s="196"/>
      <c r="H5" s="197"/>
    </row>
    <row r="6" spans="2:8" ht="16.5" x14ac:dyDescent="0.25">
      <c r="B6" s="198" t="s">
        <v>163</v>
      </c>
      <c r="C6" s="199"/>
      <c r="D6" s="199"/>
      <c r="E6" s="199"/>
      <c r="F6" s="199"/>
      <c r="G6" s="199"/>
      <c r="H6" s="200"/>
    </row>
    <row r="7" spans="2:8" ht="95.25" customHeight="1" x14ac:dyDescent="0.25">
      <c r="B7" s="208" t="s">
        <v>168</v>
      </c>
      <c r="C7" s="209"/>
      <c r="D7" s="209"/>
      <c r="E7" s="209"/>
      <c r="F7" s="209"/>
      <c r="G7" s="209"/>
      <c r="H7" s="210"/>
    </row>
    <row r="8" spans="2:8" ht="16.5" x14ac:dyDescent="0.25">
      <c r="B8" s="117"/>
      <c r="C8" s="118"/>
      <c r="D8" s="118"/>
      <c r="E8" s="118"/>
      <c r="F8" s="118"/>
      <c r="G8" s="118"/>
      <c r="H8" s="119"/>
    </row>
    <row r="9" spans="2:8" ht="16.5" customHeight="1" x14ac:dyDescent="0.25">
      <c r="B9" s="201" t="s">
        <v>201</v>
      </c>
      <c r="C9" s="202"/>
      <c r="D9" s="202"/>
      <c r="E9" s="202"/>
      <c r="F9" s="202"/>
      <c r="G9" s="202"/>
      <c r="H9" s="203"/>
    </row>
    <row r="10" spans="2:8" ht="44.25" customHeight="1" x14ac:dyDescent="0.25">
      <c r="B10" s="201"/>
      <c r="C10" s="202"/>
      <c r="D10" s="202"/>
      <c r="E10" s="202"/>
      <c r="F10" s="202"/>
      <c r="G10" s="202"/>
      <c r="H10" s="203"/>
    </row>
    <row r="11" spans="2:8" ht="15.75" thickBot="1" x14ac:dyDescent="0.3">
      <c r="B11" s="106"/>
      <c r="C11" s="109"/>
      <c r="D11" s="114"/>
      <c r="E11" s="115"/>
      <c r="F11" s="115"/>
      <c r="G11" s="116"/>
      <c r="H11" s="110"/>
    </row>
    <row r="12" spans="2:8" ht="15.75" thickTop="1" x14ac:dyDescent="0.25">
      <c r="B12" s="106"/>
      <c r="C12" s="204" t="s">
        <v>164</v>
      </c>
      <c r="D12" s="205"/>
      <c r="E12" s="206" t="s">
        <v>202</v>
      </c>
      <c r="F12" s="207"/>
      <c r="G12" s="109"/>
      <c r="H12" s="110"/>
    </row>
    <row r="13" spans="2:8" ht="35.25" customHeight="1" x14ac:dyDescent="0.25">
      <c r="B13" s="106"/>
      <c r="C13" s="211" t="s">
        <v>195</v>
      </c>
      <c r="D13" s="212"/>
      <c r="E13" s="213" t="s">
        <v>200</v>
      </c>
      <c r="F13" s="214"/>
      <c r="G13" s="109"/>
      <c r="H13" s="110"/>
    </row>
    <row r="14" spans="2:8" ht="17.25" customHeight="1" x14ac:dyDescent="0.25">
      <c r="B14" s="106"/>
      <c r="C14" s="211" t="s">
        <v>196</v>
      </c>
      <c r="D14" s="212"/>
      <c r="E14" s="213" t="s">
        <v>198</v>
      </c>
      <c r="F14" s="214"/>
      <c r="G14" s="109"/>
      <c r="H14" s="110"/>
    </row>
    <row r="15" spans="2:8" ht="19.5" customHeight="1" x14ac:dyDescent="0.25">
      <c r="B15" s="106"/>
      <c r="C15" s="211" t="s">
        <v>197</v>
      </c>
      <c r="D15" s="212"/>
      <c r="E15" s="213" t="s">
        <v>199</v>
      </c>
      <c r="F15" s="214"/>
      <c r="G15" s="109"/>
      <c r="H15" s="110"/>
    </row>
    <row r="16" spans="2:8" ht="69.75" customHeight="1" x14ac:dyDescent="0.25">
      <c r="B16" s="106"/>
      <c r="C16" s="211" t="s">
        <v>166</v>
      </c>
      <c r="D16" s="212"/>
      <c r="E16" s="213" t="s">
        <v>167</v>
      </c>
      <c r="F16" s="214"/>
      <c r="G16" s="109"/>
      <c r="H16" s="110"/>
    </row>
    <row r="17" spans="2:8" ht="34.5" customHeight="1" x14ac:dyDescent="0.25">
      <c r="B17" s="106"/>
      <c r="C17" s="215" t="s">
        <v>2</v>
      </c>
      <c r="D17" s="216"/>
      <c r="E17" s="217" t="s">
        <v>209</v>
      </c>
      <c r="F17" s="218"/>
      <c r="G17" s="109"/>
      <c r="H17" s="110"/>
    </row>
    <row r="18" spans="2:8" ht="27.75" customHeight="1" x14ac:dyDescent="0.25">
      <c r="B18" s="106"/>
      <c r="C18" s="215" t="s">
        <v>3</v>
      </c>
      <c r="D18" s="216"/>
      <c r="E18" s="217" t="s">
        <v>210</v>
      </c>
      <c r="F18" s="218"/>
      <c r="G18" s="109"/>
      <c r="H18" s="110"/>
    </row>
    <row r="19" spans="2:8" ht="28.5" customHeight="1" x14ac:dyDescent="0.25">
      <c r="B19" s="106"/>
      <c r="C19" s="215" t="s">
        <v>42</v>
      </c>
      <c r="D19" s="216"/>
      <c r="E19" s="217" t="s">
        <v>211</v>
      </c>
      <c r="F19" s="218"/>
      <c r="G19" s="109"/>
      <c r="H19" s="110"/>
    </row>
    <row r="20" spans="2:8" ht="72.75" customHeight="1" x14ac:dyDescent="0.25">
      <c r="B20" s="106"/>
      <c r="C20" s="215" t="s">
        <v>1</v>
      </c>
      <c r="D20" s="216"/>
      <c r="E20" s="217" t="s">
        <v>212</v>
      </c>
      <c r="F20" s="218"/>
      <c r="G20" s="109"/>
      <c r="H20" s="110"/>
    </row>
    <row r="21" spans="2:8" ht="64.5" customHeight="1" x14ac:dyDescent="0.25">
      <c r="B21" s="106"/>
      <c r="C21" s="215" t="s">
        <v>50</v>
      </c>
      <c r="D21" s="216"/>
      <c r="E21" s="217" t="s">
        <v>170</v>
      </c>
      <c r="F21" s="218"/>
      <c r="G21" s="109"/>
      <c r="H21" s="110"/>
    </row>
    <row r="22" spans="2:8" ht="71.25" customHeight="1" x14ac:dyDescent="0.25">
      <c r="B22" s="106"/>
      <c r="C22" s="215" t="s">
        <v>169</v>
      </c>
      <c r="D22" s="216"/>
      <c r="E22" s="217" t="s">
        <v>171</v>
      </c>
      <c r="F22" s="218"/>
      <c r="G22" s="109"/>
      <c r="H22" s="110"/>
    </row>
    <row r="23" spans="2:8" ht="55.5" customHeight="1" x14ac:dyDescent="0.25">
      <c r="B23" s="106"/>
      <c r="C23" s="222" t="s">
        <v>172</v>
      </c>
      <c r="D23" s="223"/>
      <c r="E23" s="217" t="s">
        <v>173</v>
      </c>
      <c r="F23" s="218"/>
      <c r="G23" s="109"/>
      <c r="H23" s="110"/>
    </row>
    <row r="24" spans="2:8" ht="42" customHeight="1" x14ac:dyDescent="0.25">
      <c r="B24" s="106"/>
      <c r="C24" s="222" t="s">
        <v>48</v>
      </c>
      <c r="D24" s="223"/>
      <c r="E24" s="217" t="s">
        <v>174</v>
      </c>
      <c r="F24" s="218"/>
      <c r="G24" s="109"/>
      <c r="H24" s="110"/>
    </row>
    <row r="25" spans="2:8" ht="59.25" customHeight="1" x14ac:dyDescent="0.25">
      <c r="B25" s="106"/>
      <c r="C25" s="222" t="s">
        <v>162</v>
      </c>
      <c r="D25" s="223"/>
      <c r="E25" s="217" t="s">
        <v>175</v>
      </c>
      <c r="F25" s="218"/>
      <c r="G25" s="109"/>
      <c r="H25" s="110"/>
    </row>
    <row r="26" spans="2:8" ht="23.25" customHeight="1" x14ac:dyDescent="0.25">
      <c r="B26" s="106"/>
      <c r="C26" s="222" t="s">
        <v>12</v>
      </c>
      <c r="D26" s="223"/>
      <c r="E26" s="217" t="s">
        <v>176</v>
      </c>
      <c r="F26" s="218"/>
      <c r="G26" s="109"/>
      <c r="H26" s="110"/>
    </row>
    <row r="27" spans="2:8" ht="30.75" customHeight="1" x14ac:dyDescent="0.25">
      <c r="B27" s="106"/>
      <c r="C27" s="222" t="s">
        <v>180</v>
      </c>
      <c r="D27" s="223"/>
      <c r="E27" s="217" t="s">
        <v>177</v>
      </c>
      <c r="F27" s="218"/>
      <c r="G27" s="109"/>
      <c r="H27" s="110"/>
    </row>
    <row r="28" spans="2:8" ht="35.25" customHeight="1" x14ac:dyDescent="0.25">
      <c r="B28" s="106"/>
      <c r="C28" s="222" t="s">
        <v>181</v>
      </c>
      <c r="D28" s="223"/>
      <c r="E28" s="217" t="s">
        <v>178</v>
      </c>
      <c r="F28" s="218"/>
      <c r="G28" s="109"/>
      <c r="H28" s="110"/>
    </row>
    <row r="29" spans="2:8" ht="33" customHeight="1" x14ac:dyDescent="0.25">
      <c r="B29" s="106"/>
      <c r="C29" s="222" t="s">
        <v>181</v>
      </c>
      <c r="D29" s="223"/>
      <c r="E29" s="217" t="s">
        <v>178</v>
      </c>
      <c r="F29" s="218"/>
      <c r="G29" s="109"/>
      <c r="H29" s="110"/>
    </row>
    <row r="30" spans="2:8" ht="30" customHeight="1" x14ac:dyDescent="0.25">
      <c r="B30" s="106"/>
      <c r="C30" s="222" t="s">
        <v>182</v>
      </c>
      <c r="D30" s="223"/>
      <c r="E30" s="217" t="s">
        <v>179</v>
      </c>
      <c r="F30" s="218"/>
      <c r="G30" s="109"/>
      <c r="H30" s="110"/>
    </row>
    <row r="31" spans="2:8" ht="35.25" customHeight="1" x14ac:dyDescent="0.25">
      <c r="B31" s="106"/>
      <c r="C31" s="222" t="s">
        <v>183</v>
      </c>
      <c r="D31" s="223"/>
      <c r="E31" s="217" t="s">
        <v>184</v>
      </c>
      <c r="F31" s="218"/>
      <c r="G31" s="109"/>
      <c r="H31" s="110"/>
    </row>
    <row r="32" spans="2:8" ht="31.5" customHeight="1" x14ac:dyDescent="0.25">
      <c r="B32" s="106"/>
      <c r="C32" s="222" t="s">
        <v>185</v>
      </c>
      <c r="D32" s="223"/>
      <c r="E32" s="217" t="s">
        <v>186</v>
      </c>
      <c r="F32" s="218"/>
      <c r="G32" s="109"/>
      <c r="H32" s="110"/>
    </row>
    <row r="33" spans="2:8" ht="35.25" customHeight="1" x14ac:dyDescent="0.25">
      <c r="B33" s="106"/>
      <c r="C33" s="222" t="s">
        <v>187</v>
      </c>
      <c r="D33" s="223"/>
      <c r="E33" s="217" t="s">
        <v>188</v>
      </c>
      <c r="F33" s="218"/>
      <c r="G33" s="109"/>
      <c r="H33" s="110"/>
    </row>
    <row r="34" spans="2:8" ht="59.25" customHeight="1" x14ac:dyDescent="0.25">
      <c r="B34" s="106"/>
      <c r="C34" s="222" t="s">
        <v>189</v>
      </c>
      <c r="D34" s="223"/>
      <c r="E34" s="217" t="s">
        <v>190</v>
      </c>
      <c r="F34" s="218"/>
      <c r="G34" s="109"/>
      <c r="H34" s="110"/>
    </row>
    <row r="35" spans="2:8" ht="29.25" customHeight="1" x14ac:dyDescent="0.25">
      <c r="B35" s="106"/>
      <c r="C35" s="222" t="s">
        <v>29</v>
      </c>
      <c r="D35" s="223"/>
      <c r="E35" s="217" t="s">
        <v>191</v>
      </c>
      <c r="F35" s="218"/>
      <c r="G35" s="109"/>
      <c r="H35" s="110"/>
    </row>
    <row r="36" spans="2:8" ht="82.5" customHeight="1" x14ac:dyDescent="0.25">
      <c r="B36" s="106"/>
      <c r="C36" s="222" t="s">
        <v>193</v>
      </c>
      <c r="D36" s="223"/>
      <c r="E36" s="217" t="s">
        <v>192</v>
      </c>
      <c r="F36" s="218"/>
      <c r="G36" s="109"/>
      <c r="H36" s="110"/>
    </row>
    <row r="37" spans="2:8" ht="46.5" customHeight="1" x14ac:dyDescent="0.25">
      <c r="B37" s="106"/>
      <c r="C37" s="222" t="s">
        <v>39</v>
      </c>
      <c r="D37" s="223"/>
      <c r="E37" s="217" t="s">
        <v>194</v>
      </c>
      <c r="F37" s="218"/>
      <c r="G37" s="109"/>
      <c r="H37" s="110"/>
    </row>
    <row r="38" spans="2:8" ht="6.75" customHeight="1" thickBot="1" x14ac:dyDescent="0.3">
      <c r="B38" s="106"/>
      <c r="C38" s="224"/>
      <c r="D38" s="225"/>
      <c r="E38" s="226"/>
      <c r="F38" s="227"/>
      <c r="G38" s="109"/>
      <c r="H38" s="110"/>
    </row>
    <row r="39" spans="2:8" ht="15.75" thickTop="1" x14ac:dyDescent="0.25">
      <c r="B39" s="106"/>
      <c r="C39" s="107"/>
      <c r="D39" s="107"/>
      <c r="E39" s="108"/>
      <c r="F39" s="108"/>
      <c r="G39" s="109"/>
      <c r="H39" s="110"/>
    </row>
    <row r="40" spans="2:8" ht="21" customHeight="1" x14ac:dyDescent="0.25">
      <c r="B40" s="219" t="s">
        <v>203</v>
      </c>
      <c r="C40" s="220"/>
      <c r="D40" s="220"/>
      <c r="E40" s="220"/>
      <c r="F40" s="220"/>
      <c r="G40" s="220"/>
      <c r="H40" s="221"/>
    </row>
    <row r="41" spans="2:8" ht="20.25" customHeight="1" x14ac:dyDescent="0.25">
      <c r="B41" s="219" t="s">
        <v>204</v>
      </c>
      <c r="C41" s="220"/>
      <c r="D41" s="220"/>
      <c r="E41" s="220"/>
      <c r="F41" s="220"/>
      <c r="G41" s="220"/>
      <c r="H41" s="221"/>
    </row>
    <row r="42" spans="2:8" ht="20.25" customHeight="1" x14ac:dyDescent="0.25">
      <c r="B42" s="219" t="s">
        <v>205</v>
      </c>
      <c r="C42" s="220"/>
      <c r="D42" s="220"/>
      <c r="E42" s="220"/>
      <c r="F42" s="220"/>
      <c r="G42" s="220"/>
      <c r="H42" s="221"/>
    </row>
    <row r="43" spans="2:8" ht="20.25" customHeight="1" x14ac:dyDescent="0.25">
      <c r="B43" s="219" t="s">
        <v>206</v>
      </c>
      <c r="C43" s="220"/>
      <c r="D43" s="220"/>
      <c r="E43" s="220"/>
      <c r="F43" s="220"/>
      <c r="G43" s="220"/>
      <c r="H43" s="221"/>
    </row>
    <row r="44" spans="2:8" x14ac:dyDescent="0.25">
      <c r="B44" s="219" t="s">
        <v>207</v>
      </c>
      <c r="C44" s="220"/>
      <c r="D44" s="220"/>
      <c r="E44" s="220"/>
      <c r="F44" s="220"/>
      <c r="G44" s="220"/>
      <c r="H44" s="221"/>
    </row>
    <row r="45" spans="2:8" ht="15.75" thickBot="1" x14ac:dyDescent="0.3">
      <c r="B45" s="111"/>
      <c r="C45" s="112"/>
      <c r="D45" s="112"/>
      <c r="E45" s="112"/>
      <c r="F45" s="112"/>
      <c r="G45" s="112"/>
      <c r="H45" s="113"/>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R72"/>
  <sheetViews>
    <sheetView tabSelected="1" topLeftCell="A4" zoomScaleNormal="100" workbookViewId="0">
      <pane xSplit="5" ySplit="12" topLeftCell="AE16" activePane="bottomRight" state="frozen"/>
      <selection activeCell="A4" sqref="A4"/>
      <selection pane="topRight" activeCell="F4" sqref="F4"/>
      <selection pane="bottomLeft" activeCell="A16" sqref="A16"/>
      <selection pane="bottomRight" activeCell="AI78" sqref="AI78"/>
    </sheetView>
  </sheetViews>
  <sheetFormatPr baseColWidth="10" defaultColWidth="11.42578125" defaultRowHeight="16.5" x14ac:dyDescent="0.3"/>
  <cols>
    <col min="1" max="1" width="4" style="2" bestFit="1" customWidth="1"/>
    <col min="2" max="2" width="14.140625" style="2" customWidth="1"/>
    <col min="3" max="4" width="15.7109375" style="2" customWidth="1"/>
    <col min="5" max="5" width="15.7109375" style="1" customWidth="1"/>
    <col min="6" max="6" width="19" style="4" customWidth="1"/>
    <col min="7" max="7" width="17.85546875" style="1" customWidth="1"/>
    <col min="8" max="8" width="16.5703125" style="1" customWidth="1"/>
    <col min="9" max="9" width="6.28515625" style="1" bestFit="1" customWidth="1"/>
    <col min="10" max="10" width="27.28515625" style="1" bestFit="1" customWidth="1"/>
    <col min="11" max="11" width="30.42578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8.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28515625" style="1" customWidth="1"/>
    <col min="32" max="32" width="23" style="1" hidden="1" customWidth="1"/>
    <col min="33" max="33" width="18.85546875" style="1" customWidth="1"/>
    <col min="34" max="34" width="16.85546875" style="1" customWidth="1"/>
    <col min="35" max="35" width="13.85546875" style="1" customWidth="1"/>
    <col min="36" max="36" width="47.28515625" style="1" customWidth="1"/>
    <col min="37" max="37" width="36.7109375" style="1" hidden="1" customWidth="1"/>
    <col min="38" max="38" width="13.42578125" style="1" customWidth="1"/>
    <col min="39" max="39" width="15.7109375" style="1" customWidth="1"/>
    <col min="40" max="40" width="25.85546875" style="1" customWidth="1"/>
    <col min="41" max="41" width="50.42578125" style="1" customWidth="1"/>
    <col min="42" max="16384" width="11.42578125" style="1"/>
  </cols>
  <sheetData>
    <row r="1" spans="1:70" ht="16.5" customHeight="1" x14ac:dyDescent="0.3">
      <c r="A1" s="327"/>
      <c r="B1" s="328"/>
      <c r="C1" s="328"/>
      <c r="D1" s="328"/>
      <c r="E1" s="331" t="s">
        <v>238</v>
      </c>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3"/>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row>
    <row r="2" spans="1:70" ht="97.9" customHeight="1" x14ac:dyDescent="0.3">
      <c r="A2" s="329"/>
      <c r="B2" s="330"/>
      <c r="C2" s="330"/>
      <c r="D2" s="330"/>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5"/>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0" x14ac:dyDescent="0.3">
      <c r="A3" s="25"/>
      <c r="B3" s="26"/>
      <c r="C3" s="25"/>
      <c r="D3" s="25"/>
      <c r="E3" s="6"/>
      <c r="F3" s="24"/>
      <c r="G3" s="6"/>
      <c r="H3" s="6"/>
      <c r="I3" s="6"/>
      <c r="J3" s="6"/>
      <c r="K3" s="6"/>
      <c r="L3" s="6"/>
      <c r="M3" s="6"/>
      <c r="N3" s="6"/>
      <c r="O3" s="6"/>
      <c r="P3" s="6"/>
      <c r="Q3" s="6"/>
      <c r="R3" s="6"/>
      <c r="S3" s="6"/>
      <c r="T3" s="6"/>
      <c r="U3" s="6"/>
      <c r="V3" s="6"/>
      <c r="W3" s="6"/>
      <c r="X3" s="6"/>
      <c r="Y3" s="6"/>
      <c r="Z3" s="6"/>
      <c r="AA3" s="6"/>
      <c r="AB3" s="6"/>
      <c r="AC3" s="6"/>
      <c r="AD3" s="6"/>
      <c r="AE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0" ht="24" customHeight="1" x14ac:dyDescent="0.3">
      <c r="A4" s="491" t="s">
        <v>43</v>
      </c>
      <c r="B4" s="492"/>
      <c r="C4" s="493" t="s">
        <v>218</v>
      </c>
      <c r="D4" s="494"/>
      <c r="E4" s="494"/>
      <c r="F4" s="494"/>
      <c r="G4" s="494"/>
      <c r="H4" s="494"/>
      <c r="I4" s="494"/>
      <c r="J4" s="494"/>
      <c r="K4" s="494"/>
      <c r="L4" s="494"/>
      <c r="M4" s="494"/>
      <c r="N4" s="495"/>
      <c r="O4" s="496"/>
      <c r="P4" s="496"/>
      <c r="Q4" s="496"/>
      <c r="R4" s="497"/>
      <c r="S4" s="497"/>
      <c r="T4" s="497"/>
      <c r="U4" s="497"/>
      <c r="V4" s="497"/>
      <c r="W4" s="497"/>
      <c r="X4" s="497"/>
      <c r="Y4" s="497"/>
      <c r="Z4" s="497"/>
      <c r="AA4" s="497"/>
      <c r="AB4" s="497"/>
      <c r="AC4" s="497"/>
      <c r="AD4" s="497"/>
      <c r="AE4" s="497"/>
      <c r="AF4" s="498"/>
      <c r="AG4" s="497"/>
      <c r="AH4" s="497"/>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row>
    <row r="5" spans="1:70" ht="30.75" customHeight="1" x14ac:dyDescent="0.3">
      <c r="A5" s="491" t="s">
        <v>130</v>
      </c>
      <c r="B5" s="492"/>
      <c r="C5" s="499" t="s">
        <v>224</v>
      </c>
      <c r="D5" s="500"/>
      <c r="E5" s="500"/>
      <c r="F5" s="500"/>
      <c r="G5" s="500"/>
      <c r="H5" s="500"/>
      <c r="I5" s="500"/>
      <c r="J5" s="500"/>
      <c r="K5" s="500"/>
      <c r="L5" s="500"/>
      <c r="M5" s="500"/>
      <c r="N5" s="500"/>
      <c r="O5" s="500"/>
      <c r="P5" s="500"/>
      <c r="Q5" s="500"/>
      <c r="R5" s="500"/>
      <c r="S5" s="500"/>
      <c r="T5" s="500"/>
      <c r="U5" s="500"/>
      <c r="V5" s="500"/>
      <c r="W5" s="500"/>
      <c r="X5" s="501"/>
      <c r="Y5" s="501"/>
      <c r="Z5" s="501"/>
      <c r="AA5" s="501"/>
      <c r="AB5" s="501"/>
      <c r="AC5" s="501"/>
      <c r="AD5" s="501"/>
      <c r="AE5" s="501"/>
      <c r="AF5" s="502"/>
      <c r="AG5" s="501"/>
      <c r="AH5" s="501"/>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row>
    <row r="6" spans="1:70" ht="33.75" customHeight="1" x14ac:dyDescent="0.3">
      <c r="A6" s="491" t="s">
        <v>44</v>
      </c>
      <c r="B6" s="492"/>
      <c r="C6" s="503" t="s">
        <v>225</v>
      </c>
      <c r="D6" s="504"/>
      <c r="E6" s="504"/>
      <c r="F6" s="504"/>
      <c r="G6" s="504"/>
      <c r="H6" s="504"/>
      <c r="I6" s="504"/>
      <c r="J6" s="504"/>
      <c r="K6" s="504"/>
      <c r="L6" s="504"/>
      <c r="M6" s="504"/>
      <c r="N6" s="504"/>
      <c r="O6" s="504"/>
      <c r="P6" s="504"/>
      <c r="Q6" s="504"/>
      <c r="R6" s="504"/>
      <c r="S6" s="504"/>
      <c r="T6" s="504"/>
      <c r="U6" s="504"/>
      <c r="V6" s="504"/>
      <c r="W6" s="504"/>
      <c r="X6" s="504"/>
      <c r="Y6" s="504"/>
      <c r="Z6" s="504"/>
      <c r="AA6" s="504"/>
      <c r="AB6" s="504"/>
      <c r="AC6" s="504"/>
      <c r="AD6" s="504"/>
      <c r="AE6" s="504"/>
      <c r="AF6" s="504"/>
      <c r="AG6" s="504"/>
      <c r="AH6" s="504"/>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row>
    <row r="7" spans="1:70" s="150" customFormat="1" ht="35.25" customHeight="1" x14ac:dyDescent="0.3">
      <c r="A7" s="336" t="s">
        <v>139</v>
      </c>
      <c r="B7" s="337"/>
      <c r="C7" s="337"/>
      <c r="D7" s="337"/>
      <c r="E7" s="337"/>
      <c r="F7" s="337"/>
      <c r="G7" s="338"/>
      <c r="H7" s="336" t="s">
        <v>140</v>
      </c>
      <c r="I7" s="337"/>
      <c r="J7" s="337"/>
      <c r="K7" s="337"/>
      <c r="L7" s="337"/>
      <c r="M7" s="337"/>
      <c r="N7" s="338"/>
      <c r="O7" s="336" t="s">
        <v>141</v>
      </c>
      <c r="P7" s="337"/>
      <c r="Q7" s="337"/>
      <c r="R7" s="337"/>
      <c r="S7" s="337"/>
      <c r="T7" s="337"/>
      <c r="U7" s="337"/>
      <c r="V7" s="337"/>
      <c r="W7" s="338"/>
      <c r="X7" s="336" t="s">
        <v>142</v>
      </c>
      <c r="Y7" s="337"/>
      <c r="Z7" s="337"/>
      <c r="AA7" s="337"/>
      <c r="AB7" s="337"/>
      <c r="AC7" s="337"/>
      <c r="AD7" s="338"/>
      <c r="AE7" s="336" t="s">
        <v>34</v>
      </c>
      <c r="AF7" s="337"/>
      <c r="AG7" s="337"/>
      <c r="AH7" s="337"/>
      <c r="AI7" s="337"/>
      <c r="AJ7" s="337"/>
      <c r="AK7" s="337"/>
      <c r="AL7" s="338"/>
      <c r="AM7" s="323" t="s">
        <v>256</v>
      </c>
      <c r="AN7" s="324"/>
      <c r="AO7" s="325"/>
      <c r="AP7" s="149"/>
      <c r="AQ7" s="149"/>
      <c r="AR7" s="149"/>
      <c r="AS7" s="149"/>
      <c r="AT7" s="149"/>
      <c r="AU7" s="149"/>
      <c r="AV7" s="149"/>
      <c r="AW7" s="149"/>
      <c r="AX7" s="149"/>
      <c r="AY7" s="149"/>
      <c r="AZ7" s="149"/>
      <c r="BA7" s="149"/>
      <c r="BB7" s="149"/>
      <c r="BC7" s="149"/>
      <c r="BD7" s="149"/>
      <c r="BE7" s="149"/>
      <c r="BF7" s="149"/>
      <c r="BG7" s="149"/>
      <c r="BH7" s="149"/>
      <c r="BI7" s="149"/>
      <c r="BJ7" s="149"/>
      <c r="BK7" s="149"/>
      <c r="BL7" s="149"/>
      <c r="BM7" s="149"/>
      <c r="BN7" s="149"/>
      <c r="BO7" s="149"/>
      <c r="BP7" s="149"/>
      <c r="BQ7" s="149"/>
      <c r="BR7" s="149"/>
    </row>
    <row r="8" spans="1:70" ht="16.5" customHeight="1" x14ac:dyDescent="0.3">
      <c r="A8" s="339" t="s">
        <v>0</v>
      </c>
      <c r="B8" s="268" t="s">
        <v>2</v>
      </c>
      <c r="C8" s="266" t="s">
        <v>3</v>
      </c>
      <c r="D8" s="266" t="s">
        <v>42</v>
      </c>
      <c r="E8" s="266" t="s">
        <v>1</v>
      </c>
      <c r="F8" s="269" t="s">
        <v>50</v>
      </c>
      <c r="G8" s="266" t="s">
        <v>135</v>
      </c>
      <c r="H8" s="267" t="s">
        <v>33</v>
      </c>
      <c r="I8" s="265" t="s">
        <v>5</v>
      </c>
      <c r="J8" s="269" t="s">
        <v>87</v>
      </c>
      <c r="K8" s="269" t="s">
        <v>92</v>
      </c>
      <c r="L8" s="263" t="s">
        <v>45</v>
      </c>
      <c r="M8" s="265" t="s">
        <v>5</v>
      </c>
      <c r="N8" s="266" t="s">
        <v>48</v>
      </c>
      <c r="O8" s="270" t="s">
        <v>11</v>
      </c>
      <c r="P8" s="261" t="s">
        <v>162</v>
      </c>
      <c r="Q8" s="269" t="s">
        <v>12</v>
      </c>
      <c r="R8" s="261" t="s">
        <v>8</v>
      </c>
      <c r="S8" s="261"/>
      <c r="T8" s="261"/>
      <c r="U8" s="261"/>
      <c r="V8" s="261"/>
      <c r="W8" s="261"/>
      <c r="X8" s="262" t="s">
        <v>138</v>
      </c>
      <c r="Y8" s="262" t="s">
        <v>46</v>
      </c>
      <c r="Z8" s="262" t="s">
        <v>5</v>
      </c>
      <c r="AA8" s="262" t="s">
        <v>47</v>
      </c>
      <c r="AB8" s="262" t="s">
        <v>5</v>
      </c>
      <c r="AC8" s="262" t="s">
        <v>49</v>
      </c>
      <c r="AD8" s="270" t="s">
        <v>29</v>
      </c>
      <c r="AE8" s="261" t="s">
        <v>34</v>
      </c>
      <c r="AF8" s="261" t="s">
        <v>214</v>
      </c>
      <c r="AG8" s="261" t="s">
        <v>35</v>
      </c>
      <c r="AH8" s="261" t="s">
        <v>36</v>
      </c>
      <c r="AI8" s="261" t="s">
        <v>38</v>
      </c>
      <c r="AJ8" s="261" t="s">
        <v>37</v>
      </c>
      <c r="AK8" s="269" t="s">
        <v>229</v>
      </c>
      <c r="AL8" s="261" t="s">
        <v>39</v>
      </c>
      <c r="AM8" s="323" t="s">
        <v>257</v>
      </c>
      <c r="AN8" s="323" t="s">
        <v>258</v>
      </c>
      <c r="AO8" s="326" t="s">
        <v>259</v>
      </c>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0" s="3" customFormat="1" ht="78.75" customHeight="1" x14ac:dyDescent="0.25">
      <c r="A9" s="340"/>
      <c r="B9" s="268"/>
      <c r="C9" s="261"/>
      <c r="D9" s="261"/>
      <c r="E9" s="261"/>
      <c r="F9" s="266"/>
      <c r="G9" s="261"/>
      <c r="H9" s="266"/>
      <c r="I9" s="264"/>
      <c r="J9" s="266"/>
      <c r="K9" s="266"/>
      <c r="L9" s="264"/>
      <c r="M9" s="264"/>
      <c r="N9" s="261"/>
      <c r="O9" s="271"/>
      <c r="P9" s="261"/>
      <c r="Q9" s="266"/>
      <c r="R9" s="137" t="s">
        <v>13</v>
      </c>
      <c r="S9" s="137" t="s">
        <v>17</v>
      </c>
      <c r="T9" s="137" t="s">
        <v>28</v>
      </c>
      <c r="U9" s="137" t="s">
        <v>18</v>
      </c>
      <c r="V9" s="137" t="s">
        <v>21</v>
      </c>
      <c r="W9" s="137" t="s">
        <v>24</v>
      </c>
      <c r="X9" s="262"/>
      <c r="Y9" s="262"/>
      <c r="Z9" s="262"/>
      <c r="AA9" s="262"/>
      <c r="AB9" s="262"/>
      <c r="AC9" s="262"/>
      <c r="AD9" s="271"/>
      <c r="AE9" s="261"/>
      <c r="AF9" s="261"/>
      <c r="AG9" s="261"/>
      <c r="AH9" s="261"/>
      <c r="AI9" s="261"/>
      <c r="AJ9" s="261"/>
      <c r="AK9" s="266"/>
      <c r="AL9" s="261"/>
      <c r="AM9" s="323" t="s">
        <v>260</v>
      </c>
      <c r="AN9" s="323" t="s">
        <v>258</v>
      </c>
      <c r="AO9" s="326"/>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row>
    <row r="10" spans="1:70" s="2" customFormat="1" hidden="1" x14ac:dyDescent="0.25">
      <c r="A10" s="237">
        <v>1</v>
      </c>
      <c r="B10" s="228" t="s">
        <v>132</v>
      </c>
      <c r="C10" s="228"/>
      <c r="D10" s="228"/>
      <c r="E10" s="240"/>
      <c r="F10" s="228"/>
      <c r="G10" s="231"/>
      <c r="H10" s="234"/>
      <c r="I10" s="246"/>
      <c r="J10" s="249"/>
      <c r="K10" s="246"/>
      <c r="L10" s="234"/>
      <c r="M10" s="246"/>
      <c r="N10" s="243"/>
      <c r="O10" s="5" t="s">
        <v>222</v>
      </c>
      <c r="P10" s="148"/>
      <c r="Q10" s="135"/>
      <c r="R10" s="138"/>
      <c r="S10" s="138"/>
      <c r="T10" s="139"/>
      <c r="U10" s="138"/>
      <c r="V10" s="138"/>
      <c r="W10" s="138"/>
      <c r="X10" s="140"/>
      <c r="Y10" s="141"/>
      <c r="Z10" s="142"/>
      <c r="AA10" s="141"/>
      <c r="AB10" s="142"/>
      <c r="AC10" s="143"/>
      <c r="AD10" s="144"/>
      <c r="AE10" s="145"/>
      <c r="AF10" s="145"/>
      <c r="AG10" s="145"/>
      <c r="AH10" s="146"/>
      <c r="AI10" s="146"/>
      <c r="AJ10" s="145"/>
      <c r="AK10" s="145"/>
      <c r="AL10" s="147"/>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row>
    <row r="11" spans="1:70" ht="151.5" hidden="1" customHeight="1" x14ac:dyDescent="0.3">
      <c r="A11" s="238"/>
      <c r="B11" s="229"/>
      <c r="C11" s="229"/>
      <c r="D11" s="229"/>
      <c r="E11" s="241"/>
      <c r="F11" s="229"/>
      <c r="G11" s="232"/>
      <c r="H11" s="235"/>
      <c r="I11" s="247"/>
      <c r="J11" s="250"/>
      <c r="K11" s="247"/>
      <c r="L11" s="235"/>
      <c r="M11" s="247"/>
      <c r="N11" s="244"/>
      <c r="O11" s="5"/>
      <c r="P11" s="134"/>
      <c r="Q11" s="135"/>
      <c r="R11" s="138"/>
      <c r="S11" s="138"/>
      <c r="T11" s="139"/>
      <c r="U11" s="138"/>
      <c r="V11" s="138"/>
      <c r="W11" s="138"/>
      <c r="X11" s="140"/>
      <c r="Y11" s="141"/>
      <c r="Z11" s="142"/>
      <c r="AA11" s="141"/>
      <c r="AB11" s="142"/>
      <c r="AC11" s="143"/>
      <c r="AD11" s="144"/>
      <c r="AE11" s="145"/>
      <c r="AF11" s="145"/>
      <c r="AG11" s="145"/>
      <c r="AH11" s="146"/>
      <c r="AI11" s="151"/>
      <c r="AJ11" s="145"/>
      <c r="AK11" s="145"/>
      <c r="AL11" s="147"/>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row>
    <row r="12" spans="1:70" hidden="1" x14ac:dyDescent="0.3">
      <c r="A12" s="238"/>
      <c r="B12" s="229"/>
      <c r="C12" s="229"/>
      <c r="D12" s="229"/>
      <c r="E12" s="241"/>
      <c r="F12" s="229"/>
      <c r="G12" s="232"/>
      <c r="H12" s="235"/>
      <c r="I12" s="247"/>
      <c r="J12" s="250"/>
      <c r="K12" s="247"/>
      <c r="L12" s="235"/>
      <c r="M12" s="247"/>
      <c r="N12" s="244"/>
      <c r="O12" s="5"/>
      <c r="P12" s="136"/>
      <c r="Q12" s="135"/>
      <c r="R12" s="138"/>
      <c r="S12" s="138"/>
      <c r="T12" s="139"/>
      <c r="U12" s="138"/>
      <c r="V12" s="138"/>
      <c r="W12" s="138"/>
      <c r="X12" s="140"/>
      <c r="Y12" s="141"/>
      <c r="Z12" s="142"/>
      <c r="AA12" s="141"/>
      <c r="AB12" s="142"/>
      <c r="AC12" s="143"/>
      <c r="AD12" s="144"/>
      <c r="AE12" s="145"/>
      <c r="AF12" s="145"/>
      <c r="AG12" s="145"/>
      <c r="AH12" s="146"/>
      <c r="AI12" s="146"/>
      <c r="AJ12" s="145"/>
      <c r="AK12" s="145"/>
      <c r="AL12" s="147"/>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row>
    <row r="13" spans="1:70" hidden="1" x14ac:dyDescent="0.3">
      <c r="A13" s="238"/>
      <c r="B13" s="229"/>
      <c r="C13" s="229"/>
      <c r="D13" s="229"/>
      <c r="E13" s="241"/>
      <c r="F13" s="229"/>
      <c r="G13" s="232"/>
      <c r="H13" s="235"/>
      <c r="I13" s="247"/>
      <c r="J13" s="250"/>
      <c r="K13" s="247"/>
      <c r="L13" s="235"/>
      <c r="M13" s="247"/>
      <c r="N13" s="244"/>
      <c r="O13" s="5"/>
      <c r="P13" s="134"/>
      <c r="Q13" s="135"/>
      <c r="R13" s="123"/>
      <c r="S13" s="123"/>
      <c r="T13" s="124"/>
      <c r="U13" s="123"/>
      <c r="V13" s="123"/>
      <c r="W13" s="123"/>
      <c r="X13" s="125"/>
      <c r="Y13" s="126"/>
      <c r="Z13" s="127"/>
      <c r="AA13" s="126"/>
      <c r="AB13" s="127"/>
      <c r="AC13" s="128"/>
      <c r="AD13" s="129"/>
      <c r="AE13" s="130"/>
      <c r="AF13" s="130"/>
      <c r="AG13" s="130"/>
      <c r="AH13" s="132"/>
      <c r="AI13" s="132"/>
      <c r="AJ13" s="130"/>
      <c r="AK13" s="130"/>
      <c r="AL13" s="131"/>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0" hidden="1" x14ac:dyDescent="0.3">
      <c r="A14" s="238"/>
      <c r="B14" s="229"/>
      <c r="C14" s="229"/>
      <c r="D14" s="229"/>
      <c r="E14" s="241"/>
      <c r="F14" s="229"/>
      <c r="G14" s="232"/>
      <c r="H14" s="235"/>
      <c r="I14" s="247"/>
      <c r="J14" s="250"/>
      <c r="K14" s="247"/>
      <c r="L14" s="235"/>
      <c r="M14" s="247"/>
      <c r="N14" s="244"/>
      <c r="O14" s="5"/>
      <c r="P14" s="134"/>
      <c r="Q14" s="135"/>
      <c r="R14" s="123"/>
      <c r="S14" s="123"/>
      <c r="T14" s="124"/>
      <c r="U14" s="123"/>
      <c r="V14" s="123"/>
      <c r="W14" s="123"/>
      <c r="X14" s="125"/>
      <c r="Y14" s="126"/>
      <c r="Z14" s="127"/>
      <c r="AA14" s="126"/>
      <c r="AB14" s="127"/>
      <c r="AC14" s="128"/>
      <c r="AD14" s="129"/>
      <c r="AE14" s="130"/>
      <c r="AF14" s="130"/>
      <c r="AG14" s="130"/>
      <c r="AH14" s="132"/>
      <c r="AI14" s="132"/>
      <c r="AJ14" s="130"/>
      <c r="AK14" s="130"/>
      <c r="AL14" s="131"/>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row>
    <row r="15" spans="1:70" hidden="1" x14ac:dyDescent="0.3">
      <c r="A15" s="239"/>
      <c r="B15" s="230"/>
      <c r="C15" s="230"/>
      <c r="D15" s="230"/>
      <c r="E15" s="242"/>
      <c r="F15" s="230"/>
      <c r="G15" s="233"/>
      <c r="H15" s="236"/>
      <c r="I15" s="248"/>
      <c r="J15" s="251"/>
      <c r="K15" s="248"/>
      <c r="L15" s="236"/>
      <c r="M15" s="248"/>
      <c r="N15" s="245"/>
      <c r="O15" s="5"/>
      <c r="P15" s="134"/>
      <c r="Q15" s="135"/>
      <c r="R15" s="123"/>
      <c r="S15" s="123"/>
      <c r="T15" s="124"/>
      <c r="U15" s="123"/>
      <c r="V15" s="123"/>
      <c r="W15" s="123"/>
      <c r="X15" s="125"/>
      <c r="Y15" s="126"/>
      <c r="Z15" s="127"/>
      <c r="AA15" s="126"/>
      <c r="AB15" s="127"/>
      <c r="AC15" s="128"/>
      <c r="AD15" s="129"/>
      <c r="AE15" s="130"/>
      <c r="AF15" s="130"/>
      <c r="AG15" s="130"/>
      <c r="AH15" s="132"/>
      <c r="AI15" s="132"/>
      <c r="AJ15" s="130"/>
      <c r="AK15" s="130"/>
      <c r="AL15" s="131"/>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row>
    <row r="16" spans="1:70" ht="170.25" customHeight="1" x14ac:dyDescent="0.3">
      <c r="A16" s="237">
        <v>1</v>
      </c>
      <c r="B16" s="228" t="s">
        <v>134</v>
      </c>
      <c r="C16" s="278" t="s">
        <v>234</v>
      </c>
      <c r="D16" s="240" t="s">
        <v>219</v>
      </c>
      <c r="E16" s="240" t="s">
        <v>228</v>
      </c>
      <c r="F16" s="240" t="s">
        <v>123</v>
      </c>
      <c r="G16" s="272">
        <v>6000</v>
      </c>
      <c r="H16" s="255" t="str">
        <f>IF(G16&lt;=0,"",IF(G16&lt;=2,"Muy Baja",IF(G16&lt;=24,"Baja",IF(G16&lt;=500,"Media",IF(G16&lt;=5000,"Alta","Muy Alta")))))</f>
        <v>Muy Alta</v>
      </c>
      <c r="I16" s="252">
        <f>IF(H16="","",IF(H16="Muy Baja",0.2,IF(H16="Baja",0.4,IF(H16="Media",0.6,IF(H16="Alta",0.8,IF(H16="Muy Alta",1,))))))</f>
        <v>1</v>
      </c>
      <c r="J16" s="275" t="s">
        <v>154</v>
      </c>
      <c r="K16" s="252" t="str">
        <f ca="1">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255" t="str">
        <f ca="1">IF(OR(K16='Tabla Impacto'!$C$11,K16='Tabla Impacto'!$D$11),"Leve",IF(OR(K16='Tabla Impacto'!$C$12,K16='Tabla Impacto'!$D$12),"Menor",IF(OR(K16='Tabla Impacto'!$C$13,K16='Tabla Impacto'!$D$13),"Moderado",IF(OR(K16='Tabla Impacto'!$C$14,K16='Tabla Impacto'!$D$14),"Mayor",IF(OR(K16='Tabla Impacto'!$C$15,K16='Tabla Impacto'!$D$15),"Catastrófico","")))))</f>
        <v>Moderado</v>
      </c>
      <c r="M16" s="252">
        <f ca="1">IF(L16="","",IF(L16="Leve",0.2,IF(L16="Menor",0.4,IF(L16="Moderado",0.6,IF(L16="Mayor",0.8,IF(L16="Catastrófico",1,))))))</f>
        <v>0.6</v>
      </c>
      <c r="N16" s="258"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169">
        <v>1</v>
      </c>
      <c r="P16" s="170" t="s">
        <v>215</v>
      </c>
      <c r="Q16" s="171" t="str">
        <f>IF(OR(R16="Preventivo",R16="Detectivo"),"Probabilidad",IF(R16="Correctivo","Impacto",""))</f>
        <v>Probabilidad</v>
      </c>
      <c r="R16" s="172" t="s">
        <v>14</v>
      </c>
      <c r="S16" s="172" t="s">
        <v>9</v>
      </c>
      <c r="T16" s="173" t="str">
        <f>IF(AND(R16="Preventivo",S16="Automático"),"50%",IF(AND(R16="Preventivo",S16="Manual"),"40%",IF(AND(R16="Detectivo",S16="Automático"),"40%",IF(AND(R16="Detectivo",S16="Manual"),"30%",IF(AND(R16="Correctivo",S16="Automático"),"35%",IF(AND(R16="Correctivo",S16="Manual"),"25%",""))))))</f>
        <v>40%</v>
      </c>
      <c r="U16" s="172" t="s">
        <v>19</v>
      </c>
      <c r="V16" s="172" t="s">
        <v>22</v>
      </c>
      <c r="W16" s="172" t="s">
        <v>119</v>
      </c>
      <c r="X16" s="174">
        <f>IFERROR(IF(Q16="Probabilidad",(I16-(+I16*T16)),IF(Q16="Impacto",I16,"")),"")</f>
        <v>0.6</v>
      </c>
      <c r="Y16" s="175" t="str">
        <f>IFERROR(IF(X16="","",IF(X16&lt;=0.2,"Muy Baja",IF(X16&lt;=0.4,"Baja",IF(X16&lt;=0.6,"Media",IF(X16&lt;=0.8,"Alta","Muy Alta"))))),"")</f>
        <v>Media</v>
      </c>
      <c r="Z16" s="176">
        <f>+X16</f>
        <v>0.6</v>
      </c>
      <c r="AA16" s="175" t="str">
        <f ca="1">IFERROR(IF(AB16="","",IF(AB16&lt;=0.2,"Leve",IF(AB16&lt;=0.4,"Menor",IF(AB16&lt;=0.6,"Moderado",IF(AB16&lt;=0.8,"Mayor","Catastrófico"))))),"")</f>
        <v>Moderado</v>
      </c>
      <c r="AB16" s="176">
        <f ca="1">IFERROR(IF(Q16="Impacto",(M16-(+M16*T16)),IF(Q16="Probabilidad",M16,"")),"")</f>
        <v>0.6</v>
      </c>
      <c r="AC16" s="177" t="str">
        <f ca="1">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78" t="s">
        <v>136</v>
      </c>
      <c r="AE16" s="181" t="s">
        <v>230</v>
      </c>
      <c r="AF16" s="181" t="s">
        <v>216</v>
      </c>
      <c r="AG16" s="181" t="s">
        <v>217</v>
      </c>
      <c r="AH16" s="164">
        <v>45373</v>
      </c>
      <c r="AI16" s="164"/>
      <c r="AJ16" s="182" t="s">
        <v>242</v>
      </c>
      <c r="AK16" s="184" t="s">
        <v>248</v>
      </c>
      <c r="AL16" s="147" t="s">
        <v>41</v>
      </c>
      <c r="AM16" s="188">
        <v>1</v>
      </c>
      <c r="AN16" s="187" t="s">
        <v>261</v>
      </c>
      <c r="AO16" s="187" t="s">
        <v>267</v>
      </c>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row>
    <row r="17" spans="1:70" ht="111" customHeight="1" x14ac:dyDescent="0.3">
      <c r="A17" s="238"/>
      <c r="B17" s="229"/>
      <c r="C17" s="279"/>
      <c r="D17" s="241"/>
      <c r="E17" s="241"/>
      <c r="F17" s="241"/>
      <c r="G17" s="273"/>
      <c r="H17" s="256"/>
      <c r="I17" s="253"/>
      <c r="J17" s="276"/>
      <c r="K17" s="253">
        <f ca="1">IF(NOT(ISERROR(MATCH(J17,_xlfn.ANCHORARRAY(E28),0))),I30&amp;"Por favor no seleccionar los criterios de impacto",J17)</f>
        <v>0</v>
      </c>
      <c r="L17" s="256"/>
      <c r="M17" s="253"/>
      <c r="N17" s="259"/>
      <c r="O17" s="169">
        <v>2</v>
      </c>
      <c r="P17" s="170" t="s">
        <v>220</v>
      </c>
      <c r="Q17" s="171" t="str">
        <f>IF(OR(R17="Preventivo",R17="Detectivo"),"Probabilidad",IF(R17="Correctivo","Impacto",""))</f>
        <v>Impacto</v>
      </c>
      <c r="R17" s="172" t="s">
        <v>16</v>
      </c>
      <c r="S17" s="172" t="s">
        <v>9</v>
      </c>
      <c r="T17" s="173" t="str">
        <f t="shared" ref="T17:T21" si="0">IF(AND(R17="Preventivo",S17="Automático"),"50%",IF(AND(R17="Preventivo",S17="Manual"),"40%",IF(AND(R17="Detectivo",S17="Automático"),"40%",IF(AND(R17="Detectivo",S17="Manual"),"30%",IF(AND(R17="Correctivo",S17="Automático"),"35%",IF(AND(R17="Correctivo",S17="Manual"),"25%",""))))))</f>
        <v>25%</v>
      </c>
      <c r="U17" s="172" t="s">
        <v>19</v>
      </c>
      <c r="V17" s="172" t="s">
        <v>23</v>
      </c>
      <c r="W17" s="172" t="s">
        <v>119</v>
      </c>
      <c r="X17" s="174">
        <f>IFERROR(IF(AND(Q16="Probabilidad",Q17="Probabilidad"),(Z16-(+Z16*T17)),IF(Q17="Probabilidad",(I16-(+I16*T17)),IF(Q17="Impacto",Z16,""))),"")</f>
        <v>0.6</v>
      </c>
      <c r="Y17" s="175" t="str">
        <f t="shared" ref="Y17:Y69" si="1">IFERROR(IF(X17="","",IF(X17&lt;=0.2,"Muy Baja",IF(X17&lt;=0.4,"Baja",IF(X17&lt;=0.6,"Media",IF(X17&lt;=0.8,"Alta","Muy Alta"))))),"")</f>
        <v>Media</v>
      </c>
      <c r="Z17" s="176">
        <f t="shared" ref="Z17:Z21" si="2">+X17</f>
        <v>0.6</v>
      </c>
      <c r="AA17" s="175" t="str">
        <f t="shared" ref="AA17:AA69" ca="1" si="3">IFERROR(IF(AB17="","",IF(AB17&lt;=0.2,"Leve",IF(AB17&lt;=0.4,"Menor",IF(AB17&lt;=0.6,"Moderado",IF(AB17&lt;=0.8,"Mayor","Catastrófico"))))),"")</f>
        <v>Moderado</v>
      </c>
      <c r="AB17" s="176">
        <f ca="1">IFERROR(IF(AND(Q16="Impacto",Q17="Impacto"),(AB16-(+AB16*T17)),IF(Q17="Impacto",(M16-(+M16*T17)),IF(Q17="Probabilidad",AB16,""))),"")</f>
        <v>0.44999999999999996</v>
      </c>
      <c r="AC17" s="177" t="str">
        <f t="shared" ref="AC17:AC18" ca="1" si="4">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78" t="s">
        <v>137</v>
      </c>
      <c r="AE17" s="181" t="s">
        <v>231</v>
      </c>
      <c r="AF17" s="181" t="s">
        <v>216</v>
      </c>
      <c r="AG17" s="181" t="s">
        <v>217</v>
      </c>
      <c r="AH17" s="163" t="s">
        <v>246</v>
      </c>
      <c r="AI17" s="164"/>
      <c r="AJ17" s="183" t="s">
        <v>243</v>
      </c>
      <c r="AK17" s="185" t="s">
        <v>249</v>
      </c>
      <c r="AL17" s="147" t="s">
        <v>41</v>
      </c>
      <c r="AM17" s="188">
        <v>1</v>
      </c>
      <c r="AN17" s="187" t="s">
        <v>262</v>
      </c>
      <c r="AO17" s="187" t="s">
        <v>272</v>
      </c>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row>
    <row r="18" spans="1:70" ht="166.5" customHeight="1" x14ac:dyDescent="0.3">
      <c r="A18" s="238"/>
      <c r="B18" s="229"/>
      <c r="C18" s="279"/>
      <c r="D18" s="241"/>
      <c r="E18" s="241"/>
      <c r="F18" s="241"/>
      <c r="G18" s="273"/>
      <c r="H18" s="256"/>
      <c r="I18" s="253"/>
      <c r="J18" s="276"/>
      <c r="K18" s="253">
        <f ca="1">IF(NOT(ISERROR(MATCH(J18,_xlfn.ANCHORARRAY(E29),0))),I31&amp;"Por favor no seleccionar los criterios de impacto",J18)</f>
        <v>0</v>
      </c>
      <c r="L18" s="256"/>
      <c r="M18" s="253"/>
      <c r="N18" s="259"/>
      <c r="O18" s="169">
        <v>3</v>
      </c>
      <c r="P18" s="179" t="s">
        <v>221</v>
      </c>
      <c r="Q18" s="171" t="str">
        <f>IF(OR(R18="Preventivo",R18="Detectivo"),"Probabilidad",IF(R18="Correctivo","Impacto",""))</f>
        <v>Probabilidad</v>
      </c>
      <c r="R18" s="172" t="s">
        <v>15</v>
      </c>
      <c r="S18" s="172" t="s">
        <v>9</v>
      </c>
      <c r="T18" s="173" t="str">
        <f t="shared" si="0"/>
        <v>30%</v>
      </c>
      <c r="U18" s="172" t="s">
        <v>20</v>
      </c>
      <c r="V18" s="172" t="s">
        <v>23</v>
      </c>
      <c r="W18" s="172" t="s">
        <v>119</v>
      </c>
      <c r="X18" s="174">
        <f>IFERROR(IF(AND(Q17="Probabilidad",Q18="Probabilidad"),(Z17-(+Z17*T18)),IF(AND(Q17="Impacto",Q18="Probabilidad"),(Z16-(+Z16*T18)),IF(Q18="Impacto",Z17,""))),"")</f>
        <v>0.42</v>
      </c>
      <c r="Y18" s="175" t="str">
        <f t="shared" si="1"/>
        <v>Media</v>
      </c>
      <c r="Z18" s="176">
        <f t="shared" si="2"/>
        <v>0.42</v>
      </c>
      <c r="AA18" s="175" t="str">
        <f t="shared" ca="1" si="3"/>
        <v>Moderado</v>
      </c>
      <c r="AB18" s="176">
        <f ca="1">IFERROR(IF(AND(Q17="Impacto",Q18="Impacto"),(AB17-(+AB17*T18)),IF(AND(Q17="Probabilidad",Q18="Impacto"),(AB16-(+AB16*T18)),IF(Q18="Probabilidad",AB17,""))),"")</f>
        <v>0.44999999999999996</v>
      </c>
      <c r="AC18" s="177" t="str">
        <f t="shared" ca="1" si="4"/>
        <v>Moderado</v>
      </c>
      <c r="AD18" s="178" t="s">
        <v>136</v>
      </c>
      <c r="AE18" s="181" t="s">
        <v>223</v>
      </c>
      <c r="AF18" s="181" t="s">
        <v>216</v>
      </c>
      <c r="AG18" s="181" t="s">
        <v>217</v>
      </c>
      <c r="AH18" s="163">
        <v>45390</v>
      </c>
      <c r="AI18" s="163"/>
      <c r="AJ18" s="490" t="s">
        <v>273</v>
      </c>
      <c r="AK18" s="186" t="s">
        <v>250</v>
      </c>
      <c r="AL18" s="147" t="s">
        <v>41</v>
      </c>
      <c r="AM18" s="188">
        <v>1</v>
      </c>
      <c r="AN18" s="187" t="s">
        <v>263</v>
      </c>
      <c r="AO18" s="187" t="s">
        <v>272</v>
      </c>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1:70" ht="107.25" customHeight="1" x14ac:dyDescent="0.3">
      <c r="A19" s="238"/>
      <c r="B19" s="229"/>
      <c r="C19" s="279"/>
      <c r="D19" s="241"/>
      <c r="E19" s="241"/>
      <c r="F19" s="241"/>
      <c r="G19" s="273"/>
      <c r="H19" s="256"/>
      <c r="I19" s="253"/>
      <c r="J19" s="276"/>
      <c r="K19" s="253">
        <f ca="1">IF(NOT(ISERROR(MATCH(J19,_xlfn.ANCHORARRAY(E30),0))),I32&amp;"Por favor no seleccionar los criterios de impacto",J19)</f>
        <v>0</v>
      </c>
      <c r="L19" s="256"/>
      <c r="M19" s="253"/>
      <c r="N19" s="259"/>
      <c r="O19" s="169">
        <v>4</v>
      </c>
      <c r="P19" s="170" t="s">
        <v>240</v>
      </c>
      <c r="Q19" s="171" t="str">
        <f>IF(OR(R19="Preventivo",R19="Detectivo"),"Probabilidad",IF(R19="Correctivo","Impacto",""))</f>
        <v>Impacto</v>
      </c>
      <c r="R19" s="172" t="s">
        <v>16</v>
      </c>
      <c r="S19" s="172" t="s">
        <v>9</v>
      </c>
      <c r="T19" s="173" t="str">
        <f t="shared" ref="T19" si="5">IF(AND(R19="Preventivo",S19="Automático"),"50%",IF(AND(R19="Preventivo",S19="Manual"),"40%",IF(AND(R19="Detectivo",S19="Automático"),"40%",IF(AND(R19="Detectivo",S19="Manual"),"30%",IF(AND(R19="Correctivo",S19="Automático"),"35%",IF(AND(R19="Correctivo",S19="Manual"),"25%",""))))))</f>
        <v>25%</v>
      </c>
      <c r="U19" s="172" t="s">
        <v>19</v>
      </c>
      <c r="V19" s="172" t="s">
        <v>22</v>
      </c>
      <c r="W19" s="172" t="s">
        <v>119</v>
      </c>
      <c r="X19" s="174">
        <f>IFERROR(IF(AND(Q18="Probabilidad",Q19="Probabilidad"),(Z18-(+Z18*T19)),IF(AND(Q18="Impacto",Q19="Probabilidad"),(Z17-(+Z17*T19)),IF(Q19="Impacto",Z18,""))),"")</f>
        <v>0.42</v>
      </c>
      <c r="Y19" s="175" t="str">
        <f t="shared" ref="Y19" si="6">IFERROR(IF(X19="","",IF(X19&lt;=0.2,"Muy Baja",IF(X19&lt;=0.4,"Baja",IF(X19&lt;=0.6,"Media",IF(X19&lt;=0.8,"Alta","Muy Alta"))))),"")</f>
        <v>Media</v>
      </c>
      <c r="Z19" s="176">
        <f t="shared" ref="Z19" si="7">+X19</f>
        <v>0.42</v>
      </c>
      <c r="AA19" s="175" t="str">
        <f t="shared" ref="AA19" ca="1" si="8">IFERROR(IF(AB19="","",IF(AB19&lt;=0.2,"Leve",IF(AB19&lt;=0.4,"Menor",IF(AB19&lt;=0.6,"Moderado",IF(AB19&lt;=0.8,"Mayor","Catastrófico"))))),"")</f>
        <v>Menor</v>
      </c>
      <c r="AB19" s="176">
        <f ca="1">IFERROR(IF(AND(Q18="Impacto",Q19="Impacto"),(AB18-(+AB18*T19)),IF(AND(Q18="Probabilidad",Q19="Impacto"),(AB17-(+AB17*T19)),IF(Q19="Probabilidad",AB18,""))),"")</f>
        <v>0.33749999999999997</v>
      </c>
      <c r="AC19" s="177" t="str">
        <f t="shared" ref="AC19" ca="1" si="9">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Moderado</v>
      </c>
      <c r="AD19" s="178" t="s">
        <v>136</v>
      </c>
      <c r="AE19" s="179" t="s">
        <v>241</v>
      </c>
      <c r="AF19" s="181" t="s">
        <v>216</v>
      </c>
      <c r="AG19" s="181" t="s">
        <v>217</v>
      </c>
      <c r="AH19" s="163"/>
      <c r="AI19" s="163"/>
      <c r="AJ19" s="182" t="s">
        <v>247</v>
      </c>
      <c r="AK19" s="185" t="s">
        <v>251</v>
      </c>
      <c r="AL19" s="147" t="s">
        <v>41</v>
      </c>
      <c r="AM19" s="188">
        <v>1</v>
      </c>
      <c r="AN19" s="187" t="s">
        <v>264</v>
      </c>
      <c r="AO19" s="187" t="s">
        <v>268</v>
      </c>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row>
    <row r="20" spans="1:70" ht="82.5" hidden="1" x14ac:dyDescent="0.3">
      <c r="A20" s="238"/>
      <c r="B20" s="229"/>
      <c r="C20" s="279"/>
      <c r="D20" s="241"/>
      <c r="E20" s="241"/>
      <c r="F20" s="241"/>
      <c r="G20" s="273"/>
      <c r="H20" s="256"/>
      <c r="I20" s="253"/>
      <c r="J20" s="276"/>
      <c r="K20" s="253">
        <f ca="1">IF(NOT(ISERROR(MATCH(J20,_xlfn.ANCHORARRAY(E31),0))),I33&amp;"Por favor no seleccionar los criterios de impacto",J20)</f>
        <v>0</v>
      </c>
      <c r="L20" s="256"/>
      <c r="M20" s="253"/>
      <c r="N20" s="259"/>
      <c r="O20" s="169">
        <v>5</v>
      </c>
      <c r="P20" s="170"/>
      <c r="Q20" s="171" t="str">
        <f t="shared" ref="Q20:Q21" si="10">IF(OR(R20="Preventivo",R20="Detectivo"),"Probabilidad",IF(R20="Correctivo","Impacto",""))</f>
        <v/>
      </c>
      <c r="R20" s="172"/>
      <c r="S20" s="172"/>
      <c r="T20" s="173" t="str">
        <f t="shared" si="0"/>
        <v/>
      </c>
      <c r="U20" s="172"/>
      <c r="V20" s="172"/>
      <c r="W20" s="172"/>
      <c r="X20" s="174" t="str">
        <f t="shared" ref="X20:X21" si="11">IFERROR(IF(AND(Q19="Probabilidad",Q20="Probabilidad"),(Z19-(+Z19*T20)),IF(AND(Q19="Impacto",Q20="Probabilidad"),(Z18-(+Z18*T20)),IF(Q20="Impacto",Z19,""))),"")</f>
        <v/>
      </c>
      <c r="Y20" s="175" t="str">
        <f t="shared" si="1"/>
        <v/>
      </c>
      <c r="Z20" s="176" t="str">
        <f t="shared" si="2"/>
        <v/>
      </c>
      <c r="AA20" s="175" t="str">
        <f t="shared" si="3"/>
        <v/>
      </c>
      <c r="AB20" s="176" t="str">
        <f t="shared" ref="AB20:AB21" si="12">IFERROR(IF(AND(Q19="Impacto",Q20="Impacto"),(AB19-(+AB19*T20)),IF(AND(Q19="Probabilidad",Q20="Impacto"),(AB18-(+AB18*T20)),IF(Q20="Probabilidad",AB19,""))),"")</f>
        <v/>
      </c>
      <c r="AC20" s="177" t="str">
        <f t="shared" ref="AC20:AC21" si="13">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78"/>
      <c r="AE20" s="179"/>
      <c r="AF20" s="179"/>
      <c r="AG20" s="179" t="s">
        <v>213</v>
      </c>
      <c r="AH20" s="163"/>
      <c r="AI20" s="163"/>
      <c r="AJ20" s="182" t="s">
        <v>242</v>
      </c>
      <c r="AK20" s="179"/>
      <c r="AL20" s="147"/>
      <c r="AM20" s="188"/>
      <c r="AN20" s="187"/>
      <c r="AO20" s="187"/>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1:70" ht="82.5" hidden="1" x14ac:dyDescent="0.3">
      <c r="A21" s="239"/>
      <c r="B21" s="230"/>
      <c r="C21" s="280"/>
      <c r="D21" s="242"/>
      <c r="E21" s="242"/>
      <c r="F21" s="242"/>
      <c r="G21" s="274"/>
      <c r="H21" s="257"/>
      <c r="I21" s="254"/>
      <c r="J21" s="277"/>
      <c r="K21" s="254">
        <f ca="1">IF(NOT(ISERROR(MATCH(J21,_xlfn.ANCHORARRAY(E32),0))),I34&amp;"Por favor no seleccionar los criterios de impacto",J21)</f>
        <v>0</v>
      </c>
      <c r="L21" s="257"/>
      <c r="M21" s="254"/>
      <c r="N21" s="260"/>
      <c r="O21" s="169">
        <v>6</v>
      </c>
      <c r="P21" s="170"/>
      <c r="Q21" s="171" t="str">
        <f t="shared" si="10"/>
        <v/>
      </c>
      <c r="R21" s="172"/>
      <c r="S21" s="172"/>
      <c r="T21" s="173" t="str">
        <f t="shared" si="0"/>
        <v/>
      </c>
      <c r="U21" s="172"/>
      <c r="V21" s="172"/>
      <c r="W21" s="172"/>
      <c r="X21" s="174" t="str">
        <f t="shared" si="11"/>
        <v/>
      </c>
      <c r="Y21" s="175" t="str">
        <f t="shared" si="1"/>
        <v/>
      </c>
      <c r="Z21" s="176" t="str">
        <f t="shared" si="2"/>
        <v/>
      </c>
      <c r="AA21" s="175" t="str">
        <f t="shared" si="3"/>
        <v/>
      </c>
      <c r="AB21" s="176" t="str">
        <f t="shared" si="12"/>
        <v/>
      </c>
      <c r="AC21" s="177" t="str">
        <f t="shared" si="13"/>
        <v/>
      </c>
      <c r="AD21" s="178"/>
      <c r="AE21" s="179"/>
      <c r="AF21" s="179"/>
      <c r="AG21" s="179" t="s">
        <v>213</v>
      </c>
      <c r="AH21" s="163"/>
      <c r="AI21" s="163"/>
      <c r="AJ21" s="182" t="s">
        <v>242</v>
      </c>
      <c r="AK21" s="179"/>
      <c r="AL21" s="147"/>
      <c r="AM21" s="188"/>
      <c r="AN21" s="187"/>
      <c r="AO21" s="187"/>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row>
    <row r="22" spans="1:70" ht="105" customHeight="1" x14ac:dyDescent="0.3">
      <c r="A22" s="237">
        <v>2</v>
      </c>
      <c r="B22" s="228" t="s">
        <v>134</v>
      </c>
      <c r="C22" s="278" t="s">
        <v>235</v>
      </c>
      <c r="D22" s="240" t="s">
        <v>236</v>
      </c>
      <c r="E22" s="240" t="s">
        <v>232</v>
      </c>
      <c r="F22" s="240" t="s">
        <v>123</v>
      </c>
      <c r="G22" s="272">
        <v>600</v>
      </c>
      <c r="H22" s="255" t="str">
        <f>IF(G22&lt;=0,"",IF(G22&lt;=2,"Muy Baja",IF(G22&lt;=24,"Baja",IF(G22&lt;=500,"Media",IF(G22&lt;=5000,"Alta","Muy Alta")))))</f>
        <v>Alta</v>
      </c>
      <c r="I22" s="252">
        <f>IF(H22="","",IF(H22="Muy Baja",0.2,IF(H22="Baja",0.4,IF(H22="Media",0.6,IF(H22="Alta",0.8,IF(H22="Muy Alta",1,))))))</f>
        <v>0.8</v>
      </c>
      <c r="J22" s="275" t="s">
        <v>154</v>
      </c>
      <c r="K22" s="252" t="str">
        <f ca="1">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255" t="str">
        <f ca="1">IF(OR(K22='Tabla Impacto'!$C$11,K22='Tabla Impacto'!$D$11),"Leve",IF(OR(K22='Tabla Impacto'!$C$12,K22='Tabla Impacto'!$D$12),"Menor",IF(OR(K22='Tabla Impacto'!$C$13,K22='Tabla Impacto'!$D$13),"Moderado",IF(OR(K22='Tabla Impacto'!$C$14,K22='Tabla Impacto'!$D$14),"Mayor",IF(OR(K22='Tabla Impacto'!$C$15,K22='Tabla Impacto'!$D$15),"Catastrófico","")))))</f>
        <v>Moderado</v>
      </c>
      <c r="M22" s="252">
        <f ca="1">IF(L22="","",IF(L22="Leve",0.2,IF(L22="Menor",0.4,IF(L22="Moderado",0.6,IF(L22="Mayor",0.8,IF(L22="Catastrófico",1,))))))</f>
        <v>0.6</v>
      </c>
      <c r="N22" s="258"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Alto</v>
      </c>
      <c r="O22" s="169">
        <v>1</v>
      </c>
      <c r="P22" s="170" t="s">
        <v>227</v>
      </c>
      <c r="Q22" s="171" t="str">
        <f>IF(OR(R22="Preventivo",R22="Detectivo"),"Probabilidad",IF(R22="Correctivo","Impacto",""))</f>
        <v>Probabilidad</v>
      </c>
      <c r="R22" s="172" t="s">
        <v>14</v>
      </c>
      <c r="S22" s="172" t="s">
        <v>9</v>
      </c>
      <c r="T22" s="173" t="str">
        <f>IF(AND(R22="Preventivo",S22="Automático"),"50%",IF(AND(R22="Preventivo",S22="Manual"),"40%",IF(AND(R22="Detectivo",S22="Automático"),"40%",IF(AND(R22="Detectivo",S22="Manual"),"30%",IF(AND(R22="Correctivo",S22="Automático"),"35%",IF(AND(R22="Correctivo",S22="Manual"),"25%",""))))))</f>
        <v>40%</v>
      </c>
      <c r="U22" s="172" t="s">
        <v>20</v>
      </c>
      <c r="V22" s="172" t="s">
        <v>23</v>
      </c>
      <c r="W22" s="172" t="s">
        <v>120</v>
      </c>
      <c r="X22" s="174">
        <f>IFERROR(IF(Q22="Probabilidad",(I22-(+I22*T22)),IF(Q22="Impacto",I22,"")),"")</f>
        <v>0.48</v>
      </c>
      <c r="Y22" s="175" t="str">
        <f>IFERROR(IF(X22="","",IF(X22&lt;=0.2,"Muy Baja",IF(X22&lt;=0.4,"Baja",IF(X22&lt;=0.6,"Media",IF(X22&lt;=0.8,"Alta","Muy Alta"))))),"")</f>
        <v>Media</v>
      </c>
      <c r="Z22" s="176">
        <f>+X22</f>
        <v>0.48</v>
      </c>
      <c r="AA22" s="175" t="str">
        <f ca="1">IFERROR(IF(AB22="","",IF(AB22&lt;=0.2,"Leve",IF(AB22&lt;=0.4,"Menor",IF(AB22&lt;=0.6,"Moderado",IF(AB22&lt;=0.8,"Mayor","Catastrófico"))))),"")</f>
        <v>Moderado</v>
      </c>
      <c r="AB22" s="176">
        <f ca="1">IFERROR(IF(Q22="Impacto",(M22-(+M22*T22)),IF(Q22="Probabilidad",M22,"")),"")</f>
        <v>0.6</v>
      </c>
      <c r="AC22" s="177" t="str">
        <f ca="1">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78" t="s">
        <v>136</v>
      </c>
      <c r="AE22" s="179" t="s">
        <v>239</v>
      </c>
      <c r="AF22" s="179" t="s">
        <v>216</v>
      </c>
      <c r="AG22" s="179" t="s">
        <v>217</v>
      </c>
      <c r="AH22" s="163" t="s">
        <v>245</v>
      </c>
      <c r="AI22" s="164"/>
      <c r="AJ22" s="182" t="s">
        <v>244</v>
      </c>
      <c r="AK22" s="182" t="s">
        <v>252</v>
      </c>
      <c r="AL22" s="147" t="s">
        <v>41</v>
      </c>
      <c r="AM22" s="188">
        <v>0</v>
      </c>
      <c r="AN22" s="187" t="s">
        <v>265</v>
      </c>
      <c r="AO22" s="187" t="s">
        <v>269</v>
      </c>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row>
    <row r="23" spans="1:70" ht="109.5" customHeight="1" x14ac:dyDescent="0.3">
      <c r="A23" s="238"/>
      <c r="B23" s="229"/>
      <c r="C23" s="279"/>
      <c r="D23" s="241"/>
      <c r="E23" s="241"/>
      <c r="F23" s="241"/>
      <c r="G23" s="273"/>
      <c r="H23" s="256"/>
      <c r="I23" s="253"/>
      <c r="J23" s="276"/>
      <c r="K23" s="253">
        <f t="shared" ref="K23:K27" ca="1" si="14">IF(NOT(ISERROR(MATCH(J23,_xlfn.ANCHORARRAY(E34),0))),I36&amp;"Por favor no seleccionar los criterios de impacto",J23)</f>
        <v>0</v>
      </c>
      <c r="L23" s="256"/>
      <c r="M23" s="253"/>
      <c r="N23" s="259"/>
      <c r="O23" s="169">
        <v>2</v>
      </c>
      <c r="P23" s="170" t="s">
        <v>226</v>
      </c>
      <c r="Q23" s="171" t="str">
        <f>IF(OR(R23="Preventivo",R23="Detectivo"),"Probabilidad",IF(R23="Correctivo","Impacto",""))</f>
        <v>Probabilidad</v>
      </c>
      <c r="R23" s="172" t="s">
        <v>14</v>
      </c>
      <c r="S23" s="172" t="s">
        <v>9</v>
      </c>
      <c r="T23" s="173" t="str">
        <f t="shared" ref="T23:T27" si="15">IF(AND(R23="Preventivo",S23="Automático"),"50%",IF(AND(R23="Preventivo",S23="Manual"),"40%",IF(AND(R23="Detectivo",S23="Automático"),"40%",IF(AND(R23="Detectivo",S23="Manual"),"30%",IF(AND(R23="Correctivo",S23="Automático"),"35%",IF(AND(R23="Correctivo",S23="Manual"),"25%",""))))))</f>
        <v>40%</v>
      </c>
      <c r="U23" s="172" t="s">
        <v>20</v>
      </c>
      <c r="V23" s="172" t="s">
        <v>23</v>
      </c>
      <c r="W23" s="172" t="s">
        <v>119</v>
      </c>
      <c r="X23" s="180">
        <f>IFERROR(IF(AND(Q22="Probabilidad",Q23="Probabilidad"),(Z22-(+Z22*T23)),IF(Q23="Probabilidad",(I22-(+I22*T23)),IF(Q23="Impacto",Z22,""))),"")</f>
        <v>0.28799999999999998</v>
      </c>
      <c r="Y23" s="175" t="str">
        <f t="shared" si="1"/>
        <v>Baja</v>
      </c>
      <c r="Z23" s="176">
        <f t="shared" ref="Z23:Z27" si="16">+X23</f>
        <v>0.28799999999999998</v>
      </c>
      <c r="AA23" s="175" t="str">
        <f t="shared" ca="1" si="3"/>
        <v>Moderado</v>
      </c>
      <c r="AB23" s="176">
        <f ca="1">IFERROR(IF(AND(Q22="Impacto",Q23="Impacto"),(AB22-(+AB22*T23)),IF(Q23="Impacto",(M22-(+M22*T23)),IF(Q23="Probabilidad",AB22,""))),"")</f>
        <v>0.6</v>
      </c>
      <c r="AC23" s="177" t="str">
        <f t="shared" ref="AC23:AC24" ca="1" si="17">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Moderado</v>
      </c>
      <c r="AD23" s="178" t="s">
        <v>136</v>
      </c>
      <c r="AE23" s="179" t="s">
        <v>226</v>
      </c>
      <c r="AF23" s="179" t="s">
        <v>216</v>
      </c>
      <c r="AG23" s="179" t="s">
        <v>217</v>
      </c>
      <c r="AH23" s="163" t="s">
        <v>245</v>
      </c>
      <c r="AI23" s="163"/>
      <c r="AJ23" s="182" t="s">
        <v>244</v>
      </c>
      <c r="AK23" s="182" t="s">
        <v>253</v>
      </c>
      <c r="AL23" s="147" t="s">
        <v>41</v>
      </c>
      <c r="AM23" s="188">
        <v>0</v>
      </c>
      <c r="AN23" s="187" t="s">
        <v>265</v>
      </c>
      <c r="AO23" s="187" t="s">
        <v>270</v>
      </c>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row>
    <row r="24" spans="1:70" ht="90.75" customHeight="1" x14ac:dyDescent="0.3">
      <c r="A24" s="238"/>
      <c r="B24" s="229"/>
      <c r="C24" s="279"/>
      <c r="D24" s="241"/>
      <c r="E24" s="241"/>
      <c r="F24" s="241"/>
      <c r="G24" s="273"/>
      <c r="H24" s="256"/>
      <c r="I24" s="253"/>
      <c r="J24" s="276"/>
      <c r="K24" s="253">
        <f t="shared" ca="1" si="14"/>
        <v>0</v>
      </c>
      <c r="L24" s="256"/>
      <c r="M24" s="253"/>
      <c r="N24" s="259"/>
      <c r="O24" s="169">
        <v>3</v>
      </c>
      <c r="P24" s="179" t="s">
        <v>237</v>
      </c>
      <c r="Q24" s="171" t="s">
        <v>4</v>
      </c>
      <c r="R24" s="172" t="s">
        <v>14</v>
      </c>
      <c r="S24" s="172" t="s">
        <v>9</v>
      </c>
      <c r="T24" s="173" t="str">
        <f t="shared" si="15"/>
        <v>40%</v>
      </c>
      <c r="U24" s="172" t="s">
        <v>20</v>
      </c>
      <c r="V24" s="172" t="s">
        <v>22</v>
      </c>
      <c r="W24" s="172" t="s">
        <v>119</v>
      </c>
      <c r="X24" s="174">
        <f>IFERROR(IF(AND(Q23="Probabilidad",Q24="Probabilidad"),(Z23-(+Z23*T24)),IF(AND(Q23="Impacto",Q24="Probabilidad"),(Z22-(+Z22*T24)),IF(Q24="Impacto",Z23,""))),"")</f>
        <v>0.17279999999999998</v>
      </c>
      <c r="Y24" s="175" t="str">
        <f t="shared" si="1"/>
        <v>Muy Baja</v>
      </c>
      <c r="Z24" s="176">
        <f t="shared" si="16"/>
        <v>0.17279999999999998</v>
      </c>
      <c r="AA24" s="175" t="str">
        <f t="shared" ca="1" si="3"/>
        <v>Moderado</v>
      </c>
      <c r="AB24" s="176">
        <f ca="1">IFERROR(IF(AND(Q23="Impacto",Q24="Impacto"),(AB23-(+AB23*T24)),IF(AND(Q23="Probabilidad",Q24="Impacto"),(AB22-(+AB22*T24)),IF(Q24="Probabilidad",AB23,""))),"")</f>
        <v>0.6</v>
      </c>
      <c r="AC24" s="177" t="str">
        <f t="shared" ca="1" si="17"/>
        <v>Moderado</v>
      </c>
      <c r="AD24" s="178" t="s">
        <v>136</v>
      </c>
      <c r="AE24" s="179" t="s">
        <v>233</v>
      </c>
      <c r="AF24" s="179" t="s">
        <v>216</v>
      </c>
      <c r="AG24" s="179" t="s">
        <v>217</v>
      </c>
      <c r="AH24" s="163" t="s">
        <v>245</v>
      </c>
      <c r="AI24" s="163"/>
      <c r="AJ24" s="185" t="s">
        <v>255</v>
      </c>
      <c r="AK24" s="185" t="s">
        <v>254</v>
      </c>
      <c r="AL24" s="147" t="s">
        <v>41</v>
      </c>
      <c r="AM24" s="188">
        <v>1</v>
      </c>
      <c r="AN24" s="187" t="s">
        <v>266</v>
      </c>
      <c r="AO24" s="187" t="s">
        <v>271</v>
      </c>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row>
    <row r="25" spans="1:70" hidden="1" x14ac:dyDescent="0.3">
      <c r="A25" s="238"/>
      <c r="B25" s="229"/>
      <c r="C25" s="279"/>
      <c r="D25" s="241"/>
      <c r="E25" s="241"/>
      <c r="F25" s="241"/>
      <c r="G25" s="273"/>
      <c r="H25" s="256"/>
      <c r="I25" s="253"/>
      <c r="J25" s="276"/>
      <c r="K25" s="253">
        <f t="shared" ca="1" si="14"/>
        <v>0</v>
      </c>
      <c r="L25" s="256"/>
      <c r="M25" s="253"/>
      <c r="N25" s="259"/>
      <c r="O25" s="169">
        <v>4</v>
      </c>
      <c r="P25" s="170"/>
      <c r="Q25" s="171" t="str">
        <f t="shared" ref="Q25:Q27" si="18">IF(OR(R25="Preventivo",R25="Detectivo"),"Probabilidad",IF(R25="Correctivo","Impacto",""))</f>
        <v/>
      </c>
      <c r="R25" s="172"/>
      <c r="S25" s="172"/>
      <c r="T25" s="173" t="str">
        <f t="shared" si="15"/>
        <v/>
      </c>
      <c r="U25" s="172"/>
      <c r="V25" s="172"/>
      <c r="W25" s="172"/>
      <c r="X25" s="174" t="str">
        <f t="shared" ref="X25:X27" si="19">IFERROR(IF(AND(Q24="Probabilidad",Q25="Probabilidad"),(Z24-(+Z24*T25)),IF(AND(Q24="Impacto",Q25="Probabilidad"),(Z23-(+Z23*T25)),IF(Q25="Impacto",Z24,""))),"")</f>
        <v/>
      </c>
      <c r="Y25" s="175" t="str">
        <f t="shared" si="1"/>
        <v/>
      </c>
      <c r="Z25" s="176" t="str">
        <f t="shared" si="16"/>
        <v/>
      </c>
      <c r="AA25" s="175" t="str">
        <f t="shared" si="3"/>
        <v/>
      </c>
      <c r="AB25" s="176" t="str">
        <f t="shared" ref="AB25:AB27" si="20">IFERROR(IF(AND(Q24="Impacto",Q25="Impacto"),(AB24-(+AB24*T25)),IF(AND(Q24="Probabilidad",Q25="Impacto"),(AB23-(+AB23*T25)),IF(Q25="Probabilidad",AB24,""))),"")</f>
        <v/>
      </c>
      <c r="AC25" s="177"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78"/>
      <c r="AE25" s="179"/>
      <c r="AF25" s="179"/>
      <c r="AG25" s="179"/>
      <c r="AH25" s="163"/>
      <c r="AI25" s="163"/>
      <c r="AJ25" s="179"/>
      <c r="AK25" s="179"/>
      <c r="AL25" s="131"/>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row>
    <row r="26" spans="1:70" hidden="1" x14ac:dyDescent="0.3">
      <c r="A26" s="238"/>
      <c r="B26" s="229"/>
      <c r="C26" s="279"/>
      <c r="D26" s="241"/>
      <c r="E26" s="241"/>
      <c r="F26" s="241"/>
      <c r="G26" s="273"/>
      <c r="H26" s="256"/>
      <c r="I26" s="253"/>
      <c r="J26" s="276"/>
      <c r="K26" s="253">
        <f t="shared" ca="1" si="14"/>
        <v>0</v>
      </c>
      <c r="L26" s="256"/>
      <c r="M26" s="253"/>
      <c r="N26" s="259"/>
      <c r="O26" s="169">
        <v>5</v>
      </c>
      <c r="P26" s="170"/>
      <c r="Q26" s="171" t="str">
        <f t="shared" si="18"/>
        <v/>
      </c>
      <c r="R26" s="172"/>
      <c r="S26" s="172"/>
      <c r="T26" s="173" t="str">
        <f t="shared" si="15"/>
        <v/>
      </c>
      <c r="U26" s="172"/>
      <c r="V26" s="172"/>
      <c r="W26" s="172"/>
      <c r="X26" s="174" t="str">
        <f t="shared" si="19"/>
        <v/>
      </c>
      <c r="Y26" s="175" t="str">
        <f t="shared" si="1"/>
        <v/>
      </c>
      <c r="Z26" s="176" t="str">
        <f t="shared" si="16"/>
        <v/>
      </c>
      <c r="AA26" s="175" t="str">
        <f t="shared" si="3"/>
        <v/>
      </c>
      <c r="AB26" s="176" t="str">
        <f t="shared" si="20"/>
        <v/>
      </c>
      <c r="AC26" s="177" t="str">
        <f t="shared" ref="AC26:AC27" si="21">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78"/>
      <c r="AE26" s="179"/>
      <c r="AF26" s="179"/>
      <c r="AG26" s="179"/>
      <c r="AH26" s="163"/>
      <c r="AI26" s="163"/>
      <c r="AJ26" s="179"/>
      <c r="AK26" s="179"/>
      <c r="AL26" s="131"/>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row>
    <row r="27" spans="1:70" hidden="1" x14ac:dyDescent="0.3">
      <c r="A27" s="239"/>
      <c r="B27" s="230"/>
      <c r="C27" s="280"/>
      <c r="D27" s="242"/>
      <c r="E27" s="242"/>
      <c r="F27" s="242"/>
      <c r="G27" s="274"/>
      <c r="H27" s="257"/>
      <c r="I27" s="254"/>
      <c r="J27" s="277"/>
      <c r="K27" s="254">
        <f t="shared" ca="1" si="14"/>
        <v>0</v>
      </c>
      <c r="L27" s="257"/>
      <c r="M27" s="254"/>
      <c r="N27" s="260"/>
      <c r="O27" s="169">
        <v>6</v>
      </c>
      <c r="P27" s="170"/>
      <c r="Q27" s="171" t="str">
        <f t="shared" si="18"/>
        <v/>
      </c>
      <c r="R27" s="172"/>
      <c r="S27" s="172"/>
      <c r="T27" s="173" t="str">
        <f t="shared" si="15"/>
        <v/>
      </c>
      <c r="U27" s="172"/>
      <c r="V27" s="172"/>
      <c r="W27" s="172"/>
      <c r="X27" s="174" t="str">
        <f t="shared" si="19"/>
        <v/>
      </c>
      <c r="Y27" s="175" t="str">
        <f t="shared" si="1"/>
        <v/>
      </c>
      <c r="Z27" s="176" t="str">
        <f t="shared" si="16"/>
        <v/>
      </c>
      <c r="AA27" s="175" t="str">
        <f t="shared" si="3"/>
        <v/>
      </c>
      <c r="AB27" s="176" t="str">
        <f t="shared" si="20"/>
        <v/>
      </c>
      <c r="AC27" s="177" t="str">
        <f t="shared" si="21"/>
        <v/>
      </c>
      <c r="AD27" s="178"/>
      <c r="AE27" s="179"/>
      <c r="AF27" s="179"/>
      <c r="AG27" s="179"/>
      <c r="AH27" s="163"/>
      <c r="AI27" s="163"/>
      <c r="AJ27" s="179"/>
      <c r="AK27" s="179"/>
      <c r="AL27" s="131"/>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0" ht="151.5" hidden="1" customHeight="1" x14ac:dyDescent="0.3">
      <c r="A28" s="281">
        <v>4</v>
      </c>
      <c r="B28" s="284"/>
      <c r="C28" s="287"/>
      <c r="D28" s="287"/>
      <c r="E28" s="287"/>
      <c r="F28" s="287"/>
      <c r="G28" s="290"/>
      <c r="H28" s="293" t="str">
        <f>IF(G28&lt;=0,"",IF(G28&lt;=2,"Muy Baja",IF(G28&lt;=24,"Baja",IF(G28&lt;=500,"Media",IF(G28&lt;=5000,"Alta","Muy Alta")))))</f>
        <v/>
      </c>
      <c r="I28" s="296" t="str">
        <f>IF(H28="","",IF(H28="Muy Baja",0.2,IF(H28="Baja",0.4,IF(H28="Media",0.6,IF(H28="Alta",0.8,IF(H28="Muy Alta",1,))))))</f>
        <v/>
      </c>
      <c r="J28" s="299"/>
      <c r="K28" s="296">
        <f ca="1">IF(NOT(ISERROR(MATCH(J28,'Tabla Impacto'!$B$221:$B$223,0))),'Tabla Impacto'!$F$223&amp;"Por favor no seleccionar los criterios de impacto(Afectación Económica o presupuestal y Pérdida Reputacional)",J28)</f>
        <v>0</v>
      </c>
      <c r="L28" s="293" t="str">
        <f ca="1">IF(OR(K28='Tabla Impacto'!$C$11,K28='Tabla Impacto'!$D$11),"Leve",IF(OR(K28='Tabla Impacto'!$C$12,K28='Tabla Impacto'!$D$12),"Menor",IF(OR(K28='Tabla Impacto'!$C$13,K28='Tabla Impacto'!$D$13),"Moderado",IF(OR(K28='Tabla Impacto'!$C$14,K28='Tabla Impacto'!$D$14),"Mayor",IF(OR(K28='Tabla Impacto'!$C$15,K28='Tabla Impacto'!$D$15),"Catastrófico","")))))</f>
        <v/>
      </c>
      <c r="M28" s="296" t="str">
        <f ca="1">IF(L28="","",IF(L28="Leve",0.2,IF(L28="Menor",0.4,IF(L28="Moderado",0.6,IF(L28="Mayor",0.8,IF(L28="Catastrófico",1,))))))</f>
        <v/>
      </c>
      <c r="N28" s="302"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52">
        <v>1</v>
      </c>
      <c r="P28" s="153"/>
      <c r="Q28" s="154" t="str">
        <f>IF(OR(R28="Preventivo",R28="Detectivo"),"Probabilidad",IF(R28="Correctivo","Impacto",""))</f>
        <v>Probabilidad</v>
      </c>
      <c r="R28" s="155" t="s">
        <v>14</v>
      </c>
      <c r="S28" s="155" t="s">
        <v>9</v>
      </c>
      <c r="T28" s="156" t="str">
        <f>IF(AND(R28="Preventivo",S28="Automático"),"50%",IF(AND(R28="Preventivo",S28="Manual"),"40%",IF(AND(R28="Detectivo",S28="Automático"),"40%",IF(AND(R28="Detectivo",S28="Manual"),"30%",IF(AND(R28="Correctivo",S28="Automático"),"35%",IF(AND(R28="Correctivo",S28="Manual"),"25%",""))))))</f>
        <v>40%</v>
      </c>
      <c r="U28" s="155" t="s">
        <v>19</v>
      </c>
      <c r="V28" s="155" t="s">
        <v>22</v>
      </c>
      <c r="W28" s="155" t="s">
        <v>119</v>
      </c>
      <c r="X28" s="157" t="str">
        <f>IFERROR(IF(Q28="Probabilidad",(I28-(+I28*T28)),IF(Q28="Impacto",I28,"")),"")</f>
        <v/>
      </c>
      <c r="Y28" s="158" t="str">
        <f>IFERROR(IF(X28="","",IF(X28&lt;=0.2,"Muy Baja",IF(X28&lt;=0.4,"Baja",IF(X28&lt;=0.6,"Media",IF(X28&lt;=0.8,"Alta","Muy Alta"))))),"")</f>
        <v/>
      </c>
      <c r="Z28" s="159" t="str">
        <f>+X28</f>
        <v/>
      </c>
      <c r="AA28" s="158" t="str">
        <f ca="1">IFERROR(IF(AB28="","",IF(AB28&lt;=0.2,"Leve",IF(AB28&lt;=0.4,"Menor",IF(AB28&lt;=0.6,"Moderado",IF(AB28&lt;=0.8,"Mayor","Catastrófico"))))),"")</f>
        <v/>
      </c>
      <c r="AB28" s="159" t="str">
        <f ca="1">IFERROR(IF(Q28="Impacto",(M28-(+M28*T28)),IF(Q28="Probabilidad",M28,"")),"")</f>
        <v/>
      </c>
      <c r="AC28" s="160" t="str">
        <f ca="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61"/>
      <c r="AE28" s="162"/>
      <c r="AF28" s="162"/>
      <c r="AG28" s="162"/>
      <c r="AH28" s="166"/>
      <c r="AI28" s="166"/>
      <c r="AJ28" s="162"/>
      <c r="AK28" s="162"/>
      <c r="AL28" s="131"/>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row>
    <row r="29" spans="1:70" ht="151.5" hidden="1" customHeight="1" x14ac:dyDescent="0.3">
      <c r="A29" s="282"/>
      <c r="B29" s="285"/>
      <c r="C29" s="288"/>
      <c r="D29" s="288"/>
      <c r="E29" s="288"/>
      <c r="F29" s="288"/>
      <c r="G29" s="291"/>
      <c r="H29" s="294"/>
      <c r="I29" s="297"/>
      <c r="J29" s="300"/>
      <c r="K29" s="297">
        <f t="shared" ref="K29:K33" ca="1" si="22">IF(NOT(ISERROR(MATCH(J29,_xlfn.ANCHORARRAY(E40),0))),I42&amp;"Por favor no seleccionar los criterios de impacto",J29)</f>
        <v>0</v>
      </c>
      <c r="L29" s="294"/>
      <c r="M29" s="297"/>
      <c r="N29" s="303"/>
      <c r="O29" s="152">
        <v>2</v>
      </c>
      <c r="P29" s="153"/>
      <c r="Q29" s="154" t="str">
        <f>IF(OR(R29="Preventivo",R29="Detectivo"),"Probabilidad",IF(R29="Correctivo","Impacto",""))</f>
        <v/>
      </c>
      <c r="R29" s="155"/>
      <c r="S29" s="155"/>
      <c r="T29" s="156" t="str">
        <f t="shared" ref="T29:T33" si="23">IF(AND(R29="Preventivo",S29="Automático"),"50%",IF(AND(R29="Preventivo",S29="Manual"),"40%",IF(AND(R29="Detectivo",S29="Automático"),"40%",IF(AND(R29="Detectivo",S29="Manual"),"30%",IF(AND(R29="Correctivo",S29="Automático"),"35%",IF(AND(R29="Correctivo",S29="Manual"),"25%",""))))))</f>
        <v/>
      </c>
      <c r="U29" s="155"/>
      <c r="V29" s="155"/>
      <c r="W29" s="155"/>
      <c r="X29" s="157" t="str">
        <f>IFERROR(IF(AND(Q28="Probabilidad",Q29="Probabilidad"),(Z28-(+Z28*T29)),IF(Q29="Probabilidad",(I28-(+I28*T29)),IF(Q29="Impacto",Z28,""))),"")</f>
        <v/>
      </c>
      <c r="Y29" s="158" t="str">
        <f t="shared" si="1"/>
        <v/>
      </c>
      <c r="Z29" s="159" t="str">
        <f t="shared" ref="Z29:Z33" si="24">+X29</f>
        <v/>
      </c>
      <c r="AA29" s="158" t="str">
        <f t="shared" si="3"/>
        <v/>
      </c>
      <c r="AB29" s="159" t="str">
        <f>IFERROR(IF(AND(Q28="Impacto",Q29="Impacto"),(AB28-(+AB28*T29)),IF(Q29="Impacto",(M28-(+M28*T29)),IF(Q29="Probabilidad",AB28,""))),"")</f>
        <v/>
      </c>
      <c r="AC29" s="160" t="str">
        <f t="shared" ref="AC29:AC30" si="25">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61"/>
      <c r="AE29" s="162"/>
      <c r="AF29" s="162"/>
      <c r="AG29" s="168"/>
      <c r="AH29" s="166"/>
      <c r="AI29" s="166"/>
      <c r="AJ29" s="162"/>
      <c r="AK29" s="162"/>
      <c r="AL29" s="131"/>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row>
    <row r="30" spans="1:70" ht="151.5" hidden="1" customHeight="1" x14ac:dyDescent="0.3">
      <c r="A30" s="282"/>
      <c r="B30" s="285"/>
      <c r="C30" s="288"/>
      <c r="D30" s="288"/>
      <c r="E30" s="288"/>
      <c r="F30" s="288"/>
      <c r="G30" s="291"/>
      <c r="H30" s="294"/>
      <c r="I30" s="297"/>
      <c r="J30" s="300"/>
      <c r="K30" s="297">
        <f t="shared" ca="1" si="22"/>
        <v>0</v>
      </c>
      <c r="L30" s="294"/>
      <c r="M30" s="297"/>
      <c r="N30" s="303"/>
      <c r="O30" s="152">
        <v>3</v>
      </c>
      <c r="P30" s="165"/>
      <c r="Q30" s="154" t="str">
        <f>IF(OR(R30="Preventivo",R30="Detectivo"),"Probabilidad",IF(R30="Correctivo","Impacto",""))</f>
        <v/>
      </c>
      <c r="R30" s="155"/>
      <c r="S30" s="155"/>
      <c r="T30" s="156" t="str">
        <f t="shared" si="23"/>
        <v/>
      </c>
      <c r="U30" s="155"/>
      <c r="V30" s="155"/>
      <c r="W30" s="155"/>
      <c r="X30" s="157" t="str">
        <f>IFERROR(IF(AND(Q29="Probabilidad",Q30="Probabilidad"),(Z29-(+Z29*T30)),IF(AND(Q29="Impacto",Q30="Probabilidad"),(Z28-(+Z28*T30)),IF(Q30="Impacto",Z29,""))),"")</f>
        <v/>
      </c>
      <c r="Y30" s="158" t="str">
        <f t="shared" si="1"/>
        <v/>
      </c>
      <c r="Z30" s="159" t="str">
        <f t="shared" si="24"/>
        <v/>
      </c>
      <c r="AA30" s="158" t="str">
        <f t="shared" si="3"/>
        <v/>
      </c>
      <c r="AB30" s="159" t="str">
        <f>IFERROR(IF(AND(Q29="Impacto",Q30="Impacto"),(AB29-(+AB29*T30)),IF(AND(Q29="Probabilidad",Q30="Impacto"),(AB28-(+AB28*T30)),IF(Q30="Probabilidad",AB29,""))),"")</f>
        <v/>
      </c>
      <c r="AC30" s="160" t="str">
        <f t="shared" si="25"/>
        <v/>
      </c>
      <c r="AD30" s="161"/>
      <c r="AE30" s="162"/>
      <c r="AF30" s="162"/>
      <c r="AG30" s="168"/>
      <c r="AH30" s="166"/>
      <c r="AI30" s="166"/>
      <c r="AJ30" s="162"/>
      <c r="AK30" s="162"/>
      <c r="AL30" s="131"/>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row>
    <row r="31" spans="1:70" ht="151.5" hidden="1" customHeight="1" x14ac:dyDescent="0.3">
      <c r="A31" s="282"/>
      <c r="B31" s="285"/>
      <c r="C31" s="288"/>
      <c r="D31" s="288"/>
      <c r="E31" s="288"/>
      <c r="F31" s="288"/>
      <c r="G31" s="291"/>
      <c r="H31" s="294"/>
      <c r="I31" s="297"/>
      <c r="J31" s="300"/>
      <c r="K31" s="297">
        <f t="shared" ca="1" si="22"/>
        <v>0</v>
      </c>
      <c r="L31" s="294"/>
      <c r="M31" s="297"/>
      <c r="N31" s="303"/>
      <c r="O31" s="152">
        <v>4</v>
      </c>
      <c r="P31" s="153"/>
      <c r="Q31" s="154" t="str">
        <f t="shared" ref="Q31:Q33" si="26">IF(OR(R31="Preventivo",R31="Detectivo"),"Probabilidad",IF(R31="Correctivo","Impacto",""))</f>
        <v/>
      </c>
      <c r="R31" s="155"/>
      <c r="S31" s="155"/>
      <c r="T31" s="156" t="str">
        <f t="shared" si="23"/>
        <v/>
      </c>
      <c r="U31" s="155"/>
      <c r="V31" s="155"/>
      <c r="W31" s="155"/>
      <c r="X31" s="157" t="str">
        <f t="shared" ref="X31:X33" si="27">IFERROR(IF(AND(Q30="Probabilidad",Q31="Probabilidad"),(Z30-(+Z30*T31)),IF(AND(Q30="Impacto",Q31="Probabilidad"),(Z29-(+Z29*T31)),IF(Q31="Impacto",Z30,""))),"")</f>
        <v/>
      </c>
      <c r="Y31" s="158" t="str">
        <f t="shared" si="1"/>
        <v/>
      </c>
      <c r="Z31" s="159" t="str">
        <f t="shared" si="24"/>
        <v/>
      </c>
      <c r="AA31" s="158" t="str">
        <f t="shared" si="3"/>
        <v/>
      </c>
      <c r="AB31" s="159" t="str">
        <f t="shared" ref="AB31:AB33" si="28">IFERROR(IF(AND(Q30="Impacto",Q31="Impacto"),(AB30-(+AB30*T31)),IF(AND(Q30="Probabilidad",Q31="Impacto"),(AB29-(+AB29*T31)),IF(Q31="Probabilidad",AB30,""))),"")</f>
        <v/>
      </c>
      <c r="AC31" s="160"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61"/>
      <c r="AE31" s="162"/>
      <c r="AF31" s="162"/>
      <c r="AG31" s="168"/>
      <c r="AH31" s="166"/>
      <c r="AI31" s="166"/>
      <c r="AJ31" s="162"/>
      <c r="AK31" s="162"/>
      <c r="AL31" s="131"/>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row>
    <row r="32" spans="1:70" ht="151.5" hidden="1" customHeight="1" x14ac:dyDescent="0.3">
      <c r="A32" s="282"/>
      <c r="B32" s="285"/>
      <c r="C32" s="288"/>
      <c r="D32" s="288"/>
      <c r="E32" s="288"/>
      <c r="F32" s="288"/>
      <c r="G32" s="291"/>
      <c r="H32" s="294"/>
      <c r="I32" s="297"/>
      <c r="J32" s="300"/>
      <c r="K32" s="297">
        <f t="shared" ca="1" si="22"/>
        <v>0</v>
      </c>
      <c r="L32" s="294"/>
      <c r="M32" s="297"/>
      <c r="N32" s="303"/>
      <c r="O32" s="152">
        <v>5</v>
      </c>
      <c r="P32" s="153"/>
      <c r="Q32" s="154" t="str">
        <f t="shared" si="26"/>
        <v/>
      </c>
      <c r="R32" s="155"/>
      <c r="S32" s="155"/>
      <c r="T32" s="156" t="str">
        <f t="shared" si="23"/>
        <v/>
      </c>
      <c r="U32" s="155"/>
      <c r="V32" s="155"/>
      <c r="W32" s="155"/>
      <c r="X32" s="167" t="str">
        <f t="shared" si="27"/>
        <v/>
      </c>
      <c r="Y32" s="158" t="str">
        <f>IFERROR(IF(X32="","",IF(X32&lt;=0.2,"Muy Baja",IF(X32&lt;=0.4,"Baja",IF(X32&lt;=0.6,"Media",IF(X32&lt;=0.8,"Alta","Muy Alta"))))),"")</f>
        <v/>
      </c>
      <c r="Z32" s="159" t="str">
        <f t="shared" si="24"/>
        <v/>
      </c>
      <c r="AA32" s="158" t="str">
        <f t="shared" si="3"/>
        <v/>
      </c>
      <c r="AB32" s="159" t="str">
        <f t="shared" si="28"/>
        <v/>
      </c>
      <c r="AC32" s="160" t="str">
        <f t="shared" ref="AC32:AC33" si="29">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61"/>
      <c r="AE32" s="162"/>
      <c r="AF32" s="162"/>
      <c r="AG32" s="168"/>
      <c r="AH32" s="166"/>
      <c r="AI32" s="166"/>
      <c r="AJ32" s="162"/>
      <c r="AK32" s="162"/>
      <c r="AL32" s="131"/>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row>
    <row r="33" spans="1:70" ht="151.5" hidden="1" customHeight="1" x14ac:dyDescent="0.3">
      <c r="A33" s="283"/>
      <c r="B33" s="286"/>
      <c r="C33" s="289"/>
      <c r="D33" s="289"/>
      <c r="E33" s="289"/>
      <c r="F33" s="289"/>
      <c r="G33" s="292"/>
      <c r="H33" s="295"/>
      <c r="I33" s="298"/>
      <c r="J33" s="301"/>
      <c r="K33" s="298">
        <f t="shared" ca="1" si="22"/>
        <v>0</v>
      </c>
      <c r="L33" s="295"/>
      <c r="M33" s="298"/>
      <c r="N33" s="304"/>
      <c r="O33" s="152">
        <v>6</v>
      </c>
      <c r="P33" s="153"/>
      <c r="Q33" s="154" t="str">
        <f t="shared" si="26"/>
        <v/>
      </c>
      <c r="R33" s="155"/>
      <c r="S33" s="155"/>
      <c r="T33" s="156" t="str">
        <f t="shared" si="23"/>
        <v/>
      </c>
      <c r="U33" s="155"/>
      <c r="V33" s="155"/>
      <c r="W33" s="155"/>
      <c r="X33" s="157" t="str">
        <f t="shared" si="27"/>
        <v/>
      </c>
      <c r="Y33" s="158" t="str">
        <f t="shared" si="1"/>
        <v/>
      </c>
      <c r="Z33" s="159" t="str">
        <f t="shared" si="24"/>
        <v/>
      </c>
      <c r="AA33" s="158" t="str">
        <f t="shared" si="3"/>
        <v/>
      </c>
      <c r="AB33" s="159" t="str">
        <f t="shared" si="28"/>
        <v/>
      </c>
      <c r="AC33" s="160" t="str">
        <f t="shared" si="29"/>
        <v/>
      </c>
      <c r="AD33" s="161"/>
      <c r="AE33" s="162"/>
      <c r="AF33" s="162"/>
      <c r="AG33" s="168"/>
      <c r="AH33" s="166"/>
      <c r="AI33" s="166"/>
      <c r="AJ33" s="162"/>
      <c r="AK33" s="162"/>
      <c r="AL33" s="131"/>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row>
    <row r="34" spans="1:70" ht="151.5" hidden="1" customHeight="1" x14ac:dyDescent="0.3">
      <c r="A34" s="281">
        <v>5</v>
      </c>
      <c r="B34" s="284"/>
      <c r="C34" s="287"/>
      <c r="D34" s="287"/>
      <c r="E34" s="287"/>
      <c r="F34" s="287"/>
      <c r="G34" s="290"/>
      <c r="H34" s="293" t="str">
        <f>IF(G34&lt;=0,"",IF(G34&lt;=2,"Muy Baja",IF(G34&lt;=24,"Baja",IF(G34&lt;=500,"Media",IF(G34&lt;=5000,"Alta","Muy Alta")))))</f>
        <v/>
      </c>
      <c r="I34" s="296" t="str">
        <f>IF(H34="","",IF(H34="Muy Baja",0.2,IF(H34="Baja",0.4,IF(H34="Media",0.6,IF(H34="Alta",0.8,IF(H34="Muy Alta",1,))))))</f>
        <v/>
      </c>
      <c r="J34" s="299"/>
      <c r="K34" s="296">
        <f ca="1">IF(NOT(ISERROR(MATCH(J34,'Tabla Impacto'!$B$221:$B$223,0))),'Tabla Impacto'!$F$223&amp;"Por favor no seleccionar los criterios de impacto(Afectación Económica o presupuestal y Pérdida Reputacional)",J34)</f>
        <v>0</v>
      </c>
      <c r="L34" s="293" t="str">
        <f ca="1">IF(OR(K34='Tabla Impacto'!$C$11,K34='Tabla Impacto'!$D$11),"Leve",IF(OR(K34='Tabla Impacto'!$C$12,K34='Tabla Impacto'!$D$12),"Menor",IF(OR(K34='Tabla Impacto'!$C$13,K34='Tabla Impacto'!$D$13),"Moderado",IF(OR(K34='Tabla Impacto'!$C$14,K34='Tabla Impacto'!$D$14),"Mayor",IF(OR(K34='Tabla Impacto'!$C$15,K34='Tabla Impacto'!$D$15),"Catastrófico","")))))</f>
        <v/>
      </c>
      <c r="M34" s="296" t="str">
        <f ca="1">IF(L34="","",IF(L34="Leve",0.2,IF(L34="Menor",0.4,IF(L34="Moderado",0.6,IF(L34="Mayor",0.8,IF(L34="Catastrófico",1,))))))</f>
        <v/>
      </c>
      <c r="N34" s="302"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52">
        <v>1</v>
      </c>
      <c r="P34" s="153"/>
      <c r="Q34" s="154" t="str">
        <f>IF(OR(R34="Preventivo",R34="Detectivo"),"Probabilidad",IF(R34="Correctivo","Impacto",""))</f>
        <v/>
      </c>
      <c r="R34" s="155"/>
      <c r="S34" s="155"/>
      <c r="T34" s="156" t="str">
        <f>IF(AND(R34="Preventivo",S34="Automático"),"50%",IF(AND(R34="Preventivo",S34="Manual"),"40%",IF(AND(R34="Detectivo",S34="Automático"),"40%",IF(AND(R34="Detectivo",S34="Manual"),"30%",IF(AND(R34="Correctivo",S34="Automático"),"35%",IF(AND(R34="Correctivo",S34="Manual"),"25%",""))))))</f>
        <v/>
      </c>
      <c r="U34" s="155"/>
      <c r="V34" s="155"/>
      <c r="W34" s="155"/>
      <c r="X34" s="157" t="str">
        <f>IFERROR(IF(Q34="Probabilidad",(I34-(+I34*T34)),IF(Q34="Impacto",I34,"")),"")</f>
        <v/>
      </c>
      <c r="Y34" s="158" t="str">
        <f>IFERROR(IF(X34="","",IF(X34&lt;=0.2,"Muy Baja",IF(X34&lt;=0.4,"Baja",IF(X34&lt;=0.6,"Media",IF(X34&lt;=0.8,"Alta","Muy Alta"))))),"")</f>
        <v/>
      </c>
      <c r="Z34" s="159" t="str">
        <f>+X34</f>
        <v/>
      </c>
      <c r="AA34" s="158" t="str">
        <f>IFERROR(IF(AB34="","",IF(AB34&lt;=0.2,"Leve",IF(AB34&lt;=0.4,"Menor",IF(AB34&lt;=0.6,"Moderado",IF(AB34&lt;=0.8,"Mayor","Catastrófico"))))),"")</f>
        <v/>
      </c>
      <c r="AB34" s="159" t="str">
        <f>IFERROR(IF(Q34="Impacto",(M34-(+M34*T34)),IF(Q34="Probabilidad",M34,"")),"")</f>
        <v/>
      </c>
      <c r="AC34" s="160"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61"/>
      <c r="AE34" s="162"/>
      <c r="AF34" s="162"/>
      <c r="AG34" s="168"/>
      <c r="AH34" s="166"/>
      <c r="AI34" s="166"/>
      <c r="AJ34" s="162"/>
      <c r="AK34" s="162"/>
      <c r="AL34" s="131"/>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row>
    <row r="35" spans="1:70" ht="151.5" hidden="1" customHeight="1" x14ac:dyDescent="0.3">
      <c r="A35" s="282"/>
      <c r="B35" s="285"/>
      <c r="C35" s="288"/>
      <c r="D35" s="288"/>
      <c r="E35" s="288"/>
      <c r="F35" s="288"/>
      <c r="G35" s="291"/>
      <c r="H35" s="294"/>
      <c r="I35" s="297"/>
      <c r="J35" s="300"/>
      <c r="K35" s="297">
        <f t="shared" ref="K35:K39" ca="1" si="30">IF(NOT(ISERROR(MATCH(J35,_xlfn.ANCHORARRAY(E46),0))),I48&amp;"Por favor no seleccionar los criterios de impacto",J35)</f>
        <v>0</v>
      </c>
      <c r="L35" s="294"/>
      <c r="M35" s="297"/>
      <c r="N35" s="303"/>
      <c r="O35" s="152">
        <v>2</v>
      </c>
      <c r="P35" s="153"/>
      <c r="Q35" s="154" t="str">
        <f>IF(OR(R35="Preventivo",R35="Detectivo"),"Probabilidad",IF(R35="Correctivo","Impacto",""))</f>
        <v/>
      </c>
      <c r="R35" s="155"/>
      <c r="S35" s="155"/>
      <c r="T35" s="156" t="str">
        <f t="shared" ref="T35:T39" si="31">IF(AND(R35="Preventivo",S35="Automático"),"50%",IF(AND(R35="Preventivo",S35="Manual"),"40%",IF(AND(R35="Detectivo",S35="Automático"),"40%",IF(AND(R35="Detectivo",S35="Manual"),"30%",IF(AND(R35="Correctivo",S35="Automático"),"35%",IF(AND(R35="Correctivo",S35="Manual"),"25%",""))))))</f>
        <v/>
      </c>
      <c r="U35" s="155"/>
      <c r="V35" s="155"/>
      <c r="W35" s="155"/>
      <c r="X35" s="157" t="str">
        <f>IFERROR(IF(AND(Q34="Probabilidad",Q35="Probabilidad"),(Z34-(+Z34*T35)),IF(Q35="Probabilidad",(I34-(+I34*T35)),IF(Q35="Impacto",Z34,""))),"")</f>
        <v/>
      </c>
      <c r="Y35" s="158" t="str">
        <f t="shared" si="1"/>
        <v/>
      </c>
      <c r="Z35" s="159" t="str">
        <f t="shared" ref="Z35:Z39" si="32">+X35</f>
        <v/>
      </c>
      <c r="AA35" s="158" t="str">
        <f t="shared" si="3"/>
        <v/>
      </c>
      <c r="AB35" s="159" t="str">
        <f>IFERROR(IF(AND(Q34="Impacto",Q35="Impacto"),(AB34-(+AB34*T35)),IF(Q35="Impacto",(M34-(+M34*T35)),IF(Q35="Probabilidad",AB34,""))),"")</f>
        <v/>
      </c>
      <c r="AC35" s="160" t="str">
        <f t="shared" ref="AC35:AC36" si="33">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61"/>
      <c r="AE35" s="162"/>
      <c r="AF35" s="162"/>
      <c r="AG35" s="168"/>
      <c r="AH35" s="166"/>
      <c r="AI35" s="166"/>
      <c r="AJ35" s="162"/>
      <c r="AK35" s="162"/>
      <c r="AL35" s="131"/>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row>
    <row r="36" spans="1:70" ht="151.5" hidden="1" customHeight="1" x14ac:dyDescent="0.3">
      <c r="A36" s="282"/>
      <c r="B36" s="285"/>
      <c r="C36" s="288"/>
      <c r="D36" s="288"/>
      <c r="E36" s="288"/>
      <c r="F36" s="288"/>
      <c r="G36" s="291"/>
      <c r="H36" s="294"/>
      <c r="I36" s="297"/>
      <c r="J36" s="300"/>
      <c r="K36" s="297">
        <f t="shared" ca="1" si="30"/>
        <v>0</v>
      </c>
      <c r="L36" s="294"/>
      <c r="M36" s="297"/>
      <c r="N36" s="303"/>
      <c r="O36" s="152">
        <v>3</v>
      </c>
      <c r="P36" s="165"/>
      <c r="Q36" s="154" t="str">
        <f>IF(OR(R36="Preventivo",R36="Detectivo"),"Probabilidad",IF(R36="Correctivo","Impacto",""))</f>
        <v/>
      </c>
      <c r="R36" s="155"/>
      <c r="S36" s="155"/>
      <c r="T36" s="156" t="str">
        <f t="shared" si="31"/>
        <v/>
      </c>
      <c r="U36" s="155"/>
      <c r="V36" s="155"/>
      <c r="W36" s="155"/>
      <c r="X36" s="157" t="str">
        <f>IFERROR(IF(AND(Q35="Probabilidad",Q36="Probabilidad"),(Z35-(+Z35*T36)),IF(AND(Q35="Impacto",Q36="Probabilidad"),(Z34-(+Z34*T36)),IF(Q36="Impacto",Z35,""))),"")</f>
        <v/>
      </c>
      <c r="Y36" s="158" t="str">
        <f t="shared" si="1"/>
        <v/>
      </c>
      <c r="Z36" s="159" t="str">
        <f t="shared" si="32"/>
        <v/>
      </c>
      <c r="AA36" s="158" t="str">
        <f t="shared" si="3"/>
        <v/>
      </c>
      <c r="AB36" s="159" t="str">
        <f>IFERROR(IF(AND(Q35="Impacto",Q36="Impacto"),(AB35-(+AB35*T36)),IF(AND(Q35="Probabilidad",Q36="Impacto"),(AB34-(+AB34*T36)),IF(Q36="Probabilidad",AB35,""))),"")</f>
        <v/>
      </c>
      <c r="AC36" s="160" t="str">
        <f t="shared" si="33"/>
        <v/>
      </c>
      <c r="AD36" s="161"/>
      <c r="AE36" s="162"/>
      <c r="AF36" s="162"/>
      <c r="AG36" s="168"/>
      <c r="AH36" s="166"/>
      <c r="AI36" s="166"/>
      <c r="AJ36" s="162"/>
      <c r="AK36" s="162"/>
      <c r="AL36" s="131"/>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row>
    <row r="37" spans="1:70" ht="151.5" hidden="1" customHeight="1" x14ac:dyDescent="0.3">
      <c r="A37" s="282"/>
      <c r="B37" s="285"/>
      <c r="C37" s="288"/>
      <c r="D37" s="288"/>
      <c r="E37" s="288"/>
      <c r="F37" s="288"/>
      <c r="G37" s="291"/>
      <c r="H37" s="294"/>
      <c r="I37" s="297"/>
      <c r="J37" s="300"/>
      <c r="K37" s="297">
        <f t="shared" ca="1" si="30"/>
        <v>0</v>
      </c>
      <c r="L37" s="294"/>
      <c r="M37" s="297"/>
      <c r="N37" s="303"/>
      <c r="O37" s="152">
        <v>4</v>
      </c>
      <c r="P37" s="153"/>
      <c r="Q37" s="154" t="str">
        <f t="shared" ref="Q37:Q39" si="34">IF(OR(R37="Preventivo",R37="Detectivo"),"Probabilidad",IF(R37="Correctivo","Impacto",""))</f>
        <v/>
      </c>
      <c r="R37" s="155"/>
      <c r="S37" s="155"/>
      <c r="T37" s="156" t="str">
        <f t="shared" si="31"/>
        <v/>
      </c>
      <c r="U37" s="155"/>
      <c r="V37" s="155"/>
      <c r="W37" s="155"/>
      <c r="X37" s="157" t="str">
        <f t="shared" ref="X37:X39" si="35">IFERROR(IF(AND(Q36="Probabilidad",Q37="Probabilidad"),(Z36-(+Z36*T37)),IF(AND(Q36="Impacto",Q37="Probabilidad"),(Z35-(+Z35*T37)),IF(Q37="Impacto",Z36,""))),"")</f>
        <v/>
      </c>
      <c r="Y37" s="158" t="str">
        <f t="shared" si="1"/>
        <v/>
      </c>
      <c r="Z37" s="159" t="str">
        <f t="shared" si="32"/>
        <v/>
      </c>
      <c r="AA37" s="158" t="str">
        <f t="shared" si="3"/>
        <v/>
      </c>
      <c r="AB37" s="159" t="str">
        <f t="shared" ref="AB37:AB39" si="36">IFERROR(IF(AND(Q36="Impacto",Q37="Impacto"),(AB36-(+AB36*T37)),IF(AND(Q36="Probabilidad",Q37="Impacto"),(AB35-(+AB35*T37)),IF(Q37="Probabilidad",AB36,""))),"")</f>
        <v/>
      </c>
      <c r="AC37" s="160"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61"/>
      <c r="AE37" s="162"/>
      <c r="AF37" s="162"/>
      <c r="AG37" s="168"/>
      <c r="AH37" s="166"/>
      <c r="AI37" s="166"/>
      <c r="AJ37" s="162"/>
      <c r="AK37" s="162"/>
      <c r="AL37" s="131"/>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row>
    <row r="38" spans="1:70" ht="151.5" hidden="1" customHeight="1" x14ac:dyDescent="0.3">
      <c r="A38" s="282"/>
      <c r="B38" s="285"/>
      <c r="C38" s="288"/>
      <c r="D38" s="288"/>
      <c r="E38" s="288"/>
      <c r="F38" s="288"/>
      <c r="G38" s="291"/>
      <c r="H38" s="294"/>
      <c r="I38" s="297"/>
      <c r="J38" s="300"/>
      <c r="K38" s="297">
        <f t="shared" ca="1" si="30"/>
        <v>0</v>
      </c>
      <c r="L38" s="294"/>
      <c r="M38" s="297"/>
      <c r="N38" s="303"/>
      <c r="O38" s="152">
        <v>5</v>
      </c>
      <c r="P38" s="153"/>
      <c r="Q38" s="154" t="str">
        <f t="shared" si="34"/>
        <v/>
      </c>
      <c r="R38" s="155"/>
      <c r="S38" s="155"/>
      <c r="T38" s="156" t="str">
        <f t="shared" si="31"/>
        <v/>
      </c>
      <c r="U38" s="155"/>
      <c r="V38" s="155"/>
      <c r="W38" s="155"/>
      <c r="X38" s="157" t="str">
        <f t="shared" si="35"/>
        <v/>
      </c>
      <c r="Y38" s="158" t="str">
        <f t="shared" si="1"/>
        <v/>
      </c>
      <c r="Z38" s="159" t="str">
        <f t="shared" si="32"/>
        <v/>
      </c>
      <c r="AA38" s="158" t="str">
        <f t="shared" si="3"/>
        <v/>
      </c>
      <c r="AB38" s="159" t="str">
        <f t="shared" si="36"/>
        <v/>
      </c>
      <c r="AC38" s="160" t="str">
        <f t="shared" ref="AC38:AC39" si="37">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61"/>
      <c r="AE38" s="162"/>
      <c r="AF38" s="162"/>
      <c r="AG38" s="168"/>
      <c r="AH38" s="166"/>
      <c r="AI38" s="166"/>
      <c r="AJ38" s="162"/>
      <c r="AK38" s="162"/>
      <c r="AL38" s="131"/>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0" ht="151.5" hidden="1" customHeight="1" x14ac:dyDescent="0.3">
      <c r="A39" s="283"/>
      <c r="B39" s="286"/>
      <c r="C39" s="289"/>
      <c r="D39" s="289"/>
      <c r="E39" s="289"/>
      <c r="F39" s="289"/>
      <c r="G39" s="292"/>
      <c r="H39" s="295"/>
      <c r="I39" s="298"/>
      <c r="J39" s="301"/>
      <c r="K39" s="298">
        <f t="shared" ca="1" si="30"/>
        <v>0</v>
      </c>
      <c r="L39" s="295"/>
      <c r="M39" s="298"/>
      <c r="N39" s="304"/>
      <c r="O39" s="152">
        <v>6</v>
      </c>
      <c r="P39" s="153"/>
      <c r="Q39" s="154" t="str">
        <f t="shared" si="34"/>
        <v/>
      </c>
      <c r="R39" s="155"/>
      <c r="S39" s="155"/>
      <c r="T39" s="156" t="str">
        <f t="shared" si="31"/>
        <v/>
      </c>
      <c r="U39" s="155"/>
      <c r="V39" s="155"/>
      <c r="W39" s="155"/>
      <c r="X39" s="157" t="str">
        <f t="shared" si="35"/>
        <v/>
      </c>
      <c r="Y39" s="158" t="str">
        <f t="shared" si="1"/>
        <v/>
      </c>
      <c r="Z39" s="159" t="str">
        <f t="shared" si="32"/>
        <v/>
      </c>
      <c r="AA39" s="158" t="str">
        <f t="shared" si="3"/>
        <v/>
      </c>
      <c r="AB39" s="159" t="str">
        <f t="shared" si="36"/>
        <v/>
      </c>
      <c r="AC39" s="160" t="str">
        <f t="shared" si="37"/>
        <v/>
      </c>
      <c r="AD39" s="161"/>
      <c r="AE39" s="162"/>
      <c r="AF39" s="162"/>
      <c r="AG39" s="168"/>
      <c r="AH39" s="166"/>
      <c r="AI39" s="166"/>
      <c r="AJ39" s="162"/>
      <c r="AK39" s="162"/>
      <c r="AL39" s="131"/>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row>
    <row r="40" spans="1:70" ht="151.5" hidden="1" customHeight="1" x14ac:dyDescent="0.3">
      <c r="A40" s="281">
        <v>6</v>
      </c>
      <c r="B40" s="284"/>
      <c r="C40" s="287"/>
      <c r="D40" s="287"/>
      <c r="E40" s="287"/>
      <c r="F40" s="287"/>
      <c r="G40" s="290"/>
      <c r="H40" s="293" t="str">
        <f>IF(G40&lt;=0,"",IF(G40&lt;=2,"Muy Baja",IF(G40&lt;=24,"Baja",IF(G40&lt;=500,"Media",IF(G40&lt;=5000,"Alta","Muy Alta")))))</f>
        <v/>
      </c>
      <c r="I40" s="296" t="str">
        <f>IF(H40="","",IF(H40="Muy Baja",0.2,IF(H40="Baja",0.4,IF(H40="Media",0.6,IF(H40="Alta",0.8,IF(H40="Muy Alta",1,))))))</f>
        <v/>
      </c>
      <c r="J40" s="299"/>
      <c r="K40" s="296">
        <f ca="1">IF(NOT(ISERROR(MATCH(J40,'Tabla Impacto'!$B$221:$B$223,0))),'Tabla Impacto'!$F$223&amp;"Por favor no seleccionar los criterios de impacto(Afectación Económica o presupuestal y Pérdida Reputacional)",J40)</f>
        <v>0</v>
      </c>
      <c r="L40" s="293" t="str">
        <f ca="1">IF(OR(K40='Tabla Impacto'!$C$11,K40='Tabla Impacto'!$D$11),"Leve",IF(OR(K40='Tabla Impacto'!$C$12,K40='Tabla Impacto'!$D$12),"Menor",IF(OR(K40='Tabla Impacto'!$C$13,K40='Tabla Impacto'!$D$13),"Moderado",IF(OR(K40='Tabla Impacto'!$C$14,K40='Tabla Impacto'!$D$14),"Mayor",IF(OR(K40='Tabla Impacto'!$C$15,K40='Tabla Impacto'!$D$15),"Catastrófico","")))))</f>
        <v/>
      </c>
      <c r="M40" s="296" t="str">
        <f ca="1">IF(L40="","",IF(L40="Leve",0.2,IF(L40="Menor",0.4,IF(L40="Moderado",0.6,IF(L40="Mayor",0.8,IF(L40="Catastrófico",1,))))))</f>
        <v/>
      </c>
      <c r="N40" s="302"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52">
        <v>1</v>
      </c>
      <c r="P40" s="153"/>
      <c r="Q40" s="154" t="str">
        <f>IF(OR(R40="Preventivo",R40="Detectivo"),"Probabilidad",IF(R40="Correctivo","Impacto",""))</f>
        <v/>
      </c>
      <c r="R40" s="155"/>
      <c r="S40" s="155"/>
      <c r="T40" s="156" t="str">
        <f>IF(AND(R40="Preventivo",S40="Automático"),"50%",IF(AND(R40="Preventivo",S40="Manual"),"40%",IF(AND(R40="Detectivo",S40="Automático"),"40%",IF(AND(R40="Detectivo",S40="Manual"),"30%",IF(AND(R40="Correctivo",S40="Automático"),"35%",IF(AND(R40="Correctivo",S40="Manual"),"25%",""))))))</f>
        <v/>
      </c>
      <c r="U40" s="155"/>
      <c r="V40" s="155"/>
      <c r="W40" s="155"/>
      <c r="X40" s="157" t="str">
        <f>IFERROR(IF(Q40="Probabilidad",(I40-(+I40*T40)),IF(Q40="Impacto",I40,"")),"")</f>
        <v/>
      </c>
      <c r="Y40" s="158" t="str">
        <f>IFERROR(IF(X40="","",IF(X40&lt;=0.2,"Muy Baja",IF(X40&lt;=0.4,"Baja",IF(X40&lt;=0.6,"Media",IF(X40&lt;=0.8,"Alta","Muy Alta"))))),"")</f>
        <v/>
      </c>
      <c r="Z40" s="159" t="str">
        <f>+X40</f>
        <v/>
      </c>
      <c r="AA40" s="158" t="str">
        <f>IFERROR(IF(AB40="","",IF(AB40&lt;=0.2,"Leve",IF(AB40&lt;=0.4,"Menor",IF(AB40&lt;=0.6,"Moderado",IF(AB40&lt;=0.8,"Mayor","Catastrófico"))))),"")</f>
        <v/>
      </c>
      <c r="AB40" s="159" t="str">
        <f>IFERROR(IF(Q40="Impacto",(M40-(+M40*T40)),IF(Q40="Probabilidad",M40,"")),"")</f>
        <v/>
      </c>
      <c r="AC40" s="160"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61"/>
      <c r="AE40" s="162"/>
      <c r="AF40" s="162"/>
      <c r="AG40" s="168"/>
      <c r="AH40" s="166"/>
      <c r="AI40" s="166"/>
      <c r="AJ40" s="162"/>
      <c r="AK40" s="162"/>
      <c r="AL40" s="131"/>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row>
    <row r="41" spans="1:70" ht="151.5" hidden="1" customHeight="1" x14ac:dyDescent="0.3">
      <c r="A41" s="282"/>
      <c r="B41" s="285"/>
      <c r="C41" s="288"/>
      <c r="D41" s="288"/>
      <c r="E41" s="288"/>
      <c r="F41" s="288"/>
      <c r="G41" s="291"/>
      <c r="H41" s="294"/>
      <c r="I41" s="297"/>
      <c r="J41" s="300"/>
      <c r="K41" s="297">
        <f t="shared" ref="K41:K45" ca="1" si="38">IF(NOT(ISERROR(MATCH(J41,_xlfn.ANCHORARRAY(E52),0))),I54&amp;"Por favor no seleccionar los criterios de impacto",J41)</f>
        <v>0</v>
      </c>
      <c r="L41" s="294"/>
      <c r="M41" s="297"/>
      <c r="N41" s="303"/>
      <c r="O41" s="152">
        <v>2</v>
      </c>
      <c r="P41" s="153"/>
      <c r="Q41" s="154" t="str">
        <f>IF(OR(R41="Preventivo",R41="Detectivo"),"Probabilidad",IF(R41="Correctivo","Impacto",""))</f>
        <v/>
      </c>
      <c r="R41" s="155"/>
      <c r="S41" s="155"/>
      <c r="T41" s="156" t="str">
        <f t="shared" ref="T41:T45" si="39">IF(AND(R41="Preventivo",S41="Automático"),"50%",IF(AND(R41="Preventivo",S41="Manual"),"40%",IF(AND(R41="Detectivo",S41="Automático"),"40%",IF(AND(R41="Detectivo",S41="Manual"),"30%",IF(AND(R41="Correctivo",S41="Automático"),"35%",IF(AND(R41="Correctivo",S41="Manual"),"25%",""))))))</f>
        <v/>
      </c>
      <c r="U41" s="155"/>
      <c r="V41" s="155"/>
      <c r="W41" s="155"/>
      <c r="X41" s="157" t="str">
        <f>IFERROR(IF(AND(Q40="Probabilidad",Q41="Probabilidad"),(Z40-(+Z40*T41)),IF(Q41="Probabilidad",(I40-(+I40*T41)),IF(Q41="Impacto",Z40,""))),"")</f>
        <v/>
      </c>
      <c r="Y41" s="158" t="str">
        <f t="shared" si="1"/>
        <v/>
      </c>
      <c r="Z41" s="159" t="str">
        <f t="shared" ref="Z41:Z45" si="40">+X41</f>
        <v/>
      </c>
      <c r="AA41" s="158" t="str">
        <f t="shared" si="3"/>
        <v/>
      </c>
      <c r="AB41" s="159" t="str">
        <f>IFERROR(IF(AND(Q40="Impacto",Q41="Impacto"),(AB40-(+AB40*T41)),IF(Q41="Impacto",(M40-(+M40*T41)),IF(Q41="Probabilidad",AB40,""))),"")</f>
        <v/>
      </c>
      <c r="AC41" s="160" t="str">
        <f t="shared" ref="AC41:AC42" si="41">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61"/>
      <c r="AE41" s="162"/>
      <c r="AF41" s="162"/>
      <c r="AG41" s="168"/>
      <c r="AH41" s="166"/>
      <c r="AI41" s="166"/>
      <c r="AJ41" s="162"/>
      <c r="AK41" s="162"/>
      <c r="AL41" s="131"/>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row>
    <row r="42" spans="1:70" ht="151.5" hidden="1" customHeight="1" x14ac:dyDescent="0.3">
      <c r="A42" s="282"/>
      <c r="B42" s="285"/>
      <c r="C42" s="288"/>
      <c r="D42" s="288"/>
      <c r="E42" s="288"/>
      <c r="F42" s="288"/>
      <c r="G42" s="291"/>
      <c r="H42" s="294"/>
      <c r="I42" s="297"/>
      <c r="J42" s="300"/>
      <c r="K42" s="297">
        <f t="shared" ca="1" si="38"/>
        <v>0</v>
      </c>
      <c r="L42" s="294"/>
      <c r="M42" s="297"/>
      <c r="N42" s="303"/>
      <c r="O42" s="152">
        <v>3</v>
      </c>
      <c r="P42" s="165"/>
      <c r="Q42" s="154" t="str">
        <f>IF(OR(R42="Preventivo",R42="Detectivo"),"Probabilidad",IF(R42="Correctivo","Impacto",""))</f>
        <v/>
      </c>
      <c r="R42" s="155"/>
      <c r="S42" s="155"/>
      <c r="T42" s="156" t="str">
        <f t="shared" si="39"/>
        <v/>
      </c>
      <c r="U42" s="155"/>
      <c r="V42" s="155"/>
      <c r="W42" s="155"/>
      <c r="X42" s="157" t="str">
        <f>IFERROR(IF(AND(Q41="Probabilidad",Q42="Probabilidad"),(Z41-(+Z41*T42)),IF(AND(Q41="Impacto",Q42="Probabilidad"),(Z40-(+Z40*T42)),IF(Q42="Impacto",Z41,""))),"")</f>
        <v/>
      </c>
      <c r="Y42" s="158" t="str">
        <f t="shared" si="1"/>
        <v/>
      </c>
      <c r="Z42" s="159" t="str">
        <f t="shared" si="40"/>
        <v/>
      </c>
      <c r="AA42" s="158" t="str">
        <f t="shared" si="3"/>
        <v/>
      </c>
      <c r="AB42" s="159" t="str">
        <f>IFERROR(IF(AND(Q41="Impacto",Q42="Impacto"),(AB41-(+AB41*T42)),IF(AND(Q41="Probabilidad",Q42="Impacto"),(AB40-(+AB40*T42)),IF(Q42="Probabilidad",AB41,""))),"")</f>
        <v/>
      </c>
      <c r="AC42" s="160" t="str">
        <f t="shared" si="41"/>
        <v/>
      </c>
      <c r="AD42" s="161"/>
      <c r="AE42" s="162"/>
      <c r="AF42" s="162"/>
      <c r="AG42" s="168"/>
      <c r="AH42" s="166"/>
      <c r="AI42" s="166"/>
      <c r="AJ42" s="162"/>
      <c r="AK42" s="162"/>
      <c r="AL42" s="131"/>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0" ht="151.5" hidden="1" customHeight="1" x14ac:dyDescent="0.3">
      <c r="A43" s="282"/>
      <c r="B43" s="285"/>
      <c r="C43" s="288"/>
      <c r="D43" s="288"/>
      <c r="E43" s="288"/>
      <c r="F43" s="288"/>
      <c r="G43" s="291"/>
      <c r="H43" s="294"/>
      <c r="I43" s="297"/>
      <c r="J43" s="300"/>
      <c r="K43" s="297">
        <f t="shared" ca="1" si="38"/>
        <v>0</v>
      </c>
      <c r="L43" s="294"/>
      <c r="M43" s="297"/>
      <c r="N43" s="303"/>
      <c r="O43" s="152">
        <v>4</v>
      </c>
      <c r="P43" s="153"/>
      <c r="Q43" s="154" t="str">
        <f t="shared" ref="Q43:Q45" si="42">IF(OR(R43="Preventivo",R43="Detectivo"),"Probabilidad",IF(R43="Correctivo","Impacto",""))</f>
        <v/>
      </c>
      <c r="R43" s="155"/>
      <c r="S43" s="155"/>
      <c r="T43" s="156" t="str">
        <f t="shared" si="39"/>
        <v/>
      </c>
      <c r="U43" s="155"/>
      <c r="V43" s="155"/>
      <c r="W43" s="155"/>
      <c r="X43" s="157" t="str">
        <f t="shared" ref="X43:X45" si="43">IFERROR(IF(AND(Q42="Probabilidad",Q43="Probabilidad"),(Z42-(+Z42*T43)),IF(AND(Q42="Impacto",Q43="Probabilidad"),(Z41-(+Z41*T43)),IF(Q43="Impacto",Z42,""))),"")</f>
        <v/>
      </c>
      <c r="Y43" s="158" t="str">
        <f t="shared" si="1"/>
        <v/>
      </c>
      <c r="Z43" s="159" t="str">
        <f t="shared" si="40"/>
        <v/>
      </c>
      <c r="AA43" s="158" t="str">
        <f t="shared" si="3"/>
        <v/>
      </c>
      <c r="AB43" s="159" t="str">
        <f t="shared" ref="AB43:AB45" si="44">IFERROR(IF(AND(Q42="Impacto",Q43="Impacto"),(AB42-(+AB42*T43)),IF(AND(Q42="Probabilidad",Q43="Impacto"),(AB41-(+AB41*T43)),IF(Q43="Probabilidad",AB42,""))),"")</f>
        <v/>
      </c>
      <c r="AC43" s="160"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61"/>
      <c r="AE43" s="162"/>
      <c r="AF43" s="162"/>
      <c r="AG43" s="168"/>
      <c r="AH43" s="166"/>
      <c r="AI43" s="166"/>
      <c r="AJ43" s="162"/>
      <c r="AK43" s="162"/>
      <c r="AL43" s="131"/>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row>
    <row r="44" spans="1:70" ht="151.5" hidden="1" customHeight="1" x14ac:dyDescent="0.3">
      <c r="A44" s="282"/>
      <c r="B44" s="285"/>
      <c r="C44" s="288"/>
      <c r="D44" s="288"/>
      <c r="E44" s="288"/>
      <c r="F44" s="288"/>
      <c r="G44" s="291"/>
      <c r="H44" s="294"/>
      <c r="I44" s="297"/>
      <c r="J44" s="300"/>
      <c r="K44" s="297">
        <f t="shared" ca="1" si="38"/>
        <v>0</v>
      </c>
      <c r="L44" s="294"/>
      <c r="M44" s="297"/>
      <c r="N44" s="303"/>
      <c r="O44" s="152">
        <v>5</v>
      </c>
      <c r="P44" s="153"/>
      <c r="Q44" s="154" t="str">
        <f t="shared" si="42"/>
        <v/>
      </c>
      <c r="R44" s="155"/>
      <c r="S44" s="155"/>
      <c r="T44" s="156" t="str">
        <f t="shared" si="39"/>
        <v/>
      </c>
      <c r="U44" s="155"/>
      <c r="V44" s="155"/>
      <c r="W44" s="155"/>
      <c r="X44" s="157" t="str">
        <f t="shared" si="43"/>
        <v/>
      </c>
      <c r="Y44" s="158" t="str">
        <f t="shared" si="1"/>
        <v/>
      </c>
      <c r="Z44" s="159" t="str">
        <f t="shared" si="40"/>
        <v/>
      </c>
      <c r="AA44" s="158" t="str">
        <f t="shared" si="3"/>
        <v/>
      </c>
      <c r="AB44" s="159" t="str">
        <f t="shared" si="44"/>
        <v/>
      </c>
      <c r="AC44" s="160" t="str">
        <f t="shared" ref="AC44" si="45">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61"/>
      <c r="AE44" s="162"/>
      <c r="AF44" s="162"/>
      <c r="AG44" s="168"/>
      <c r="AH44" s="166"/>
      <c r="AI44" s="166"/>
      <c r="AJ44" s="162"/>
      <c r="AK44" s="162"/>
      <c r="AL44" s="131"/>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row>
    <row r="45" spans="1:70" ht="151.5" hidden="1" customHeight="1" x14ac:dyDescent="0.3">
      <c r="A45" s="283"/>
      <c r="B45" s="286"/>
      <c r="C45" s="289"/>
      <c r="D45" s="289"/>
      <c r="E45" s="289"/>
      <c r="F45" s="289"/>
      <c r="G45" s="292"/>
      <c r="H45" s="295"/>
      <c r="I45" s="298"/>
      <c r="J45" s="301"/>
      <c r="K45" s="298">
        <f t="shared" ca="1" si="38"/>
        <v>0</v>
      </c>
      <c r="L45" s="295"/>
      <c r="M45" s="298"/>
      <c r="N45" s="304"/>
      <c r="O45" s="152">
        <v>6</v>
      </c>
      <c r="P45" s="153"/>
      <c r="Q45" s="154" t="str">
        <f t="shared" si="42"/>
        <v/>
      </c>
      <c r="R45" s="155"/>
      <c r="S45" s="155"/>
      <c r="T45" s="156" t="str">
        <f t="shared" si="39"/>
        <v/>
      </c>
      <c r="U45" s="155"/>
      <c r="V45" s="155"/>
      <c r="W45" s="155"/>
      <c r="X45" s="157" t="str">
        <f t="shared" si="43"/>
        <v/>
      </c>
      <c r="Y45" s="158" t="str">
        <f t="shared" si="1"/>
        <v/>
      </c>
      <c r="Z45" s="159" t="str">
        <f t="shared" si="40"/>
        <v/>
      </c>
      <c r="AA45" s="158" t="str">
        <f>IFERROR(IF(AB45="","",IF(AB45&lt;=0.2,"Leve",IF(AB45&lt;=0.4,"Menor",IF(AB45&lt;=0.6,"Moderado",IF(AB45&lt;=0.8,"Mayor","Catastrófico"))))),"")</f>
        <v/>
      </c>
      <c r="AB45" s="159" t="str">
        <f t="shared" si="44"/>
        <v/>
      </c>
      <c r="AC45" s="160"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61"/>
      <c r="AE45" s="162"/>
      <c r="AF45" s="162"/>
      <c r="AG45" s="168"/>
      <c r="AH45" s="166"/>
      <c r="AI45" s="166"/>
      <c r="AJ45" s="162"/>
      <c r="AK45" s="162"/>
      <c r="AL45" s="131"/>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row>
    <row r="46" spans="1:70" ht="151.5" hidden="1" customHeight="1" x14ac:dyDescent="0.3">
      <c r="A46" s="281">
        <v>7</v>
      </c>
      <c r="B46" s="284"/>
      <c r="C46" s="284"/>
      <c r="D46" s="284"/>
      <c r="E46" s="287"/>
      <c r="F46" s="284"/>
      <c r="G46" s="314"/>
      <c r="H46" s="311" t="str">
        <f>IF(G46&lt;=0,"",IF(G46&lt;=2,"Muy Baja",IF(G46&lt;=24,"Baja",IF(G46&lt;=500,"Media",IF(G46&lt;=5000,"Alta","Muy Alta")))))</f>
        <v/>
      </c>
      <c r="I46" s="308" t="str">
        <f>IF(H46="","",IF(H46="Muy Baja",0.2,IF(H46="Baja",0.4,IF(H46="Media",0.6,IF(H46="Alta",0.8,IF(H46="Muy Alta",1,))))))</f>
        <v/>
      </c>
      <c r="J46" s="305"/>
      <c r="K46" s="308">
        <f ca="1">IF(NOT(ISERROR(MATCH(J46,'Tabla Impacto'!$B$221:$B$223,0))),'Tabla Impacto'!$F$223&amp;"Por favor no seleccionar los criterios de impacto(Afectación Económica o presupuestal y Pérdida Reputacional)",J46)</f>
        <v>0</v>
      </c>
      <c r="L46" s="311" t="str">
        <f ca="1">IF(OR(K46='Tabla Impacto'!$C$11,K46='Tabla Impacto'!$D$11),"Leve",IF(OR(K46='Tabla Impacto'!$C$12,K46='Tabla Impacto'!$D$12),"Menor",IF(OR(K46='Tabla Impacto'!$C$13,K46='Tabla Impacto'!$D$13),"Moderado",IF(OR(K46='Tabla Impacto'!$C$14,K46='Tabla Impacto'!$D$14),"Mayor",IF(OR(K46='Tabla Impacto'!$C$15,K46='Tabla Impacto'!$D$15),"Catastrófico","")))))</f>
        <v/>
      </c>
      <c r="M46" s="308" t="str">
        <f ca="1">IF(L46="","",IF(L46="Leve",0.2,IF(L46="Menor",0.4,IF(L46="Moderado",0.6,IF(L46="Mayor",0.8,IF(L46="Catastrófico",1,))))))</f>
        <v/>
      </c>
      <c r="N46" s="317"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0">
        <v>1</v>
      </c>
      <c r="P46" s="121"/>
      <c r="Q46" s="122" t="str">
        <f>IF(OR(R46="Preventivo",R46="Detectivo"),"Probabilidad",IF(R46="Correctivo","Impacto",""))</f>
        <v/>
      </c>
      <c r="R46" s="123"/>
      <c r="S46" s="123"/>
      <c r="T46" s="124" t="str">
        <f>IF(AND(R46="Preventivo",S46="Automático"),"50%",IF(AND(R46="Preventivo",S46="Manual"),"40%",IF(AND(R46="Detectivo",S46="Automático"),"40%",IF(AND(R46="Detectivo",S46="Manual"),"30%",IF(AND(R46="Correctivo",S46="Automático"),"35%",IF(AND(R46="Correctivo",S46="Manual"),"25%",""))))))</f>
        <v/>
      </c>
      <c r="U46" s="123"/>
      <c r="V46" s="123"/>
      <c r="W46" s="123"/>
      <c r="X46" s="125" t="str">
        <f>IFERROR(IF(Q46="Probabilidad",(I46-(+I46*T46)),IF(Q46="Impacto",I46,"")),"")</f>
        <v/>
      </c>
      <c r="Y46" s="126" t="str">
        <f>IFERROR(IF(X46="","",IF(X46&lt;=0.2,"Muy Baja",IF(X46&lt;=0.4,"Baja",IF(X46&lt;=0.6,"Media",IF(X46&lt;=0.8,"Alta","Muy Alta"))))),"")</f>
        <v/>
      </c>
      <c r="Z46" s="127" t="str">
        <f>+X46</f>
        <v/>
      </c>
      <c r="AA46" s="126" t="str">
        <f>IFERROR(IF(AB46="","",IF(AB46&lt;=0.2,"Leve",IF(AB46&lt;=0.4,"Menor",IF(AB46&lt;=0.6,"Moderado",IF(AB46&lt;=0.8,"Mayor","Catastrófico"))))),"")</f>
        <v/>
      </c>
      <c r="AB46" s="127" t="str">
        <f>IFERROR(IF(Q46="Impacto",(M46-(+M46*T46)),IF(Q46="Probabilidad",M46,"")),"")</f>
        <v/>
      </c>
      <c r="AC46" s="128"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29"/>
      <c r="AE46" s="130"/>
      <c r="AF46" s="130"/>
      <c r="AG46" s="131"/>
      <c r="AH46" s="132"/>
      <c r="AI46" s="132"/>
      <c r="AJ46" s="130"/>
      <c r="AK46" s="130"/>
      <c r="AL46" s="131"/>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row>
    <row r="47" spans="1:70" ht="151.5" hidden="1" customHeight="1" x14ac:dyDescent="0.3">
      <c r="A47" s="282"/>
      <c r="B47" s="285"/>
      <c r="C47" s="285"/>
      <c r="D47" s="285"/>
      <c r="E47" s="288"/>
      <c r="F47" s="285"/>
      <c r="G47" s="315"/>
      <c r="H47" s="312"/>
      <c r="I47" s="309"/>
      <c r="J47" s="306"/>
      <c r="K47" s="309">
        <f t="shared" ref="K47:K51" ca="1" si="46">IF(NOT(ISERROR(MATCH(J47,_xlfn.ANCHORARRAY(E58),0))),I60&amp;"Por favor no seleccionar los criterios de impacto",J47)</f>
        <v>0</v>
      </c>
      <c r="L47" s="312"/>
      <c r="M47" s="309"/>
      <c r="N47" s="318"/>
      <c r="O47" s="120">
        <v>2</v>
      </c>
      <c r="P47" s="121"/>
      <c r="Q47" s="122" t="str">
        <f>IF(OR(R47="Preventivo",R47="Detectivo"),"Probabilidad",IF(R47="Correctivo","Impacto",""))</f>
        <v/>
      </c>
      <c r="R47" s="123"/>
      <c r="S47" s="123"/>
      <c r="T47" s="124" t="str">
        <f t="shared" ref="T47:T51" si="47">IF(AND(R47="Preventivo",S47="Automático"),"50%",IF(AND(R47="Preventivo",S47="Manual"),"40%",IF(AND(R47="Detectivo",S47="Automático"),"40%",IF(AND(R47="Detectivo",S47="Manual"),"30%",IF(AND(R47="Correctivo",S47="Automático"),"35%",IF(AND(R47="Correctivo",S47="Manual"),"25%",""))))))</f>
        <v/>
      </c>
      <c r="U47" s="123"/>
      <c r="V47" s="123"/>
      <c r="W47" s="123"/>
      <c r="X47" s="125" t="str">
        <f>IFERROR(IF(AND(Q46="Probabilidad",Q47="Probabilidad"),(Z46-(+Z46*T47)),IF(Q47="Probabilidad",(I46-(+I46*T47)),IF(Q47="Impacto",Z46,""))),"")</f>
        <v/>
      </c>
      <c r="Y47" s="126" t="str">
        <f t="shared" si="1"/>
        <v/>
      </c>
      <c r="Z47" s="127" t="str">
        <f t="shared" ref="Z47:Z51" si="48">+X47</f>
        <v/>
      </c>
      <c r="AA47" s="126" t="str">
        <f t="shared" si="3"/>
        <v/>
      </c>
      <c r="AB47" s="127" t="str">
        <f>IFERROR(IF(AND(Q46="Impacto",Q47="Impacto"),(AB46-(+AB46*T47)),IF(Q47="Impacto",(M46-(+M46*T47)),IF(Q47="Probabilidad",AB46,""))),"")</f>
        <v/>
      </c>
      <c r="AC47" s="128" t="str">
        <f t="shared" ref="AC47:AC48" si="49">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29"/>
      <c r="AE47" s="130"/>
      <c r="AF47" s="130"/>
      <c r="AG47" s="131"/>
      <c r="AH47" s="132"/>
      <c r="AI47" s="132"/>
      <c r="AJ47" s="130"/>
      <c r="AK47" s="130"/>
      <c r="AL47" s="131"/>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row>
    <row r="48" spans="1:70" ht="151.5" hidden="1" customHeight="1" x14ac:dyDescent="0.3">
      <c r="A48" s="282"/>
      <c r="B48" s="285"/>
      <c r="C48" s="285"/>
      <c r="D48" s="285"/>
      <c r="E48" s="288"/>
      <c r="F48" s="285"/>
      <c r="G48" s="315"/>
      <c r="H48" s="312"/>
      <c r="I48" s="309"/>
      <c r="J48" s="306"/>
      <c r="K48" s="309">
        <f t="shared" ca="1" si="46"/>
        <v>0</v>
      </c>
      <c r="L48" s="312"/>
      <c r="M48" s="309"/>
      <c r="N48" s="318"/>
      <c r="O48" s="120">
        <v>3</v>
      </c>
      <c r="P48" s="133"/>
      <c r="Q48" s="122" t="str">
        <f>IF(OR(R48="Preventivo",R48="Detectivo"),"Probabilidad",IF(R48="Correctivo","Impacto",""))</f>
        <v/>
      </c>
      <c r="R48" s="123"/>
      <c r="S48" s="123"/>
      <c r="T48" s="124" t="str">
        <f t="shared" si="47"/>
        <v/>
      </c>
      <c r="U48" s="123"/>
      <c r="V48" s="123"/>
      <c r="W48" s="123"/>
      <c r="X48" s="125" t="str">
        <f>IFERROR(IF(AND(Q47="Probabilidad",Q48="Probabilidad"),(Z47-(+Z47*T48)),IF(AND(Q47="Impacto",Q48="Probabilidad"),(Z46-(+Z46*T48)),IF(Q48="Impacto",Z47,""))),"")</f>
        <v/>
      </c>
      <c r="Y48" s="126" t="str">
        <f t="shared" si="1"/>
        <v/>
      </c>
      <c r="Z48" s="127" t="str">
        <f t="shared" si="48"/>
        <v/>
      </c>
      <c r="AA48" s="126" t="str">
        <f t="shared" si="3"/>
        <v/>
      </c>
      <c r="AB48" s="127" t="str">
        <f>IFERROR(IF(AND(Q47="Impacto",Q48="Impacto"),(AB47-(+AB47*T48)),IF(AND(Q47="Probabilidad",Q48="Impacto"),(AB46-(+AB46*T48)),IF(Q48="Probabilidad",AB47,""))),"")</f>
        <v/>
      </c>
      <c r="AC48" s="128" t="str">
        <f t="shared" si="49"/>
        <v/>
      </c>
      <c r="AD48" s="129"/>
      <c r="AE48" s="130"/>
      <c r="AF48" s="130"/>
      <c r="AG48" s="131"/>
      <c r="AH48" s="132"/>
      <c r="AI48" s="132"/>
      <c r="AJ48" s="130"/>
      <c r="AK48" s="130"/>
      <c r="AL48" s="131"/>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row>
    <row r="49" spans="1:70" ht="151.5" hidden="1" customHeight="1" x14ac:dyDescent="0.3">
      <c r="A49" s="282"/>
      <c r="B49" s="285"/>
      <c r="C49" s="285"/>
      <c r="D49" s="285"/>
      <c r="E49" s="288"/>
      <c r="F49" s="285"/>
      <c r="G49" s="315"/>
      <c r="H49" s="312"/>
      <c r="I49" s="309"/>
      <c r="J49" s="306"/>
      <c r="K49" s="309">
        <f t="shared" ca="1" si="46"/>
        <v>0</v>
      </c>
      <c r="L49" s="312"/>
      <c r="M49" s="309"/>
      <c r="N49" s="318"/>
      <c r="O49" s="120">
        <v>4</v>
      </c>
      <c r="P49" s="121"/>
      <c r="Q49" s="122" t="str">
        <f t="shared" ref="Q49:Q51" si="50">IF(OR(R49="Preventivo",R49="Detectivo"),"Probabilidad",IF(R49="Correctivo","Impacto",""))</f>
        <v/>
      </c>
      <c r="R49" s="123"/>
      <c r="S49" s="123"/>
      <c r="T49" s="124" t="str">
        <f t="shared" si="47"/>
        <v/>
      </c>
      <c r="U49" s="123"/>
      <c r="V49" s="123"/>
      <c r="W49" s="123"/>
      <c r="X49" s="125" t="str">
        <f t="shared" ref="X49:X51" si="51">IFERROR(IF(AND(Q48="Probabilidad",Q49="Probabilidad"),(Z48-(+Z48*T49)),IF(AND(Q48="Impacto",Q49="Probabilidad"),(Z47-(+Z47*T49)),IF(Q49="Impacto",Z48,""))),"")</f>
        <v/>
      </c>
      <c r="Y49" s="126" t="str">
        <f t="shared" si="1"/>
        <v/>
      </c>
      <c r="Z49" s="127" t="str">
        <f t="shared" si="48"/>
        <v/>
      </c>
      <c r="AA49" s="126" t="str">
        <f t="shared" si="3"/>
        <v/>
      </c>
      <c r="AB49" s="127" t="str">
        <f t="shared" ref="AB49:AB51" si="52">IFERROR(IF(AND(Q48="Impacto",Q49="Impacto"),(AB48-(+AB48*T49)),IF(AND(Q48="Probabilidad",Q49="Impacto"),(AB47-(+AB47*T49)),IF(Q49="Probabilidad",AB48,""))),"")</f>
        <v/>
      </c>
      <c r="AC49" s="128"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29"/>
      <c r="AE49" s="130"/>
      <c r="AF49" s="130"/>
      <c r="AG49" s="131"/>
      <c r="AH49" s="132"/>
      <c r="AI49" s="132"/>
      <c r="AJ49" s="130"/>
      <c r="AK49" s="130"/>
      <c r="AL49" s="131"/>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row>
    <row r="50" spans="1:70" ht="151.5" hidden="1" customHeight="1" x14ac:dyDescent="0.3">
      <c r="A50" s="282"/>
      <c r="B50" s="285"/>
      <c r="C50" s="285"/>
      <c r="D50" s="285"/>
      <c r="E50" s="288"/>
      <c r="F50" s="285"/>
      <c r="G50" s="315"/>
      <c r="H50" s="312"/>
      <c r="I50" s="309"/>
      <c r="J50" s="306"/>
      <c r="K50" s="309">
        <f t="shared" ca="1" si="46"/>
        <v>0</v>
      </c>
      <c r="L50" s="312"/>
      <c r="M50" s="309"/>
      <c r="N50" s="318"/>
      <c r="O50" s="120">
        <v>5</v>
      </c>
      <c r="P50" s="121"/>
      <c r="Q50" s="122" t="str">
        <f t="shared" si="50"/>
        <v/>
      </c>
      <c r="R50" s="123"/>
      <c r="S50" s="123"/>
      <c r="T50" s="124" t="str">
        <f t="shared" si="47"/>
        <v/>
      </c>
      <c r="U50" s="123"/>
      <c r="V50" s="123"/>
      <c r="W50" s="123"/>
      <c r="X50" s="125" t="str">
        <f t="shared" si="51"/>
        <v/>
      </c>
      <c r="Y50" s="126" t="str">
        <f t="shared" si="1"/>
        <v/>
      </c>
      <c r="Z50" s="127" t="str">
        <f t="shared" si="48"/>
        <v/>
      </c>
      <c r="AA50" s="126" t="str">
        <f t="shared" si="3"/>
        <v/>
      </c>
      <c r="AB50" s="127" t="str">
        <f t="shared" si="52"/>
        <v/>
      </c>
      <c r="AC50" s="128" t="str">
        <f t="shared" ref="AC50:AC51" si="53">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29"/>
      <c r="AE50" s="130"/>
      <c r="AF50" s="130"/>
      <c r="AG50" s="131"/>
      <c r="AH50" s="132"/>
      <c r="AI50" s="132"/>
      <c r="AJ50" s="130"/>
      <c r="AK50" s="130"/>
      <c r="AL50" s="131"/>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row>
    <row r="51" spans="1:70" ht="151.5" hidden="1" customHeight="1" x14ac:dyDescent="0.3">
      <c r="A51" s="283"/>
      <c r="B51" s="286"/>
      <c r="C51" s="286"/>
      <c r="D51" s="286"/>
      <c r="E51" s="289"/>
      <c r="F51" s="286"/>
      <c r="G51" s="316"/>
      <c r="H51" s="313"/>
      <c r="I51" s="310"/>
      <c r="J51" s="307"/>
      <c r="K51" s="310">
        <f t="shared" ca="1" si="46"/>
        <v>0</v>
      </c>
      <c r="L51" s="313"/>
      <c r="M51" s="310"/>
      <c r="N51" s="319"/>
      <c r="O51" s="120">
        <v>6</v>
      </c>
      <c r="P51" s="121"/>
      <c r="Q51" s="122" t="str">
        <f t="shared" si="50"/>
        <v/>
      </c>
      <c r="R51" s="123"/>
      <c r="S51" s="123"/>
      <c r="T51" s="124" t="str">
        <f t="shared" si="47"/>
        <v/>
      </c>
      <c r="U51" s="123"/>
      <c r="V51" s="123"/>
      <c r="W51" s="123"/>
      <c r="X51" s="125" t="str">
        <f t="shared" si="51"/>
        <v/>
      </c>
      <c r="Y51" s="126" t="str">
        <f t="shared" si="1"/>
        <v/>
      </c>
      <c r="Z51" s="127" t="str">
        <f t="shared" si="48"/>
        <v/>
      </c>
      <c r="AA51" s="126" t="str">
        <f t="shared" si="3"/>
        <v/>
      </c>
      <c r="AB51" s="127" t="str">
        <f t="shared" si="52"/>
        <v/>
      </c>
      <c r="AC51" s="128" t="str">
        <f t="shared" si="53"/>
        <v/>
      </c>
      <c r="AD51" s="129"/>
      <c r="AE51" s="130"/>
      <c r="AF51" s="130"/>
      <c r="AG51" s="131"/>
      <c r="AH51" s="132"/>
      <c r="AI51" s="132"/>
      <c r="AJ51" s="130"/>
      <c r="AK51" s="130"/>
      <c r="AL51" s="131"/>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row>
    <row r="52" spans="1:70" ht="151.5" hidden="1" customHeight="1" x14ac:dyDescent="0.3">
      <c r="A52" s="281">
        <v>8</v>
      </c>
      <c r="B52" s="284"/>
      <c r="C52" s="284"/>
      <c r="D52" s="284"/>
      <c r="E52" s="287"/>
      <c r="F52" s="284"/>
      <c r="G52" s="314"/>
      <c r="H52" s="311" t="str">
        <f>IF(G52&lt;=0,"",IF(G52&lt;=2,"Muy Baja",IF(G52&lt;=24,"Baja",IF(G52&lt;=500,"Media",IF(G52&lt;=5000,"Alta","Muy Alta")))))</f>
        <v/>
      </c>
      <c r="I52" s="308" t="str">
        <f>IF(H52="","",IF(H52="Muy Baja",0.2,IF(H52="Baja",0.4,IF(H52="Media",0.6,IF(H52="Alta",0.8,IF(H52="Muy Alta",1,))))))</f>
        <v/>
      </c>
      <c r="J52" s="305"/>
      <c r="K52" s="308">
        <f ca="1">IF(NOT(ISERROR(MATCH(J52,'Tabla Impacto'!$B$221:$B$223,0))),'Tabla Impacto'!$F$223&amp;"Por favor no seleccionar los criterios de impacto(Afectación Económica o presupuestal y Pérdida Reputacional)",J52)</f>
        <v>0</v>
      </c>
      <c r="L52" s="311" t="str">
        <f ca="1">IF(OR(K52='Tabla Impacto'!$C$11,K52='Tabla Impacto'!$D$11),"Leve",IF(OR(K52='Tabla Impacto'!$C$12,K52='Tabla Impacto'!$D$12),"Menor",IF(OR(K52='Tabla Impacto'!$C$13,K52='Tabla Impacto'!$D$13),"Moderado",IF(OR(K52='Tabla Impacto'!$C$14,K52='Tabla Impacto'!$D$14),"Mayor",IF(OR(K52='Tabla Impacto'!$C$15,K52='Tabla Impacto'!$D$15),"Catastrófico","")))))</f>
        <v/>
      </c>
      <c r="M52" s="308" t="str">
        <f ca="1">IF(L52="","",IF(L52="Leve",0.2,IF(L52="Menor",0.4,IF(L52="Moderado",0.6,IF(L52="Mayor",0.8,IF(L52="Catastrófico",1,))))))</f>
        <v/>
      </c>
      <c r="N52" s="317"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0">
        <v>1</v>
      </c>
      <c r="P52" s="121"/>
      <c r="Q52" s="122" t="str">
        <f>IF(OR(R52="Preventivo",R52="Detectivo"),"Probabilidad",IF(R52="Correctivo","Impacto",""))</f>
        <v/>
      </c>
      <c r="R52" s="123"/>
      <c r="S52" s="123"/>
      <c r="T52" s="124" t="str">
        <f>IF(AND(R52="Preventivo",S52="Automático"),"50%",IF(AND(R52="Preventivo",S52="Manual"),"40%",IF(AND(R52="Detectivo",S52="Automático"),"40%",IF(AND(R52="Detectivo",S52="Manual"),"30%",IF(AND(R52="Correctivo",S52="Automático"),"35%",IF(AND(R52="Correctivo",S52="Manual"),"25%",""))))))</f>
        <v/>
      </c>
      <c r="U52" s="123"/>
      <c r="V52" s="123"/>
      <c r="W52" s="123"/>
      <c r="X52" s="125" t="str">
        <f>IFERROR(IF(Q52="Probabilidad",(I52-(+I52*T52)),IF(Q52="Impacto",I52,"")),"")</f>
        <v/>
      </c>
      <c r="Y52" s="126" t="str">
        <f>IFERROR(IF(X52="","",IF(X52&lt;=0.2,"Muy Baja",IF(X52&lt;=0.4,"Baja",IF(X52&lt;=0.6,"Media",IF(X52&lt;=0.8,"Alta","Muy Alta"))))),"")</f>
        <v/>
      </c>
      <c r="Z52" s="127" t="str">
        <f>+X52</f>
        <v/>
      </c>
      <c r="AA52" s="126" t="str">
        <f>IFERROR(IF(AB52="","",IF(AB52&lt;=0.2,"Leve",IF(AB52&lt;=0.4,"Menor",IF(AB52&lt;=0.6,"Moderado",IF(AB52&lt;=0.8,"Mayor","Catastrófico"))))),"")</f>
        <v/>
      </c>
      <c r="AB52" s="127" t="str">
        <f>IFERROR(IF(Q52="Impacto",(M52-(+M52*T52)),IF(Q52="Probabilidad",M52,"")),"")</f>
        <v/>
      </c>
      <c r="AC52" s="128"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29"/>
      <c r="AE52" s="130"/>
      <c r="AF52" s="130"/>
      <c r="AG52" s="131"/>
      <c r="AH52" s="132"/>
      <c r="AI52" s="132"/>
      <c r="AJ52" s="130"/>
      <c r="AK52" s="130"/>
      <c r="AL52" s="131"/>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row>
    <row r="53" spans="1:70" ht="151.5" hidden="1" customHeight="1" x14ac:dyDescent="0.3">
      <c r="A53" s="282"/>
      <c r="B53" s="285"/>
      <c r="C53" s="285"/>
      <c r="D53" s="285"/>
      <c r="E53" s="288"/>
      <c r="F53" s="285"/>
      <c r="G53" s="315"/>
      <c r="H53" s="312"/>
      <c r="I53" s="309"/>
      <c r="J53" s="306"/>
      <c r="K53" s="309">
        <f ca="1">IF(NOT(ISERROR(MATCH(J53,_xlfn.ANCHORARRAY(E64),0))),I66&amp;"Por favor no seleccionar los criterios de impacto",J53)</f>
        <v>0</v>
      </c>
      <c r="L53" s="312"/>
      <c r="M53" s="309"/>
      <c r="N53" s="318"/>
      <c r="O53" s="120">
        <v>2</v>
      </c>
      <c r="P53" s="121"/>
      <c r="Q53" s="122" t="str">
        <f>IF(OR(R53="Preventivo",R53="Detectivo"),"Probabilidad",IF(R53="Correctivo","Impacto",""))</f>
        <v/>
      </c>
      <c r="R53" s="123"/>
      <c r="S53" s="123"/>
      <c r="T53" s="124" t="str">
        <f t="shared" ref="T53:T57" si="54">IF(AND(R53="Preventivo",S53="Automático"),"50%",IF(AND(R53="Preventivo",S53="Manual"),"40%",IF(AND(R53="Detectivo",S53="Automático"),"40%",IF(AND(R53="Detectivo",S53="Manual"),"30%",IF(AND(R53="Correctivo",S53="Automático"),"35%",IF(AND(R53="Correctivo",S53="Manual"),"25%",""))))))</f>
        <v/>
      </c>
      <c r="U53" s="123"/>
      <c r="V53" s="123"/>
      <c r="W53" s="123"/>
      <c r="X53" s="125" t="str">
        <f>IFERROR(IF(AND(Q52="Probabilidad",Q53="Probabilidad"),(Z52-(+Z52*T53)),IF(Q53="Probabilidad",(I52-(+I52*T53)),IF(Q53="Impacto",Z52,""))),"")</f>
        <v/>
      </c>
      <c r="Y53" s="126" t="str">
        <f t="shared" si="1"/>
        <v/>
      </c>
      <c r="Z53" s="127" t="str">
        <f t="shared" ref="Z53:Z57" si="55">+X53</f>
        <v/>
      </c>
      <c r="AA53" s="126" t="str">
        <f t="shared" si="3"/>
        <v/>
      </c>
      <c r="AB53" s="127" t="str">
        <f>IFERROR(IF(AND(Q52="Impacto",Q53="Impacto"),(AB52-(+AB52*T53)),IF(Q53="Impacto",(M52-(+M52*T53)),IF(Q53="Probabilidad",AB52,""))),"")</f>
        <v/>
      </c>
      <c r="AC53" s="128" t="str">
        <f t="shared" ref="AC53:AC54" si="56">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29"/>
      <c r="AE53" s="130"/>
      <c r="AF53" s="130"/>
      <c r="AG53" s="131"/>
      <c r="AH53" s="132"/>
      <c r="AI53" s="132"/>
      <c r="AJ53" s="130"/>
      <c r="AK53" s="130"/>
      <c r="AL53" s="131"/>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row>
    <row r="54" spans="1:70" ht="151.5" hidden="1" customHeight="1" x14ac:dyDescent="0.3">
      <c r="A54" s="282"/>
      <c r="B54" s="285"/>
      <c r="C54" s="285"/>
      <c r="D54" s="285"/>
      <c r="E54" s="288"/>
      <c r="F54" s="285"/>
      <c r="G54" s="315"/>
      <c r="H54" s="312"/>
      <c r="I54" s="309"/>
      <c r="J54" s="306"/>
      <c r="K54" s="309">
        <f ca="1">IF(NOT(ISERROR(MATCH(J54,_xlfn.ANCHORARRAY(E65),0))),I67&amp;"Por favor no seleccionar los criterios de impacto",J54)</f>
        <v>0</v>
      </c>
      <c r="L54" s="312"/>
      <c r="M54" s="309"/>
      <c r="N54" s="318"/>
      <c r="O54" s="120">
        <v>3</v>
      </c>
      <c r="P54" s="133"/>
      <c r="Q54" s="122" t="str">
        <f>IF(OR(R54="Preventivo",R54="Detectivo"),"Probabilidad",IF(R54="Correctivo","Impacto",""))</f>
        <v/>
      </c>
      <c r="R54" s="123"/>
      <c r="S54" s="123"/>
      <c r="T54" s="124" t="str">
        <f t="shared" si="54"/>
        <v/>
      </c>
      <c r="U54" s="123"/>
      <c r="V54" s="123"/>
      <c r="W54" s="123"/>
      <c r="X54" s="125" t="str">
        <f>IFERROR(IF(AND(Q53="Probabilidad",Q54="Probabilidad"),(Z53-(+Z53*T54)),IF(AND(Q53="Impacto",Q54="Probabilidad"),(Z52-(+Z52*T54)),IF(Q54="Impacto",Z53,""))),"")</f>
        <v/>
      </c>
      <c r="Y54" s="126" t="str">
        <f t="shared" si="1"/>
        <v/>
      </c>
      <c r="Z54" s="127" t="str">
        <f t="shared" si="55"/>
        <v/>
      </c>
      <c r="AA54" s="126" t="str">
        <f t="shared" si="3"/>
        <v/>
      </c>
      <c r="AB54" s="127" t="str">
        <f>IFERROR(IF(AND(Q53="Impacto",Q54="Impacto"),(AB53-(+AB53*T54)),IF(AND(Q53="Probabilidad",Q54="Impacto"),(AB52-(+AB52*T54)),IF(Q54="Probabilidad",AB53,""))),"")</f>
        <v/>
      </c>
      <c r="AC54" s="128" t="str">
        <f t="shared" si="56"/>
        <v/>
      </c>
      <c r="AD54" s="129"/>
      <c r="AE54" s="130"/>
      <c r="AF54" s="130"/>
      <c r="AG54" s="131"/>
      <c r="AH54" s="132"/>
      <c r="AI54" s="132"/>
      <c r="AJ54" s="130"/>
      <c r="AK54" s="130"/>
      <c r="AL54" s="131"/>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row>
    <row r="55" spans="1:70" ht="151.5" hidden="1" customHeight="1" x14ac:dyDescent="0.3">
      <c r="A55" s="282"/>
      <c r="B55" s="285"/>
      <c r="C55" s="285"/>
      <c r="D55" s="285"/>
      <c r="E55" s="288"/>
      <c r="F55" s="285"/>
      <c r="G55" s="315"/>
      <c r="H55" s="312"/>
      <c r="I55" s="309"/>
      <c r="J55" s="306"/>
      <c r="K55" s="309">
        <f ca="1">IF(NOT(ISERROR(MATCH(J55,_xlfn.ANCHORARRAY(E66),0))),I68&amp;"Por favor no seleccionar los criterios de impacto",J55)</f>
        <v>0</v>
      </c>
      <c r="L55" s="312"/>
      <c r="M55" s="309"/>
      <c r="N55" s="318"/>
      <c r="O55" s="120">
        <v>4</v>
      </c>
      <c r="P55" s="121"/>
      <c r="Q55" s="122" t="str">
        <f t="shared" ref="Q55:Q57" si="57">IF(OR(R55="Preventivo",R55="Detectivo"),"Probabilidad",IF(R55="Correctivo","Impacto",""))</f>
        <v/>
      </c>
      <c r="R55" s="123"/>
      <c r="S55" s="123"/>
      <c r="T55" s="124" t="str">
        <f t="shared" si="54"/>
        <v/>
      </c>
      <c r="U55" s="123"/>
      <c r="V55" s="123"/>
      <c r="W55" s="123"/>
      <c r="X55" s="125" t="str">
        <f t="shared" ref="X55:X57" si="58">IFERROR(IF(AND(Q54="Probabilidad",Q55="Probabilidad"),(Z54-(+Z54*T55)),IF(AND(Q54="Impacto",Q55="Probabilidad"),(Z53-(+Z53*T55)),IF(Q55="Impacto",Z54,""))),"")</f>
        <v/>
      </c>
      <c r="Y55" s="126" t="str">
        <f t="shared" si="1"/>
        <v/>
      </c>
      <c r="Z55" s="127" t="str">
        <f t="shared" si="55"/>
        <v/>
      </c>
      <c r="AA55" s="126" t="str">
        <f t="shared" si="3"/>
        <v/>
      </c>
      <c r="AB55" s="127" t="str">
        <f t="shared" ref="AB55:AB57" si="59">IFERROR(IF(AND(Q54="Impacto",Q55="Impacto"),(AB54-(+AB54*T55)),IF(AND(Q54="Probabilidad",Q55="Impacto"),(AB53-(+AB53*T55)),IF(Q55="Probabilidad",AB54,""))),"")</f>
        <v/>
      </c>
      <c r="AC55" s="128"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29"/>
      <c r="AE55" s="130"/>
      <c r="AF55" s="130"/>
      <c r="AG55" s="131"/>
      <c r="AH55" s="132"/>
      <c r="AI55" s="132"/>
      <c r="AJ55" s="130"/>
      <c r="AK55" s="130"/>
      <c r="AL55" s="131"/>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row>
    <row r="56" spans="1:70" ht="151.5" hidden="1" customHeight="1" x14ac:dyDescent="0.3">
      <c r="A56" s="282"/>
      <c r="B56" s="285"/>
      <c r="C56" s="285"/>
      <c r="D56" s="285"/>
      <c r="E56" s="288"/>
      <c r="F56" s="285"/>
      <c r="G56" s="315"/>
      <c r="H56" s="312"/>
      <c r="I56" s="309"/>
      <c r="J56" s="306"/>
      <c r="K56" s="309">
        <f ca="1">IF(NOT(ISERROR(MATCH(J56,_xlfn.ANCHORARRAY(E67),0))),I69&amp;"Por favor no seleccionar los criterios de impacto",J56)</f>
        <v>0</v>
      </c>
      <c r="L56" s="312"/>
      <c r="M56" s="309"/>
      <c r="N56" s="318"/>
      <c r="O56" s="120">
        <v>5</v>
      </c>
      <c r="P56" s="121"/>
      <c r="Q56" s="122" t="str">
        <f t="shared" si="57"/>
        <v/>
      </c>
      <c r="R56" s="123"/>
      <c r="S56" s="123"/>
      <c r="T56" s="124" t="str">
        <f t="shared" si="54"/>
        <v/>
      </c>
      <c r="U56" s="123"/>
      <c r="V56" s="123"/>
      <c r="W56" s="123"/>
      <c r="X56" s="125" t="str">
        <f t="shared" si="58"/>
        <v/>
      </c>
      <c r="Y56" s="126" t="str">
        <f t="shared" si="1"/>
        <v/>
      </c>
      <c r="Z56" s="127" t="str">
        <f t="shared" si="55"/>
        <v/>
      </c>
      <c r="AA56" s="126" t="str">
        <f t="shared" si="3"/>
        <v/>
      </c>
      <c r="AB56" s="127" t="str">
        <f t="shared" si="59"/>
        <v/>
      </c>
      <c r="AC56" s="128" t="str">
        <f t="shared" ref="AC56:AC57" si="60">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29"/>
      <c r="AE56" s="130"/>
      <c r="AF56" s="130"/>
      <c r="AG56" s="131"/>
      <c r="AH56" s="132"/>
      <c r="AI56" s="132"/>
      <c r="AJ56" s="130"/>
      <c r="AK56" s="130"/>
      <c r="AL56" s="131"/>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row>
    <row r="57" spans="1:70" ht="151.5" hidden="1" customHeight="1" x14ac:dyDescent="0.3">
      <c r="A57" s="283"/>
      <c r="B57" s="286"/>
      <c r="C57" s="286"/>
      <c r="D57" s="286"/>
      <c r="E57" s="289"/>
      <c r="F57" s="286"/>
      <c r="G57" s="316"/>
      <c r="H57" s="313"/>
      <c r="I57" s="310"/>
      <c r="J57" s="307"/>
      <c r="K57" s="310">
        <f ca="1">IF(NOT(ISERROR(MATCH(J57,_xlfn.ANCHORARRAY(E68),0))),I70&amp;"Por favor no seleccionar los criterios de impacto",J57)</f>
        <v>0</v>
      </c>
      <c r="L57" s="313"/>
      <c r="M57" s="310"/>
      <c r="N57" s="319"/>
      <c r="O57" s="120">
        <v>6</v>
      </c>
      <c r="P57" s="121"/>
      <c r="Q57" s="122" t="str">
        <f t="shared" si="57"/>
        <v/>
      </c>
      <c r="R57" s="123"/>
      <c r="S57" s="123"/>
      <c r="T57" s="124" t="str">
        <f t="shared" si="54"/>
        <v/>
      </c>
      <c r="U57" s="123"/>
      <c r="V57" s="123"/>
      <c r="W57" s="123"/>
      <c r="X57" s="125" t="str">
        <f t="shared" si="58"/>
        <v/>
      </c>
      <c r="Y57" s="126" t="str">
        <f t="shared" si="1"/>
        <v/>
      </c>
      <c r="Z57" s="127" t="str">
        <f t="shared" si="55"/>
        <v/>
      </c>
      <c r="AA57" s="126" t="str">
        <f t="shared" si="3"/>
        <v/>
      </c>
      <c r="AB57" s="127" t="str">
        <f t="shared" si="59"/>
        <v/>
      </c>
      <c r="AC57" s="128" t="str">
        <f t="shared" si="60"/>
        <v/>
      </c>
      <c r="AD57" s="129"/>
      <c r="AE57" s="130"/>
      <c r="AF57" s="130"/>
      <c r="AG57" s="131"/>
      <c r="AH57" s="132"/>
      <c r="AI57" s="132"/>
      <c r="AJ57" s="130"/>
      <c r="AK57" s="130"/>
      <c r="AL57" s="131"/>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row>
    <row r="58" spans="1:70" ht="151.5" hidden="1" customHeight="1" x14ac:dyDescent="0.3">
      <c r="A58" s="281">
        <v>9</v>
      </c>
      <c r="B58" s="284"/>
      <c r="C58" s="284"/>
      <c r="D58" s="284"/>
      <c r="E58" s="287"/>
      <c r="F58" s="284"/>
      <c r="G58" s="314"/>
      <c r="H58" s="311" t="str">
        <f>IF(G58&lt;=0,"",IF(G58&lt;=2,"Muy Baja",IF(G58&lt;=24,"Baja",IF(G58&lt;=500,"Media",IF(G58&lt;=5000,"Alta","Muy Alta")))))</f>
        <v/>
      </c>
      <c r="I58" s="308" t="str">
        <f>IF(H58="","",IF(H58="Muy Baja",0.2,IF(H58="Baja",0.4,IF(H58="Media",0.6,IF(H58="Alta",0.8,IF(H58="Muy Alta",1,))))))</f>
        <v/>
      </c>
      <c r="J58" s="305"/>
      <c r="K58" s="308">
        <f ca="1">IF(NOT(ISERROR(MATCH(J58,'Tabla Impacto'!$B$221:$B$223,0))),'Tabla Impacto'!$F$223&amp;"Por favor no seleccionar los criterios de impacto(Afectación Económica o presupuestal y Pérdida Reputacional)",J58)</f>
        <v>0</v>
      </c>
      <c r="L58" s="311" t="str">
        <f ca="1">IF(OR(K58='Tabla Impacto'!$C$11,K58='Tabla Impacto'!$D$11),"Leve",IF(OR(K58='Tabla Impacto'!$C$12,K58='Tabla Impacto'!$D$12),"Menor",IF(OR(K58='Tabla Impacto'!$C$13,K58='Tabla Impacto'!$D$13),"Moderado",IF(OR(K58='Tabla Impacto'!$C$14,K58='Tabla Impacto'!$D$14),"Mayor",IF(OR(K58='Tabla Impacto'!$C$15,K58='Tabla Impacto'!$D$15),"Catastrófico","")))))</f>
        <v/>
      </c>
      <c r="M58" s="308" t="str">
        <f ca="1">IF(L58="","",IF(L58="Leve",0.2,IF(L58="Menor",0.4,IF(L58="Moderado",0.6,IF(L58="Mayor",0.8,IF(L58="Catastrófico",1,))))))</f>
        <v/>
      </c>
      <c r="N58" s="317"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0">
        <v>1</v>
      </c>
      <c r="P58" s="121"/>
      <c r="Q58" s="122" t="str">
        <f>IF(OR(R58="Preventivo",R58="Detectivo"),"Probabilidad",IF(R58="Correctivo","Impacto",""))</f>
        <v/>
      </c>
      <c r="R58" s="123"/>
      <c r="S58" s="123"/>
      <c r="T58" s="124" t="str">
        <f>IF(AND(R58="Preventivo",S58="Automático"),"50%",IF(AND(R58="Preventivo",S58="Manual"),"40%",IF(AND(R58="Detectivo",S58="Automático"),"40%",IF(AND(R58="Detectivo",S58="Manual"),"30%",IF(AND(R58="Correctivo",S58="Automático"),"35%",IF(AND(R58="Correctivo",S58="Manual"),"25%",""))))))</f>
        <v/>
      </c>
      <c r="U58" s="123"/>
      <c r="V58" s="123"/>
      <c r="W58" s="123"/>
      <c r="X58" s="125" t="str">
        <f>IFERROR(IF(Q58="Probabilidad",(I58-(+I58*T58)),IF(Q58="Impacto",I58,"")),"")</f>
        <v/>
      </c>
      <c r="Y58" s="126" t="str">
        <f>IFERROR(IF(X58="","",IF(X58&lt;=0.2,"Muy Baja",IF(X58&lt;=0.4,"Baja",IF(X58&lt;=0.6,"Media",IF(X58&lt;=0.8,"Alta","Muy Alta"))))),"")</f>
        <v/>
      </c>
      <c r="Z58" s="127" t="str">
        <f>+X58</f>
        <v/>
      </c>
      <c r="AA58" s="126" t="str">
        <f>IFERROR(IF(AB58="","",IF(AB58&lt;=0.2,"Leve",IF(AB58&lt;=0.4,"Menor",IF(AB58&lt;=0.6,"Moderado",IF(AB58&lt;=0.8,"Mayor","Catastrófico"))))),"")</f>
        <v/>
      </c>
      <c r="AB58" s="127" t="str">
        <f>IFERROR(IF(Q58="Impacto",(M58-(+M58*T58)),IF(Q58="Probabilidad",M58,"")),"")</f>
        <v/>
      </c>
      <c r="AC58" s="128"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29"/>
      <c r="AE58" s="130"/>
      <c r="AF58" s="130"/>
      <c r="AG58" s="131"/>
      <c r="AH58" s="132"/>
      <c r="AI58" s="132"/>
      <c r="AJ58" s="130"/>
      <c r="AK58" s="130"/>
      <c r="AL58" s="131"/>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row>
    <row r="59" spans="1:70" ht="151.5" hidden="1" customHeight="1" x14ac:dyDescent="0.3">
      <c r="A59" s="282"/>
      <c r="B59" s="285"/>
      <c r="C59" s="285"/>
      <c r="D59" s="285"/>
      <c r="E59" s="288"/>
      <c r="F59" s="285"/>
      <c r="G59" s="315"/>
      <c r="H59" s="312"/>
      <c r="I59" s="309"/>
      <c r="J59" s="306"/>
      <c r="K59" s="309">
        <f ca="1">IF(NOT(ISERROR(MATCH(J59,_xlfn.ANCHORARRAY(E70),0))),I72&amp;"Por favor no seleccionar los criterios de impacto",J59)</f>
        <v>0</v>
      </c>
      <c r="L59" s="312"/>
      <c r="M59" s="309"/>
      <c r="N59" s="318"/>
      <c r="O59" s="120">
        <v>2</v>
      </c>
      <c r="P59" s="121"/>
      <c r="Q59" s="122" t="str">
        <f>IF(OR(R59="Preventivo",R59="Detectivo"),"Probabilidad",IF(R59="Correctivo","Impacto",""))</f>
        <v/>
      </c>
      <c r="R59" s="123"/>
      <c r="S59" s="123"/>
      <c r="T59" s="124" t="str">
        <f t="shared" ref="T59:T63" si="61">IF(AND(R59="Preventivo",S59="Automático"),"50%",IF(AND(R59="Preventivo",S59="Manual"),"40%",IF(AND(R59="Detectivo",S59="Automático"),"40%",IF(AND(R59="Detectivo",S59="Manual"),"30%",IF(AND(R59="Correctivo",S59="Automático"),"35%",IF(AND(R59="Correctivo",S59="Manual"),"25%",""))))))</f>
        <v/>
      </c>
      <c r="U59" s="123"/>
      <c r="V59" s="123"/>
      <c r="W59" s="123"/>
      <c r="X59" s="125" t="str">
        <f>IFERROR(IF(AND(Q58="Probabilidad",Q59="Probabilidad"),(Z58-(+Z58*T59)),IF(Q59="Probabilidad",(I58-(+I58*T59)),IF(Q59="Impacto",Z58,""))),"")</f>
        <v/>
      </c>
      <c r="Y59" s="126" t="str">
        <f t="shared" si="1"/>
        <v/>
      </c>
      <c r="Z59" s="127" t="str">
        <f t="shared" ref="Z59:Z63" si="62">+X59</f>
        <v/>
      </c>
      <c r="AA59" s="126" t="str">
        <f t="shared" si="3"/>
        <v/>
      </c>
      <c r="AB59" s="127" t="str">
        <f>IFERROR(IF(AND(Q58="Impacto",Q59="Impacto"),(AB58-(+AB58*T59)),IF(Q59="Impacto",(M58-(+M58*T59)),IF(Q59="Probabilidad",AB58,""))),"")</f>
        <v/>
      </c>
      <c r="AC59" s="128" t="str">
        <f t="shared" ref="AC59:AC60" si="63">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29"/>
      <c r="AE59" s="130"/>
      <c r="AF59" s="130"/>
      <c r="AG59" s="131"/>
      <c r="AH59" s="132"/>
      <c r="AI59" s="132"/>
      <c r="AJ59" s="130"/>
      <c r="AK59" s="130"/>
      <c r="AL59" s="131"/>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row>
    <row r="60" spans="1:70" ht="151.5" hidden="1" customHeight="1" x14ac:dyDescent="0.3">
      <c r="A60" s="282"/>
      <c r="B60" s="285"/>
      <c r="C60" s="285"/>
      <c r="D60" s="285"/>
      <c r="E60" s="288"/>
      <c r="F60" s="285"/>
      <c r="G60" s="315"/>
      <c r="H60" s="312"/>
      <c r="I60" s="309"/>
      <c r="J60" s="306"/>
      <c r="K60" s="309">
        <f ca="1">IF(NOT(ISERROR(MATCH(J60,_xlfn.ANCHORARRAY(E71),0))),I73&amp;"Por favor no seleccionar los criterios de impacto",J60)</f>
        <v>0</v>
      </c>
      <c r="L60" s="312"/>
      <c r="M60" s="309"/>
      <c r="N60" s="318"/>
      <c r="O60" s="120">
        <v>3</v>
      </c>
      <c r="P60" s="133"/>
      <c r="Q60" s="122" t="str">
        <f>IF(OR(R60="Preventivo",R60="Detectivo"),"Probabilidad",IF(R60="Correctivo","Impacto",""))</f>
        <v/>
      </c>
      <c r="R60" s="123"/>
      <c r="S60" s="123"/>
      <c r="T60" s="124" t="str">
        <f t="shared" si="61"/>
        <v/>
      </c>
      <c r="U60" s="123"/>
      <c r="V60" s="123"/>
      <c r="W60" s="123"/>
      <c r="X60" s="125" t="str">
        <f>IFERROR(IF(AND(Q59="Probabilidad",Q60="Probabilidad"),(Z59-(+Z59*T60)),IF(AND(Q59="Impacto",Q60="Probabilidad"),(Z58-(+Z58*T60)),IF(Q60="Impacto",Z59,""))),"")</f>
        <v/>
      </c>
      <c r="Y60" s="126" t="str">
        <f t="shared" si="1"/>
        <v/>
      </c>
      <c r="Z60" s="127" t="str">
        <f t="shared" si="62"/>
        <v/>
      </c>
      <c r="AA60" s="126" t="str">
        <f t="shared" si="3"/>
        <v/>
      </c>
      <c r="AB60" s="127" t="str">
        <f>IFERROR(IF(AND(Q59="Impacto",Q60="Impacto"),(AB59-(+AB59*T60)),IF(AND(Q59="Probabilidad",Q60="Impacto"),(AB58-(+AB58*T60)),IF(Q60="Probabilidad",AB59,""))),"")</f>
        <v/>
      </c>
      <c r="AC60" s="128" t="str">
        <f t="shared" si="63"/>
        <v/>
      </c>
      <c r="AD60" s="129"/>
      <c r="AE60" s="130"/>
      <c r="AF60" s="130"/>
      <c r="AG60" s="131"/>
      <c r="AH60" s="132"/>
      <c r="AI60" s="132"/>
      <c r="AJ60" s="130"/>
      <c r="AK60" s="130"/>
      <c r="AL60" s="131"/>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row>
    <row r="61" spans="1:70" ht="151.5" hidden="1" customHeight="1" x14ac:dyDescent="0.3">
      <c r="A61" s="282"/>
      <c r="B61" s="285"/>
      <c r="C61" s="285"/>
      <c r="D61" s="285"/>
      <c r="E61" s="288"/>
      <c r="F61" s="285"/>
      <c r="G61" s="315"/>
      <c r="H61" s="312"/>
      <c r="I61" s="309"/>
      <c r="J61" s="306"/>
      <c r="K61" s="309">
        <f ca="1">IF(NOT(ISERROR(MATCH(J61,_xlfn.ANCHORARRAY(E72),0))),I74&amp;"Por favor no seleccionar los criterios de impacto",J61)</f>
        <v>0</v>
      </c>
      <c r="L61" s="312"/>
      <c r="M61" s="309"/>
      <c r="N61" s="318"/>
      <c r="O61" s="120">
        <v>4</v>
      </c>
      <c r="P61" s="121"/>
      <c r="Q61" s="122" t="str">
        <f t="shared" ref="Q61:Q63" si="64">IF(OR(R61="Preventivo",R61="Detectivo"),"Probabilidad",IF(R61="Correctivo","Impacto",""))</f>
        <v/>
      </c>
      <c r="R61" s="123"/>
      <c r="S61" s="123"/>
      <c r="T61" s="124" t="str">
        <f t="shared" si="61"/>
        <v/>
      </c>
      <c r="U61" s="123"/>
      <c r="V61" s="123"/>
      <c r="W61" s="123"/>
      <c r="X61" s="125" t="str">
        <f t="shared" ref="X61:X63" si="65">IFERROR(IF(AND(Q60="Probabilidad",Q61="Probabilidad"),(Z60-(+Z60*T61)),IF(AND(Q60="Impacto",Q61="Probabilidad"),(Z59-(+Z59*T61)),IF(Q61="Impacto",Z60,""))),"")</f>
        <v/>
      </c>
      <c r="Y61" s="126" t="str">
        <f t="shared" si="1"/>
        <v/>
      </c>
      <c r="Z61" s="127" t="str">
        <f t="shared" si="62"/>
        <v/>
      </c>
      <c r="AA61" s="126" t="str">
        <f t="shared" si="3"/>
        <v/>
      </c>
      <c r="AB61" s="127" t="str">
        <f t="shared" ref="AB61:AB63" si="66">IFERROR(IF(AND(Q60="Impacto",Q61="Impacto"),(AB60-(+AB60*T61)),IF(AND(Q60="Probabilidad",Q61="Impacto"),(AB59-(+AB59*T61)),IF(Q61="Probabilidad",AB60,""))),"")</f>
        <v/>
      </c>
      <c r="AC61" s="128"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29"/>
      <c r="AE61" s="130"/>
      <c r="AF61" s="130"/>
      <c r="AG61" s="131"/>
      <c r="AH61" s="132"/>
      <c r="AI61" s="132"/>
      <c r="AJ61" s="130"/>
      <c r="AK61" s="130"/>
      <c r="AL61" s="131"/>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row>
    <row r="62" spans="1:70" ht="151.5" hidden="1" customHeight="1" x14ac:dyDescent="0.3">
      <c r="A62" s="282"/>
      <c r="B62" s="285"/>
      <c r="C62" s="285"/>
      <c r="D62" s="285"/>
      <c r="E62" s="288"/>
      <c r="F62" s="285"/>
      <c r="G62" s="315"/>
      <c r="H62" s="312"/>
      <c r="I62" s="309"/>
      <c r="J62" s="306"/>
      <c r="K62" s="309">
        <f ca="1">IF(NOT(ISERROR(MATCH(J62,_xlfn.ANCHORARRAY(E73),0))),I75&amp;"Por favor no seleccionar los criterios de impacto",J62)</f>
        <v>0</v>
      </c>
      <c r="L62" s="312"/>
      <c r="M62" s="309"/>
      <c r="N62" s="318"/>
      <c r="O62" s="120">
        <v>5</v>
      </c>
      <c r="P62" s="121"/>
      <c r="Q62" s="122" t="str">
        <f t="shared" si="64"/>
        <v/>
      </c>
      <c r="R62" s="123"/>
      <c r="S62" s="123"/>
      <c r="T62" s="124" t="str">
        <f t="shared" si="61"/>
        <v/>
      </c>
      <c r="U62" s="123"/>
      <c r="V62" s="123"/>
      <c r="W62" s="123"/>
      <c r="X62" s="125" t="str">
        <f t="shared" si="65"/>
        <v/>
      </c>
      <c r="Y62" s="126" t="str">
        <f t="shared" si="1"/>
        <v/>
      </c>
      <c r="Z62" s="127" t="str">
        <f t="shared" si="62"/>
        <v/>
      </c>
      <c r="AA62" s="126" t="str">
        <f t="shared" si="3"/>
        <v/>
      </c>
      <c r="AB62" s="127" t="str">
        <f t="shared" si="66"/>
        <v/>
      </c>
      <c r="AC62" s="128" t="str">
        <f t="shared" ref="AC62:AC63" si="67">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29"/>
      <c r="AE62" s="130"/>
      <c r="AF62" s="130"/>
      <c r="AG62" s="131"/>
      <c r="AH62" s="132"/>
      <c r="AI62" s="132"/>
      <c r="AJ62" s="130"/>
      <c r="AK62" s="130"/>
      <c r="AL62" s="131"/>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row>
    <row r="63" spans="1:70" ht="151.5" hidden="1" customHeight="1" x14ac:dyDescent="0.3">
      <c r="A63" s="283"/>
      <c r="B63" s="286"/>
      <c r="C63" s="286"/>
      <c r="D63" s="286"/>
      <c r="E63" s="289"/>
      <c r="F63" s="286"/>
      <c r="G63" s="316"/>
      <c r="H63" s="313"/>
      <c r="I63" s="310"/>
      <c r="J63" s="307"/>
      <c r="K63" s="310">
        <f ca="1">IF(NOT(ISERROR(MATCH(J63,_xlfn.ANCHORARRAY(E74),0))),I76&amp;"Por favor no seleccionar los criterios de impacto",J63)</f>
        <v>0</v>
      </c>
      <c r="L63" s="313"/>
      <c r="M63" s="310"/>
      <c r="N63" s="319"/>
      <c r="O63" s="120">
        <v>6</v>
      </c>
      <c r="P63" s="121"/>
      <c r="Q63" s="122" t="str">
        <f t="shared" si="64"/>
        <v/>
      </c>
      <c r="R63" s="123"/>
      <c r="S63" s="123"/>
      <c r="T63" s="124" t="str">
        <f t="shared" si="61"/>
        <v/>
      </c>
      <c r="U63" s="123"/>
      <c r="V63" s="123"/>
      <c r="W63" s="123"/>
      <c r="X63" s="125" t="str">
        <f t="shared" si="65"/>
        <v/>
      </c>
      <c r="Y63" s="126" t="str">
        <f t="shared" si="1"/>
        <v/>
      </c>
      <c r="Z63" s="127" t="str">
        <f t="shared" si="62"/>
        <v/>
      </c>
      <c r="AA63" s="126" t="str">
        <f t="shared" si="3"/>
        <v/>
      </c>
      <c r="AB63" s="127" t="str">
        <f t="shared" si="66"/>
        <v/>
      </c>
      <c r="AC63" s="128" t="str">
        <f t="shared" si="67"/>
        <v/>
      </c>
      <c r="AD63" s="129"/>
      <c r="AE63" s="130"/>
      <c r="AF63" s="130"/>
      <c r="AG63" s="131"/>
      <c r="AH63" s="132"/>
      <c r="AI63" s="132"/>
      <c r="AJ63" s="130"/>
      <c r="AK63" s="130"/>
      <c r="AL63" s="131"/>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row>
    <row r="64" spans="1:70" ht="151.5" hidden="1" customHeight="1" x14ac:dyDescent="0.3">
      <c r="A64" s="281">
        <v>10</v>
      </c>
      <c r="B64" s="284"/>
      <c r="C64" s="284"/>
      <c r="D64" s="284"/>
      <c r="E64" s="287"/>
      <c r="F64" s="284"/>
      <c r="G64" s="314"/>
      <c r="H64" s="311" t="str">
        <f>IF(G64&lt;=0,"",IF(G64&lt;=2,"Muy Baja",IF(G64&lt;=24,"Baja",IF(G64&lt;=500,"Media",IF(G64&lt;=5000,"Alta","Muy Alta")))))</f>
        <v/>
      </c>
      <c r="I64" s="308" t="str">
        <f>IF(H64="","",IF(H64="Muy Baja",0.2,IF(H64="Baja",0.4,IF(H64="Media",0.6,IF(H64="Alta",0.8,IF(H64="Muy Alta",1,))))))</f>
        <v/>
      </c>
      <c r="J64" s="305"/>
      <c r="K64" s="308">
        <f ca="1">IF(NOT(ISERROR(MATCH(J64,'Tabla Impacto'!$B$221:$B$223,0))),'Tabla Impacto'!$F$223&amp;"Por favor no seleccionar los criterios de impacto(Afectación Económica o presupuestal y Pérdida Reputacional)",J64)</f>
        <v>0</v>
      </c>
      <c r="L64" s="311" t="str">
        <f ca="1">IF(OR(K64='Tabla Impacto'!$C$11,K64='Tabla Impacto'!$D$11),"Leve",IF(OR(K64='Tabla Impacto'!$C$12,K64='Tabla Impacto'!$D$12),"Menor",IF(OR(K64='Tabla Impacto'!$C$13,K64='Tabla Impacto'!$D$13),"Moderado",IF(OR(K64='Tabla Impacto'!$C$14,K64='Tabla Impacto'!$D$14),"Mayor",IF(OR(K64='Tabla Impacto'!$C$15,K64='Tabla Impacto'!$D$15),"Catastrófico","")))))</f>
        <v/>
      </c>
      <c r="M64" s="308" t="str">
        <f ca="1">IF(L64="","",IF(L64="Leve",0.2,IF(L64="Menor",0.4,IF(L64="Moderado",0.6,IF(L64="Mayor",0.8,IF(L64="Catastrófico",1,))))))</f>
        <v/>
      </c>
      <c r="N64" s="317"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0">
        <v>1</v>
      </c>
      <c r="P64" s="121"/>
      <c r="Q64" s="122" t="str">
        <f>IF(OR(R64="Preventivo",R64="Detectivo"),"Probabilidad",IF(R64="Correctivo","Impacto",""))</f>
        <v/>
      </c>
      <c r="R64" s="123"/>
      <c r="S64" s="123"/>
      <c r="T64" s="124" t="str">
        <f>IF(AND(R64="Preventivo",S64="Automático"),"50%",IF(AND(R64="Preventivo",S64="Manual"),"40%",IF(AND(R64="Detectivo",S64="Automático"),"40%",IF(AND(R64="Detectivo",S64="Manual"),"30%",IF(AND(R64="Correctivo",S64="Automático"),"35%",IF(AND(R64="Correctivo",S64="Manual"),"25%",""))))))</f>
        <v/>
      </c>
      <c r="U64" s="123"/>
      <c r="V64" s="123"/>
      <c r="W64" s="123"/>
      <c r="X64" s="125" t="str">
        <f>IFERROR(IF(Q64="Probabilidad",(I64-(+I64*T64)),IF(Q64="Impacto",I64,"")),"")</f>
        <v/>
      </c>
      <c r="Y64" s="126" t="str">
        <f>IFERROR(IF(X64="","",IF(X64&lt;=0.2,"Muy Baja",IF(X64&lt;=0.4,"Baja",IF(X64&lt;=0.6,"Media",IF(X64&lt;=0.8,"Alta","Muy Alta"))))),"")</f>
        <v/>
      </c>
      <c r="Z64" s="127" t="str">
        <f>+X64</f>
        <v/>
      </c>
      <c r="AA64" s="126" t="str">
        <f>IFERROR(IF(AB64="","",IF(AB64&lt;=0.2,"Leve",IF(AB64&lt;=0.4,"Menor",IF(AB64&lt;=0.6,"Moderado",IF(AB64&lt;=0.8,"Mayor","Catastrófico"))))),"")</f>
        <v/>
      </c>
      <c r="AB64" s="127" t="str">
        <f>IFERROR(IF(Q64="Impacto",(M64-(+M64*T64)),IF(Q64="Probabilidad",M64,"")),"")</f>
        <v/>
      </c>
      <c r="AC64" s="128"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29"/>
      <c r="AE64" s="130"/>
      <c r="AF64" s="130"/>
      <c r="AG64" s="131"/>
      <c r="AH64" s="132"/>
      <c r="AI64" s="132"/>
      <c r="AJ64" s="130"/>
      <c r="AK64" s="130"/>
      <c r="AL64" s="131"/>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row>
    <row r="65" spans="1:38" ht="151.5" hidden="1" customHeight="1" x14ac:dyDescent="0.3">
      <c r="A65" s="282"/>
      <c r="B65" s="285"/>
      <c r="C65" s="285"/>
      <c r="D65" s="285"/>
      <c r="E65" s="288"/>
      <c r="F65" s="285"/>
      <c r="G65" s="315"/>
      <c r="H65" s="312"/>
      <c r="I65" s="309"/>
      <c r="J65" s="306"/>
      <c r="K65" s="309">
        <f ca="1">IF(NOT(ISERROR(MATCH(J65,_xlfn.ANCHORARRAY(E76),0))),I78&amp;"Por favor no seleccionar los criterios de impacto",J65)</f>
        <v>0</v>
      </c>
      <c r="L65" s="312"/>
      <c r="M65" s="309"/>
      <c r="N65" s="318"/>
      <c r="O65" s="120">
        <v>2</v>
      </c>
      <c r="P65" s="121"/>
      <c r="Q65" s="122" t="str">
        <f>IF(OR(R65="Preventivo",R65="Detectivo"),"Probabilidad",IF(R65="Correctivo","Impacto",""))</f>
        <v/>
      </c>
      <c r="R65" s="123"/>
      <c r="S65" s="123"/>
      <c r="T65" s="124" t="str">
        <f t="shared" ref="T65:T69" si="68">IF(AND(R65="Preventivo",S65="Automático"),"50%",IF(AND(R65="Preventivo",S65="Manual"),"40%",IF(AND(R65="Detectivo",S65="Automático"),"40%",IF(AND(R65="Detectivo",S65="Manual"),"30%",IF(AND(R65="Correctivo",S65="Automático"),"35%",IF(AND(R65="Correctivo",S65="Manual"),"25%",""))))))</f>
        <v/>
      </c>
      <c r="U65" s="123"/>
      <c r="V65" s="123"/>
      <c r="W65" s="123"/>
      <c r="X65" s="125" t="str">
        <f>IFERROR(IF(AND(Q64="Probabilidad",Q65="Probabilidad"),(Z64-(+Z64*T65)),IF(Q65="Probabilidad",(I64-(+I64*T65)),IF(Q65="Impacto",Z64,""))),"")</f>
        <v/>
      </c>
      <c r="Y65" s="126" t="str">
        <f t="shared" si="1"/>
        <v/>
      </c>
      <c r="Z65" s="127" t="str">
        <f t="shared" ref="Z65:Z69" si="69">+X65</f>
        <v/>
      </c>
      <c r="AA65" s="126" t="str">
        <f t="shared" si="3"/>
        <v/>
      </c>
      <c r="AB65" s="127" t="str">
        <f>IFERROR(IF(AND(Q64="Impacto",Q65="Impacto"),(AB64-(+AB64*T65)),IF(Q65="Impacto",(M64-(+M64*T65)),IF(Q65="Probabilidad",AB64,""))),"")</f>
        <v/>
      </c>
      <c r="AC65" s="128" t="str">
        <f t="shared" ref="AC65:AC66" si="70">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29"/>
      <c r="AE65" s="130"/>
      <c r="AF65" s="130"/>
      <c r="AG65" s="131"/>
      <c r="AH65" s="132"/>
      <c r="AI65" s="132"/>
      <c r="AJ65" s="130"/>
      <c r="AK65" s="130"/>
      <c r="AL65" s="131"/>
    </row>
    <row r="66" spans="1:38" ht="151.5" hidden="1" customHeight="1" x14ac:dyDescent="0.3">
      <c r="A66" s="282"/>
      <c r="B66" s="285"/>
      <c r="C66" s="285"/>
      <c r="D66" s="285"/>
      <c r="E66" s="288"/>
      <c r="F66" s="285"/>
      <c r="G66" s="315"/>
      <c r="H66" s="312"/>
      <c r="I66" s="309"/>
      <c r="J66" s="306"/>
      <c r="K66" s="309">
        <f ca="1">IF(NOT(ISERROR(MATCH(J66,_xlfn.ANCHORARRAY(E77),0))),I79&amp;"Por favor no seleccionar los criterios de impacto",J66)</f>
        <v>0</v>
      </c>
      <c r="L66" s="312"/>
      <c r="M66" s="309"/>
      <c r="N66" s="318"/>
      <c r="O66" s="120">
        <v>3</v>
      </c>
      <c r="P66" s="133"/>
      <c r="Q66" s="122" t="str">
        <f>IF(OR(R66="Preventivo",R66="Detectivo"),"Probabilidad",IF(R66="Correctivo","Impacto",""))</f>
        <v/>
      </c>
      <c r="R66" s="123"/>
      <c r="S66" s="123"/>
      <c r="T66" s="124" t="str">
        <f t="shared" si="68"/>
        <v/>
      </c>
      <c r="U66" s="123"/>
      <c r="V66" s="123"/>
      <c r="W66" s="123"/>
      <c r="X66" s="125" t="str">
        <f>IFERROR(IF(AND(Q65="Probabilidad",Q66="Probabilidad"),(Z65-(+Z65*T66)),IF(AND(Q65="Impacto",Q66="Probabilidad"),(Z64-(+Z64*T66)),IF(Q66="Impacto",Z65,""))),"")</f>
        <v/>
      </c>
      <c r="Y66" s="126" t="str">
        <f t="shared" si="1"/>
        <v/>
      </c>
      <c r="Z66" s="127" t="str">
        <f t="shared" si="69"/>
        <v/>
      </c>
      <c r="AA66" s="126" t="str">
        <f t="shared" si="3"/>
        <v/>
      </c>
      <c r="AB66" s="127" t="str">
        <f>IFERROR(IF(AND(Q65="Impacto",Q66="Impacto"),(AB65-(+AB65*T66)),IF(AND(Q65="Probabilidad",Q66="Impacto"),(AB64-(+AB64*T66)),IF(Q66="Probabilidad",AB65,""))),"")</f>
        <v/>
      </c>
      <c r="AC66" s="128" t="str">
        <f t="shared" si="70"/>
        <v/>
      </c>
      <c r="AD66" s="129"/>
      <c r="AE66" s="130"/>
      <c r="AF66" s="130"/>
      <c r="AG66" s="131"/>
      <c r="AH66" s="132"/>
      <c r="AI66" s="132"/>
      <c r="AJ66" s="130"/>
      <c r="AK66" s="130"/>
      <c r="AL66" s="131"/>
    </row>
    <row r="67" spans="1:38" ht="151.5" hidden="1" customHeight="1" x14ac:dyDescent="0.3">
      <c r="A67" s="282"/>
      <c r="B67" s="285"/>
      <c r="C67" s="285"/>
      <c r="D67" s="285"/>
      <c r="E67" s="288"/>
      <c r="F67" s="285"/>
      <c r="G67" s="315"/>
      <c r="H67" s="312"/>
      <c r="I67" s="309"/>
      <c r="J67" s="306"/>
      <c r="K67" s="309">
        <f ca="1">IF(NOT(ISERROR(MATCH(J67,_xlfn.ANCHORARRAY(E78),0))),I80&amp;"Por favor no seleccionar los criterios de impacto",J67)</f>
        <v>0</v>
      </c>
      <c r="L67" s="312"/>
      <c r="M67" s="309"/>
      <c r="N67" s="318"/>
      <c r="O67" s="120">
        <v>4</v>
      </c>
      <c r="P67" s="121"/>
      <c r="Q67" s="122" t="str">
        <f t="shared" ref="Q67:Q69" si="71">IF(OR(R67="Preventivo",R67="Detectivo"),"Probabilidad",IF(R67="Correctivo","Impacto",""))</f>
        <v/>
      </c>
      <c r="R67" s="123"/>
      <c r="S67" s="123"/>
      <c r="T67" s="124" t="str">
        <f t="shared" si="68"/>
        <v/>
      </c>
      <c r="U67" s="123"/>
      <c r="V67" s="123"/>
      <c r="W67" s="123"/>
      <c r="X67" s="125" t="str">
        <f t="shared" ref="X67:X69" si="72">IFERROR(IF(AND(Q66="Probabilidad",Q67="Probabilidad"),(Z66-(+Z66*T67)),IF(AND(Q66="Impacto",Q67="Probabilidad"),(Z65-(+Z65*T67)),IF(Q67="Impacto",Z66,""))),"")</f>
        <v/>
      </c>
      <c r="Y67" s="126" t="str">
        <f t="shared" si="1"/>
        <v/>
      </c>
      <c r="Z67" s="127" t="str">
        <f t="shared" si="69"/>
        <v/>
      </c>
      <c r="AA67" s="126" t="str">
        <f t="shared" si="3"/>
        <v/>
      </c>
      <c r="AB67" s="127" t="str">
        <f t="shared" ref="AB67:AB69" si="73">IFERROR(IF(AND(Q66="Impacto",Q67="Impacto"),(AB66-(+AB66*T67)),IF(AND(Q66="Probabilidad",Q67="Impacto"),(AB65-(+AB65*T67)),IF(Q67="Probabilidad",AB66,""))),"")</f>
        <v/>
      </c>
      <c r="AC67" s="128"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29"/>
      <c r="AE67" s="130"/>
      <c r="AF67" s="130"/>
      <c r="AG67" s="131"/>
      <c r="AH67" s="132"/>
      <c r="AI67" s="132"/>
      <c r="AJ67" s="130"/>
      <c r="AK67" s="130"/>
      <c r="AL67" s="131"/>
    </row>
    <row r="68" spans="1:38" ht="151.5" hidden="1" customHeight="1" x14ac:dyDescent="0.3">
      <c r="A68" s="282"/>
      <c r="B68" s="285"/>
      <c r="C68" s="285"/>
      <c r="D68" s="285"/>
      <c r="E68" s="288"/>
      <c r="F68" s="285"/>
      <c r="G68" s="315"/>
      <c r="H68" s="312"/>
      <c r="I68" s="309"/>
      <c r="J68" s="306"/>
      <c r="K68" s="309">
        <f ca="1">IF(NOT(ISERROR(MATCH(J68,_xlfn.ANCHORARRAY(E79),0))),I81&amp;"Por favor no seleccionar los criterios de impacto",J68)</f>
        <v>0</v>
      </c>
      <c r="L68" s="312"/>
      <c r="M68" s="309"/>
      <c r="N68" s="318"/>
      <c r="O68" s="120">
        <v>5</v>
      </c>
      <c r="P68" s="121"/>
      <c r="Q68" s="122" t="str">
        <f t="shared" si="71"/>
        <v/>
      </c>
      <c r="R68" s="123"/>
      <c r="S68" s="123"/>
      <c r="T68" s="124" t="str">
        <f t="shared" si="68"/>
        <v/>
      </c>
      <c r="U68" s="123"/>
      <c r="V68" s="123"/>
      <c r="W68" s="123"/>
      <c r="X68" s="125" t="str">
        <f t="shared" si="72"/>
        <v/>
      </c>
      <c r="Y68" s="126" t="str">
        <f t="shared" si="1"/>
        <v/>
      </c>
      <c r="Z68" s="127" t="str">
        <f t="shared" si="69"/>
        <v/>
      </c>
      <c r="AA68" s="126" t="str">
        <f t="shared" si="3"/>
        <v/>
      </c>
      <c r="AB68" s="127" t="str">
        <f t="shared" si="73"/>
        <v/>
      </c>
      <c r="AC68" s="128" t="str">
        <f t="shared" ref="AC68:AC69" si="74">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29"/>
      <c r="AE68" s="130"/>
      <c r="AF68" s="130"/>
      <c r="AG68" s="131"/>
      <c r="AH68" s="132"/>
      <c r="AI68" s="132"/>
      <c r="AJ68" s="130"/>
      <c r="AK68" s="130"/>
      <c r="AL68" s="131"/>
    </row>
    <row r="69" spans="1:38" hidden="1" x14ac:dyDescent="0.3">
      <c r="A69" s="283"/>
      <c r="B69" s="286"/>
      <c r="C69" s="286"/>
      <c r="D69" s="286"/>
      <c r="E69" s="289"/>
      <c r="F69" s="286"/>
      <c r="G69" s="316"/>
      <c r="H69" s="313"/>
      <c r="I69" s="310"/>
      <c r="J69" s="307"/>
      <c r="K69" s="310">
        <f ca="1">IF(NOT(ISERROR(MATCH(J69,_xlfn.ANCHORARRAY(E80),0))),I82&amp;"Por favor no seleccionar los criterios de impacto",J69)</f>
        <v>0</v>
      </c>
      <c r="L69" s="313"/>
      <c r="M69" s="310"/>
      <c r="N69" s="319"/>
      <c r="O69" s="120">
        <v>6</v>
      </c>
      <c r="P69" s="121"/>
      <c r="Q69" s="122" t="str">
        <f t="shared" si="71"/>
        <v/>
      </c>
      <c r="R69" s="123"/>
      <c r="S69" s="123"/>
      <c r="T69" s="124" t="str">
        <f t="shared" si="68"/>
        <v/>
      </c>
      <c r="U69" s="123"/>
      <c r="V69" s="123"/>
      <c r="W69" s="123"/>
      <c r="X69" s="125" t="str">
        <f t="shared" si="72"/>
        <v/>
      </c>
      <c r="Y69" s="126" t="str">
        <f t="shared" si="1"/>
        <v/>
      </c>
      <c r="Z69" s="127" t="str">
        <f t="shared" si="69"/>
        <v/>
      </c>
      <c r="AA69" s="126" t="str">
        <f t="shared" si="3"/>
        <v/>
      </c>
      <c r="AB69" s="127" t="str">
        <f t="shared" si="73"/>
        <v/>
      </c>
      <c r="AC69" s="128" t="str">
        <f t="shared" si="74"/>
        <v/>
      </c>
      <c r="AD69" s="129"/>
      <c r="AE69" s="130"/>
      <c r="AF69" s="130"/>
      <c r="AG69" s="131"/>
      <c r="AH69" s="132"/>
      <c r="AI69" s="132"/>
      <c r="AJ69" s="130"/>
      <c r="AK69" s="130"/>
      <c r="AL69" s="131"/>
    </row>
    <row r="70" spans="1:38" ht="49.5" customHeight="1" x14ac:dyDescent="0.3">
      <c r="A70" s="5"/>
      <c r="B70" s="320" t="s">
        <v>131</v>
      </c>
      <c r="C70" s="321"/>
      <c r="D70" s="321"/>
      <c r="E70" s="321"/>
      <c r="F70" s="321"/>
      <c r="G70" s="321"/>
      <c r="H70" s="321"/>
      <c r="I70" s="321"/>
      <c r="J70" s="321"/>
      <c r="K70" s="321"/>
      <c r="L70" s="321"/>
      <c r="M70" s="321"/>
      <c r="N70" s="321"/>
      <c r="O70" s="321"/>
      <c r="P70" s="321"/>
      <c r="Q70" s="321"/>
      <c r="R70" s="321"/>
      <c r="S70" s="321"/>
      <c r="T70" s="321"/>
      <c r="U70" s="321"/>
      <c r="V70" s="321"/>
      <c r="W70" s="321"/>
      <c r="X70" s="321"/>
      <c r="Y70" s="321"/>
      <c r="Z70" s="321"/>
      <c r="AA70" s="321"/>
      <c r="AB70" s="321"/>
      <c r="AC70" s="321"/>
      <c r="AD70" s="321"/>
      <c r="AE70" s="321"/>
      <c r="AF70" s="321"/>
      <c r="AG70" s="321"/>
      <c r="AH70" s="321"/>
      <c r="AI70" s="321"/>
      <c r="AJ70" s="321"/>
      <c r="AK70" s="321"/>
      <c r="AL70" s="322"/>
    </row>
    <row r="72" spans="1:38" x14ac:dyDescent="0.3">
      <c r="A72" s="1"/>
      <c r="B72" s="22" t="s">
        <v>143</v>
      </c>
      <c r="C72" s="1"/>
      <c r="D72" s="1"/>
      <c r="F72" s="1"/>
    </row>
  </sheetData>
  <sheetProtection algorithmName="SHA-512" hashValue="Cam5Oq3t0lWPGSJSzTSkclpVnBuhqGGOpI1OWT91r3KAf6yKkfSnw3X3i4CN1DOEeM2SKml26JfPLxVycPmHpQ==" saltValue="3H76wSRl3ThOtsN870QSqg==" spinCount="100000" sheet="1" objects="1" scenarios="1" selectLockedCells="1" selectUnlockedCells="1"/>
  <dataConsolidate/>
  <mergeCells count="192">
    <mergeCell ref="AM7:AO7"/>
    <mergeCell ref="AM8:AM9"/>
    <mergeCell ref="AN8:AN9"/>
    <mergeCell ref="AO8:AO9"/>
    <mergeCell ref="A1:D2"/>
    <mergeCell ref="E1:AL2"/>
    <mergeCell ref="C4:N4"/>
    <mergeCell ref="O4:Q4"/>
    <mergeCell ref="A7:G7"/>
    <mergeCell ref="H7:N7"/>
    <mergeCell ref="O7:W7"/>
    <mergeCell ref="X7:AD7"/>
    <mergeCell ref="AE7:AL7"/>
    <mergeCell ref="A4:B4"/>
    <mergeCell ref="A5:B5"/>
    <mergeCell ref="A6:B6"/>
    <mergeCell ref="C5:W5"/>
    <mergeCell ref="A8:A9"/>
    <mergeCell ref="F8:F9"/>
    <mergeCell ref="E8:E9"/>
    <mergeCell ref="D8:D9"/>
    <mergeCell ref="C8:C9"/>
    <mergeCell ref="AD8:AD9"/>
    <mergeCell ref="B70:AL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J22:J27"/>
    <mergeCell ref="K22:K27"/>
    <mergeCell ref="L22:L27"/>
    <mergeCell ref="F16:F21"/>
    <mergeCell ref="G16:G21"/>
    <mergeCell ref="H16:H21"/>
    <mergeCell ref="I16:I21"/>
    <mergeCell ref="J16:J21"/>
    <mergeCell ref="A16:A21"/>
    <mergeCell ref="B16:B21"/>
    <mergeCell ref="C16:C21"/>
    <mergeCell ref="A22:A27"/>
    <mergeCell ref="B22:B27"/>
    <mergeCell ref="C22:C27"/>
    <mergeCell ref="D22:D27"/>
    <mergeCell ref="E22:E27"/>
    <mergeCell ref="F22:F27"/>
    <mergeCell ref="G22:G27"/>
    <mergeCell ref="H22:H27"/>
    <mergeCell ref="I22:I27"/>
    <mergeCell ref="D16:D21"/>
    <mergeCell ref="E16:E21"/>
    <mergeCell ref="AL8:AL9"/>
    <mergeCell ref="AJ8:AJ9"/>
    <mergeCell ref="AI8:AI9"/>
    <mergeCell ref="AH8:AH9"/>
    <mergeCell ref="AG8:AG9"/>
    <mergeCell ref="AK8:AK9"/>
    <mergeCell ref="O8:O9"/>
    <mergeCell ref="AC8:AC9"/>
    <mergeCell ref="AB8:AB9"/>
    <mergeCell ref="X8:X9"/>
    <mergeCell ref="P8:P9"/>
    <mergeCell ref="Q8:Q9"/>
    <mergeCell ref="R8:W8"/>
    <mergeCell ref="K16:K21"/>
    <mergeCell ref="L16:L21"/>
    <mergeCell ref="M16:M21"/>
    <mergeCell ref="N16:N21"/>
    <mergeCell ref="AF8:AF9"/>
    <mergeCell ref="AA8:AA9"/>
    <mergeCell ref="Y8:Y9"/>
    <mergeCell ref="Z8:Z9"/>
    <mergeCell ref="L8:L9"/>
    <mergeCell ref="M8:M9"/>
    <mergeCell ref="AE8:AE9"/>
    <mergeCell ref="N8:N9"/>
    <mergeCell ref="K8:K9"/>
    <mergeCell ref="C6:AH6"/>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G8:G9"/>
    <mergeCell ref="H8:H9"/>
    <mergeCell ref="I8:I9"/>
    <mergeCell ref="B8:B9"/>
    <mergeCell ref="J8:J9"/>
  </mergeCells>
  <conditionalFormatting sqref="H10 H16">
    <cfRule type="cellIs" dxfId="108" priority="319" operator="equal">
      <formula>"Muy Alta"</formula>
    </cfRule>
    <cfRule type="cellIs" dxfId="107" priority="320" operator="equal">
      <formula>"Alta"</formula>
    </cfRule>
    <cfRule type="cellIs" dxfId="106" priority="321" operator="equal">
      <formula>"Media"</formula>
    </cfRule>
    <cfRule type="cellIs" dxfId="105" priority="322" operator="equal">
      <formula>"Baja"</formula>
    </cfRule>
    <cfRule type="cellIs" dxfId="104" priority="323" operator="equal">
      <formula>"Muy Baja"</formula>
    </cfRule>
  </conditionalFormatting>
  <conditionalFormatting sqref="H22">
    <cfRule type="cellIs" dxfId="103" priority="221" operator="equal">
      <formula>"Muy Alta"</formula>
    </cfRule>
    <cfRule type="cellIs" dxfId="102" priority="222" operator="equal">
      <formula>"Alta"</formula>
    </cfRule>
    <cfRule type="cellIs" dxfId="101" priority="223" operator="equal">
      <formula>"Media"</formula>
    </cfRule>
    <cfRule type="cellIs" dxfId="100" priority="224" operator="equal">
      <formula>"Baja"</formula>
    </cfRule>
    <cfRule type="cellIs" dxfId="99" priority="225" operator="equal">
      <formula>"Muy Baja"</formula>
    </cfRule>
  </conditionalFormatting>
  <conditionalFormatting sqref="H28">
    <cfRule type="cellIs" dxfId="98" priority="193" operator="equal">
      <formula>"Muy Alta"</formula>
    </cfRule>
    <cfRule type="cellIs" dxfId="97" priority="194" operator="equal">
      <formula>"Alta"</formula>
    </cfRule>
    <cfRule type="cellIs" dxfId="96" priority="195" operator="equal">
      <formula>"Media"</formula>
    </cfRule>
    <cfRule type="cellIs" dxfId="95" priority="196" operator="equal">
      <formula>"Baja"</formula>
    </cfRule>
    <cfRule type="cellIs" dxfId="94" priority="197" operator="equal">
      <formula>"Muy Baja"</formula>
    </cfRule>
  </conditionalFormatting>
  <conditionalFormatting sqref="H34">
    <cfRule type="cellIs" dxfId="93" priority="165" operator="equal">
      <formula>"Muy Alta"</formula>
    </cfRule>
    <cfRule type="cellIs" dxfId="92" priority="166" operator="equal">
      <formula>"Alta"</formula>
    </cfRule>
    <cfRule type="cellIs" dxfId="91" priority="167" operator="equal">
      <formula>"Media"</formula>
    </cfRule>
    <cfRule type="cellIs" dxfId="90" priority="168" operator="equal">
      <formula>"Baja"</formula>
    </cfRule>
    <cfRule type="cellIs" dxfId="89" priority="169" operator="equal">
      <formula>"Muy Baja"</formula>
    </cfRule>
  </conditionalFormatting>
  <conditionalFormatting sqref="H40">
    <cfRule type="cellIs" dxfId="88" priority="137" operator="equal">
      <formula>"Muy Alta"</formula>
    </cfRule>
    <cfRule type="cellIs" dxfId="87" priority="138" operator="equal">
      <formula>"Alta"</formula>
    </cfRule>
    <cfRule type="cellIs" dxfId="86" priority="139" operator="equal">
      <formula>"Media"</formula>
    </cfRule>
    <cfRule type="cellIs" dxfId="85" priority="140" operator="equal">
      <formula>"Baja"</formula>
    </cfRule>
    <cfRule type="cellIs" dxfId="84" priority="141" operator="equal">
      <formula>"Muy Baja"</formula>
    </cfRule>
  </conditionalFormatting>
  <conditionalFormatting sqref="H46">
    <cfRule type="cellIs" dxfId="83" priority="109" operator="equal">
      <formula>"Muy Alta"</formula>
    </cfRule>
    <cfRule type="cellIs" dxfId="82" priority="110" operator="equal">
      <formula>"Alta"</formula>
    </cfRule>
    <cfRule type="cellIs" dxfId="81" priority="111" operator="equal">
      <formula>"Media"</formula>
    </cfRule>
    <cfRule type="cellIs" dxfId="80" priority="112" operator="equal">
      <formula>"Baja"</formula>
    </cfRule>
    <cfRule type="cellIs" dxfId="79" priority="113" operator="equal">
      <formula>"Muy Baja"</formula>
    </cfRule>
  </conditionalFormatting>
  <conditionalFormatting sqref="H52">
    <cfRule type="cellIs" dxfId="78" priority="81" operator="equal">
      <formula>"Muy Alta"</formula>
    </cfRule>
    <cfRule type="cellIs" dxfId="77" priority="82" operator="equal">
      <formula>"Alta"</formula>
    </cfRule>
    <cfRule type="cellIs" dxfId="76" priority="83" operator="equal">
      <formula>"Media"</formula>
    </cfRule>
    <cfRule type="cellIs" dxfId="75" priority="84" operator="equal">
      <formula>"Baja"</formula>
    </cfRule>
    <cfRule type="cellIs" dxfId="74" priority="85" operator="equal">
      <formula>"Muy Baja"</formula>
    </cfRule>
  </conditionalFormatting>
  <conditionalFormatting sqref="H58">
    <cfRule type="cellIs" dxfId="73" priority="53" operator="equal">
      <formula>"Muy Alta"</formula>
    </cfRule>
    <cfRule type="cellIs" dxfId="72" priority="54" operator="equal">
      <formula>"Alta"</formula>
    </cfRule>
    <cfRule type="cellIs" dxfId="71" priority="55" operator="equal">
      <formula>"Media"</formula>
    </cfRule>
    <cfRule type="cellIs" dxfId="70" priority="56" operator="equal">
      <formula>"Baja"</formula>
    </cfRule>
    <cfRule type="cellIs" dxfId="69" priority="57" operator="equal">
      <formula>"Muy Baja"</formula>
    </cfRule>
  </conditionalFormatting>
  <conditionalFormatting sqref="H64">
    <cfRule type="cellIs" dxfId="68" priority="25" operator="equal">
      <formula>"Muy Alta"</formula>
    </cfRule>
    <cfRule type="cellIs" dxfId="67" priority="26" operator="equal">
      <formula>"Alta"</formula>
    </cfRule>
    <cfRule type="cellIs" dxfId="66" priority="27" operator="equal">
      <formula>"Media"</formula>
    </cfRule>
    <cfRule type="cellIs" dxfId="65" priority="28" operator="equal">
      <formula>"Baja"</formula>
    </cfRule>
    <cfRule type="cellIs" dxfId="64" priority="29" operator="equal">
      <formula>"Muy Baja"</formula>
    </cfRule>
  </conditionalFormatting>
  <conditionalFormatting sqref="K10:K69">
    <cfRule type="containsText" dxfId="63" priority="1" operator="containsText" text="❌">
      <formula>NOT(ISERROR(SEARCH("❌",K10)))</formula>
    </cfRule>
  </conditionalFormatting>
  <conditionalFormatting sqref="L10 L16 L22 L28 L34 L40 L46 L52 L58 L64">
    <cfRule type="cellIs" dxfId="62" priority="314" operator="equal">
      <formula>"Catastrófico"</formula>
    </cfRule>
    <cfRule type="cellIs" dxfId="61" priority="315" operator="equal">
      <formula>"Mayor"</formula>
    </cfRule>
    <cfRule type="cellIs" dxfId="60" priority="316" operator="equal">
      <formula>"Moderado"</formula>
    </cfRule>
    <cfRule type="cellIs" dxfId="59" priority="317" operator="equal">
      <formula>"Menor"</formula>
    </cfRule>
    <cfRule type="cellIs" dxfId="58" priority="318" operator="equal">
      <formula>"Leve"</formula>
    </cfRule>
  </conditionalFormatting>
  <conditionalFormatting sqref="N10">
    <cfRule type="cellIs" dxfId="57" priority="310" operator="equal">
      <formula>"Extremo"</formula>
    </cfRule>
    <cfRule type="cellIs" dxfId="56" priority="311" operator="equal">
      <formula>"Alto"</formula>
    </cfRule>
    <cfRule type="cellIs" dxfId="55" priority="312" operator="equal">
      <formula>"Moderado"</formula>
    </cfRule>
    <cfRule type="cellIs" dxfId="54" priority="313" operator="equal">
      <formula>"Bajo"</formula>
    </cfRule>
  </conditionalFormatting>
  <conditionalFormatting sqref="N16">
    <cfRule type="cellIs" dxfId="53" priority="240" operator="equal">
      <formula>"Extremo"</formula>
    </cfRule>
    <cfRule type="cellIs" dxfId="52" priority="241" operator="equal">
      <formula>"Alto"</formula>
    </cfRule>
    <cfRule type="cellIs" dxfId="51" priority="242" operator="equal">
      <formula>"Moderado"</formula>
    </cfRule>
    <cfRule type="cellIs" dxfId="50" priority="243" operator="equal">
      <formula>"Bajo"</formula>
    </cfRule>
  </conditionalFormatting>
  <conditionalFormatting sqref="N22">
    <cfRule type="cellIs" dxfId="49" priority="212" operator="equal">
      <formula>"Extremo"</formula>
    </cfRule>
    <cfRule type="cellIs" dxfId="48" priority="213" operator="equal">
      <formula>"Alto"</formula>
    </cfRule>
    <cfRule type="cellIs" dxfId="47" priority="214" operator="equal">
      <formula>"Moderado"</formula>
    </cfRule>
    <cfRule type="cellIs" dxfId="46" priority="215" operator="equal">
      <formula>"Bajo"</formula>
    </cfRule>
  </conditionalFormatting>
  <conditionalFormatting sqref="N28">
    <cfRule type="cellIs" dxfId="45" priority="184" operator="equal">
      <formula>"Extremo"</formula>
    </cfRule>
    <cfRule type="cellIs" dxfId="44" priority="185" operator="equal">
      <formula>"Alto"</formula>
    </cfRule>
    <cfRule type="cellIs" dxfId="43" priority="186" operator="equal">
      <formula>"Moderado"</formula>
    </cfRule>
    <cfRule type="cellIs" dxfId="42" priority="187" operator="equal">
      <formula>"Bajo"</formula>
    </cfRule>
  </conditionalFormatting>
  <conditionalFormatting sqref="N34">
    <cfRule type="cellIs" dxfId="41" priority="156" operator="equal">
      <formula>"Extremo"</formula>
    </cfRule>
    <cfRule type="cellIs" dxfId="40" priority="157" operator="equal">
      <formula>"Alto"</formula>
    </cfRule>
    <cfRule type="cellIs" dxfId="39" priority="158" operator="equal">
      <formula>"Moderado"</formula>
    </cfRule>
    <cfRule type="cellIs" dxfId="38" priority="159" operator="equal">
      <formula>"Bajo"</formula>
    </cfRule>
  </conditionalFormatting>
  <conditionalFormatting sqref="N40">
    <cfRule type="cellIs" dxfId="37" priority="128" operator="equal">
      <formula>"Extremo"</formula>
    </cfRule>
    <cfRule type="cellIs" dxfId="36" priority="129" operator="equal">
      <formula>"Alto"</formula>
    </cfRule>
    <cfRule type="cellIs" dxfId="35" priority="130" operator="equal">
      <formula>"Moderado"</formula>
    </cfRule>
    <cfRule type="cellIs" dxfId="34" priority="131" operator="equal">
      <formula>"Bajo"</formula>
    </cfRule>
  </conditionalFormatting>
  <conditionalFormatting sqref="N46">
    <cfRule type="cellIs" dxfId="33" priority="100" operator="equal">
      <formula>"Extremo"</formula>
    </cfRule>
    <cfRule type="cellIs" dxfId="32" priority="101" operator="equal">
      <formula>"Alto"</formula>
    </cfRule>
    <cfRule type="cellIs" dxfId="31" priority="102" operator="equal">
      <formula>"Moderado"</formula>
    </cfRule>
    <cfRule type="cellIs" dxfId="30" priority="103" operator="equal">
      <formula>"Bajo"</formula>
    </cfRule>
  </conditionalFormatting>
  <conditionalFormatting sqref="N52">
    <cfRule type="cellIs" dxfId="29" priority="72" operator="equal">
      <formula>"Extremo"</formula>
    </cfRule>
    <cfRule type="cellIs" dxfId="28" priority="73" operator="equal">
      <formula>"Alto"</formula>
    </cfRule>
    <cfRule type="cellIs" dxfId="27" priority="74" operator="equal">
      <formula>"Moderado"</formula>
    </cfRule>
    <cfRule type="cellIs" dxfId="26" priority="75" operator="equal">
      <formula>"Bajo"</formula>
    </cfRule>
  </conditionalFormatting>
  <conditionalFormatting sqref="N58">
    <cfRule type="cellIs" dxfId="25" priority="44" operator="equal">
      <formula>"Extremo"</formula>
    </cfRule>
    <cfRule type="cellIs" dxfId="24" priority="45" operator="equal">
      <formula>"Alto"</formula>
    </cfRule>
    <cfRule type="cellIs" dxfId="23" priority="46" operator="equal">
      <formula>"Moderado"</formula>
    </cfRule>
    <cfRule type="cellIs" dxfId="22" priority="47" operator="equal">
      <formula>"Bajo"</formula>
    </cfRule>
  </conditionalFormatting>
  <conditionalFormatting sqref="N64">
    <cfRule type="cellIs" dxfId="21" priority="16" operator="equal">
      <formula>"Extremo"</formula>
    </cfRule>
    <cfRule type="cellIs" dxfId="20" priority="17" operator="equal">
      <formula>"Alto"</formula>
    </cfRule>
    <cfRule type="cellIs" dxfId="19" priority="18" operator="equal">
      <formula>"Moderado"</formula>
    </cfRule>
    <cfRule type="cellIs" dxfId="18" priority="19" operator="equal">
      <formula>"Bajo"</formula>
    </cfRule>
  </conditionalFormatting>
  <conditionalFormatting sqref="Y10:Y69">
    <cfRule type="cellIs" dxfId="17" priority="11" operator="equal">
      <formula>"Muy Alta"</formula>
    </cfRule>
    <cfRule type="cellIs" dxfId="16" priority="12" operator="equal">
      <formula>"Alta"</formula>
    </cfRule>
    <cfRule type="cellIs" dxfId="15" priority="13" operator="equal">
      <formula>"Media"</formula>
    </cfRule>
    <cfRule type="cellIs" dxfId="14" priority="14" operator="equal">
      <formula>"Baja"</formula>
    </cfRule>
    <cfRule type="cellIs" dxfId="13" priority="15" operator="equal">
      <formula>"Muy Baja"</formula>
    </cfRule>
  </conditionalFormatting>
  <conditionalFormatting sqref="AA10:AA69">
    <cfRule type="cellIs" dxfId="12" priority="6" operator="equal">
      <formula>"Catastrófico"</formula>
    </cfRule>
    <cfRule type="cellIs" dxfId="11" priority="7" operator="equal">
      <formula>"Mayor"</formula>
    </cfRule>
    <cfRule type="cellIs" dxfId="10" priority="8" operator="equal">
      <formula>"Moderado"</formula>
    </cfRule>
    <cfRule type="cellIs" dxfId="9" priority="9" operator="equal">
      <formula>"Menor"</formula>
    </cfRule>
    <cfRule type="cellIs" dxfId="8" priority="10" operator="equal">
      <formula>"Leve"</formula>
    </cfRule>
  </conditionalFormatting>
  <conditionalFormatting sqref="AC10:AC69">
    <cfRule type="cellIs" dxfId="7" priority="2" operator="equal">
      <formula>"Extremo"</formula>
    </cfRule>
    <cfRule type="cellIs" dxfId="6" priority="3" operator="equal">
      <formula>"Alto"</formula>
    </cfRule>
    <cfRule type="cellIs" dxfId="5" priority="4" operator="equal">
      <formula>"Moderado"</formula>
    </cfRule>
    <cfRule type="cellIs" dxfId="4" priority="5" operator="equal">
      <formula>"Bajo"</formula>
    </cfRule>
  </conditionalFormatting>
  <dataValidations count="2">
    <dataValidation showInputMessage="1" showErrorMessage="1" error="Recuerde que las acciones se generan bajo la medida de mitigar el riesgo" sqref="AG22:AG24 AG28 AG10:AG19"/>
    <dataValidation allowBlank="1" showInputMessage="1" showErrorMessage="1" error="Recuerde que las acciones se generan bajo la medida de mitigar el riesgo" sqref="AG25:AG27 AG20:AG21 AE10:AF28 AJ17 AH10:AI28"/>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AL10:AL11 AL13:AL14 AL16:AL17 AL19:AL20 AL22:AL26 AL28:AL29 AL31:AL32 AL34:AL35 AL37:AL38 AL40:AL41 AL43:AL44 AL46:AL47 AL49:AL50 AL52:AL53 AL55:AL56 AL58:AL59 AL61:AL62 AL64:AL65 AL67:AL68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IF(OR(AD29='Opciones Tratamiento'!$B$2,AD29='Opciones Tratamiento'!$B$3,AD29='Opciones Tratamiento'!$B$4),ISBLANK(AD29),ISTEXT(AD29))</xm:f>
          </x14:formula1>
          <xm:sqref>AE29:AF69</xm:sqref>
        </x14:dataValidation>
        <x14:dataValidation type="custom" allowBlank="1" showInputMessage="1" showErrorMessage="1" error="Recuerde que las acciones se generan bajo la medida de mitigar el riesgo">
          <x14:formula1>
            <xm:f>IF(OR(AD29='Opciones Tratamiento'!$B$2,AD29='Opciones Tratamiento'!$B$3,AD29='Opciones Tratamiento'!$B$4),ISBLANK(AD29),ISTEXT(AD29))</xm:f>
          </x14:formula1>
          <xm:sqref>AG29:AG69</xm:sqref>
        </x14:dataValidation>
        <x14:dataValidation type="custom" allowBlank="1" showInputMessage="1" showErrorMessage="1" error="Recuerde que las acciones se generan bajo la medida de mitigar el riesgo">
          <x14:formula1>
            <xm:f>IF(OR(AD29='Opciones Tratamiento'!$B$2,AD29='Opciones Tratamiento'!$B$3,AD29='Opciones Tratamiento'!$B$4),ISBLANK(AD29),ISTEXT(AD29))</xm:f>
          </x14:formula1>
          <xm:sqref>AH29:AH69</xm:sqref>
        </x14:dataValidation>
        <x14:dataValidation type="custom" allowBlank="1" showInputMessage="1" showErrorMessage="1" error="Recuerde que las acciones se generan bajo la medida de mitigar el riesgo">
          <x14:formula1>
            <xm:f>IF(OR(AD29='Opciones Tratamiento'!$B$2,AD29='Opciones Tratamiento'!$B$3,AD29='Opciones Tratamiento'!$B$4),ISBLANK(AD29),ISTEXT(AD29))</xm:f>
          </x14:formula1>
          <xm:sqref>AI29:AI69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AK10:AK69 AJ10:AJ16 AJ18:AJ69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50" zoomScaleNormal="50" workbookViewId="0">
      <selection activeCell="V30" sqref="V30:W31"/>
    </sheetView>
  </sheetViews>
  <sheetFormatPr baseColWidth="10" defaultRowHeight="15" x14ac:dyDescent="0.25"/>
  <cols>
    <col min="2" max="39" width="5.7109375" customWidth="1"/>
    <col min="41" max="46" width="5.7109375" customWidth="1"/>
  </cols>
  <sheetData>
    <row r="1" spans="1:99" x14ac:dyDescent="0.2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row>
    <row r="2" spans="1:99" ht="18" customHeight="1" x14ac:dyDescent="0.25">
      <c r="A2" s="80"/>
      <c r="B2" s="341" t="s">
        <v>160</v>
      </c>
      <c r="C2" s="341"/>
      <c r="D2" s="341"/>
      <c r="E2" s="341"/>
      <c r="F2" s="341"/>
      <c r="G2" s="341"/>
      <c r="H2" s="341"/>
      <c r="I2" s="341"/>
      <c r="J2" s="378" t="s">
        <v>2</v>
      </c>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c r="AK2" s="378"/>
      <c r="AL2" s="378"/>
      <c r="AM2" s="378"/>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row>
    <row r="3" spans="1:99" ht="18.75" customHeight="1" x14ac:dyDescent="0.25">
      <c r="A3" s="80"/>
      <c r="B3" s="341"/>
      <c r="C3" s="341"/>
      <c r="D3" s="341"/>
      <c r="E3" s="341"/>
      <c r="F3" s="341"/>
      <c r="G3" s="341"/>
      <c r="H3" s="341"/>
      <c r="I3" s="341"/>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8"/>
      <c r="AM3" s="378"/>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row>
    <row r="4" spans="1:99" ht="15" customHeight="1" x14ac:dyDescent="0.25">
      <c r="A4" s="80"/>
      <c r="B4" s="341"/>
      <c r="C4" s="341"/>
      <c r="D4" s="341"/>
      <c r="E4" s="341"/>
      <c r="F4" s="341"/>
      <c r="G4" s="341"/>
      <c r="H4" s="341"/>
      <c r="I4" s="341"/>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8"/>
      <c r="AL4" s="378"/>
      <c r="AM4" s="378"/>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row>
    <row r="5" spans="1:99" ht="15.75" thickBot="1" x14ac:dyDescent="0.3">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row>
    <row r="6" spans="1:99" ht="15" customHeight="1" x14ac:dyDescent="0.25">
      <c r="A6" s="80"/>
      <c r="B6" s="389" t="s">
        <v>4</v>
      </c>
      <c r="C6" s="389"/>
      <c r="D6" s="390"/>
      <c r="E6" s="379" t="s">
        <v>116</v>
      </c>
      <c r="F6" s="380"/>
      <c r="G6" s="380"/>
      <c r="H6" s="380"/>
      <c r="I6" s="381"/>
      <c r="J6" s="375" t="str">
        <f>IF(AND('Mapa Riesgos Gestión TECNOLOGIA'!$H$10="Muy Alta",'Mapa Riesgos Gestión TECNOLOGIA'!$L$10="Leve"),CONCATENATE("R",'Mapa Riesgos Gestión TECNOLOGIA'!$A$10),"")</f>
        <v/>
      </c>
      <c r="K6" s="376"/>
      <c r="L6" s="376" t="str">
        <f ca="1">IF(AND('Mapa Riesgos Gestión TECNOLOGIA'!$H$16="Muy Alta",'Mapa Riesgos Gestión TECNOLOGIA'!$L$16="Leve"),CONCATENATE("R",'Mapa Riesgos Gestión TECNOLOGIA'!$A$16),"")</f>
        <v/>
      </c>
      <c r="M6" s="376"/>
      <c r="N6" s="376" t="str">
        <f ca="1">IF(AND('Mapa Riesgos Gestión TECNOLOGIA'!$H$22="Muy Alta",'Mapa Riesgos Gestión TECNOLOGIA'!$L$22="Leve"),CONCATENATE("R",'Mapa Riesgos Gestión TECNOLOGIA'!$A$22),"")</f>
        <v/>
      </c>
      <c r="O6" s="377"/>
      <c r="P6" s="375" t="str">
        <f>IF(AND('Mapa Riesgos Gestión TECNOLOGIA'!$H$10="Muy Alta",'Mapa Riesgos Gestión TECNOLOGIA'!$L$10="Menor"),CONCATENATE("R",'Mapa Riesgos Gestión TECNOLOGIA'!$A$10),"")</f>
        <v/>
      </c>
      <c r="Q6" s="376"/>
      <c r="R6" s="376" t="str">
        <f ca="1">IF(AND('Mapa Riesgos Gestión TECNOLOGIA'!$H$16="Muy Alta",'Mapa Riesgos Gestión TECNOLOGIA'!$L$16="Menor"),CONCATENATE("R",'Mapa Riesgos Gestión TECNOLOGIA'!$A$16),"")</f>
        <v/>
      </c>
      <c r="S6" s="376"/>
      <c r="T6" s="376" t="str">
        <f ca="1">IF(AND('Mapa Riesgos Gestión TECNOLOGIA'!$H$22="Muy Alta",'Mapa Riesgos Gestión TECNOLOGIA'!$L$22="Menor"),CONCATENATE("R",'Mapa Riesgos Gestión TECNOLOGIA'!$A$22),"")</f>
        <v/>
      </c>
      <c r="U6" s="377"/>
      <c r="V6" s="375" t="str">
        <f>IF(AND('Mapa Riesgos Gestión TECNOLOGIA'!$H$10="Muy Alta",'Mapa Riesgos Gestión TECNOLOGIA'!$L$10="Moderado"),CONCATENATE("R",'Mapa Riesgos Gestión TECNOLOGIA'!$A$10),"")</f>
        <v/>
      </c>
      <c r="W6" s="376"/>
      <c r="X6" s="376" t="str">
        <f ca="1">IF(AND('Mapa Riesgos Gestión TECNOLOGIA'!$H$16="Muy Alta",'Mapa Riesgos Gestión TECNOLOGIA'!$L$16="Moderado"),CONCATENATE("R",'Mapa Riesgos Gestión TECNOLOGIA'!$A$16),"")</f>
        <v>R1</v>
      </c>
      <c r="Y6" s="376"/>
      <c r="Z6" s="376" t="str">
        <f ca="1">IF(AND('Mapa Riesgos Gestión TECNOLOGIA'!$H$22="Muy Alta",'Mapa Riesgos Gestión TECNOLOGIA'!$L$22="Moderado"),CONCATENATE("R",'Mapa Riesgos Gestión TECNOLOGIA'!$A$22),"")</f>
        <v/>
      </c>
      <c r="AA6" s="377"/>
      <c r="AB6" s="375" t="str">
        <f>IF(AND('Mapa Riesgos Gestión TECNOLOGIA'!$H$10="Muy Alta",'Mapa Riesgos Gestión TECNOLOGIA'!$L$10="Mayor"),CONCATENATE("R",'Mapa Riesgos Gestión TECNOLOGIA'!$A$10),"")</f>
        <v/>
      </c>
      <c r="AC6" s="376"/>
      <c r="AD6" s="376" t="str">
        <f ca="1">IF(AND('Mapa Riesgos Gestión TECNOLOGIA'!$H$16="Muy Alta",'Mapa Riesgos Gestión TECNOLOGIA'!$L$16="Mayor"),CONCATENATE("R",'Mapa Riesgos Gestión TECNOLOGIA'!$A$16),"")</f>
        <v/>
      </c>
      <c r="AE6" s="376"/>
      <c r="AF6" s="376" t="str">
        <f ca="1">IF(AND('Mapa Riesgos Gestión TECNOLOGIA'!$H$22="Muy Alta",'Mapa Riesgos Gestión TECNOLOGIA'!$L$22="Mayor"),CONCATENATE("R",'Mapa Riesgos Gestión TECNOLOGIA'!$A$22),"")</f>
        <v/>
      </c>
      <c r="AG6" s="377"/>
      <c r="AH6" s="366" t="str">
        <f>IF(AND('Mapa Riesgos Gestión TECNOLOGIA'!$H$10="Muy Alta",'Mapa Riesgos Gestión TECNOLOGIA'!$L$10="Catastrófico"),CONCATENATE("R",'Mapa Riesgos Gestión TECNOLOGIA'!$A$10),"")</f>
        <v/>
      </c>
      <c r="AI6" s="367"/>
      <c r="AJ6" s="367" t="str">
        <f ca="1">IF(AND('Mapa Riesgos Gestión TECNOLOGIA'!$H$16="Muy Alta",'Mapa Riesgos Gestión TECNOLOGIA'!$L$16="Catastrófico"),CONCATENATE("R",'Mapa Riesgos Gestión TECNOLOGIA'!$A$16),"")</f>
        <v/>
      </c>
      <c r="AK6" s="367"/>
      <c r="AL6" s="367" t="str">
        <f ca="1">IF(AND('Mapa Riesgos Gestión TECNOLOGIA'!$H$22="Muy Alta",'Mapa Riesgos Gestión TECNOLOGIA'!$L$22="Catastrófico"),CONCATENATE("R",'Mapa Riesgos Gestión TECNOLOGIA'!$A$22),"")</f>
        <v/>
      </c>
      <c r="AM6" s="368"/>
      <c r="AO6" s="391" t="s">
        <v>79</v>
      </c>
      <c r="AP6" s="392"/>
      <c r="AQ6" s="392"/>
      <c r="AR6" s="392"/>
      <c r="AS6" s="392"/>
      <c r="AT6" s="393"/>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row>
    <row r="7" spans="1:99" ht="15" customHeight="1" x14ac:dyDescent="0.25">
      <c r="A7" s="80"/>
      <c r="B7" s="389"/>
      <c r="C7" s="389"/>
      <c r="D7" s="390"/>
      <c r="E7" s="382"/>
      <c r="F7" s="383"/>
      <c r="G7" s="383"/>
      <c r="H7" s="383"/>
      <c r="I7" s="384"/>
      <c r="J7" s="369"/>
      <c r="K7" s="370"/>
      <c r="L7" s="370"/>
      <c r="M7" s="370"/>
      <c r="N7" s="370"/>
      <c r="O7" s="371"/>
      <c r="P7" s="369"/>
      <c r="Q7" s="370"/>
      <c r="R7" s="370"/>
      <c r="S7" s="370"/>
      <c r="T7" s="370"/>
      <c r="U7" s="371"/>
      <c r="V7" s="369"/>
      <c r="W7" s="370"/>
      <c r="X7" s="370"/>
      <c r="Y7" s="370"/>
      <c r="Z7" s="370"/>
      <c r="AA7" s="371"/>
      <c r="AB7" s="369"/>
      <c r="AC7" s="370"/>
      <c r="AD7" s="370"/>
      <c r="AE7" s="370"/>
      <c r="AF7" s="370"/>
      <c r="AG7" s="371"/>
      <c r="AH7" s="360"/>
      <c r="AI7" s="361"/>
      <c r="AJ7" s="361"/>
      <c r="AK7" s="361"/>
      <c r="AL7" s="361"/>
      <c r="AM7" s="362"/>
      <c r="AN7" s="80"/>
      <c r="AO7" s="394"/>
      <c r="AP7" s="395"/>
      <c r="AQ7" s="395"/>
      <c r="AR7" s="395"/>
      <c r="AS7" s="395"/>
      <c r="AT7" s="396"/>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row>
    <row r="8" spans="1:99" ht="15" customHeight="1" x14ac:dyDescent="0.25">
      <c r="A8" s="80"/>
      <c r="B8" s="389"/>
      <c r="C8" s="389"/>
      <c r="D8" s="390"/>
      <c r="E8" s="382"/>
      <c r="F8" s="383"/>
      <c r="G8" s="383"/>
      <c r="H8" s="383"/>
      <c r="I8" s="384"/>
      <c r="J8" s="369" t="str">
        <f ca="1">IF(AND('Mapa Riesgos Gestión TECNOLOGIA'!$H$28="Muy Alta",'Mapa Riesgos Gestión TECNOLOGIA'!$L$28="Leve"),CONCATENATE("R",'Mapa Riesgos Gestión TECNOLOGIA'!$A$28),"")</f>
        <v/>
      </c>
      <c r="K8" s="370"/>
      <c r="L8" s="370" t="str">
        <f ca="1">IF(AND('Mapa Riesgos Gestión TECNOLOGIA'!$H$34="Muy Alta",'Mapa Riesgos Gestión TECNOLOGIA'!$L$34="Leve"),CONCATENATE("R",'Mapa Riesgos Gestión TECNOLOGIA'!$A$34),"")</f>
        <v/>
      </c>
      <c r="M8" s="370"/>
      <c r="N8" s="370" t="str">
        <f ca="1">IF(AND('Mapa Riesgos Gestión TECNOLOGIA'!$H$40="Muy Alta",'Mapa Riesgos Gestión TECNOLOGIA'!$L$40="Leve"),CONCATENATE("R",'Mapa Riesgos Gestión TECNOLOGIA'!$A$40),"")</f>
        <v/>
      </c>
      <c r="O8" s="371"/>
      <c r="P8" s="369" t="str">
        <f ca="1">IF(AND('Mapa Riesgos Gestión TECNOLOGIA'!$H$28="Muy Alta",'Mapa Riesgos Gestión TECNOLOGIA'!$L$28="Menor"),CONCATENATE("R",'Mapa Riesgos Gestión TECNOLOGIA'!$A$28),"")</f>
        <v/>
      </c>
      <c r="Q8" s="370"/>
      <c r="R8" s="370" t="str">
        <f ca="1">IF(AND('Mapa Riesgos Gestión TECNOLOGIA'!$H$34="Muy Alta",'Mapa Riesgos Gestión TECNOLOGIA'!$L$34="Menor"),CONCATENATE("R",'Mapa Riesgos Gestión TECNOLOGIA'!$A$34),"")</f>
        <v/>
      </c>
      <c r="S8" s="370"/>
      <c r="T8" s="370" t="str">
        <f ca="1">IF(AND('Mapa Riesgos Gestión TECNOLOGIA'!$H$40="Muy Alta",'Mapa Riesgos Gestión TECNOLOGIA'!$L$40="Menor"),CONCATENATE("R",'Mapa Riesgos Gestión TECNOLOGIA'!$A$40),"")</f>
        <v/>
      </c>
      <c r="U8" s="371"/>
      <c r="V8" s="369" t="str">
        <f ca="1">IF(AND('Mapa Riesgos Gestión TECNOLOGIA'!$H$28="Muy Alta",'Mapa Riesgos Gestión TECNOLOGIA'!$L$28="Moderado"),CONCATENATE("R",'Mapa Riesgos Gestión TECNOLOGIA'!$A$28),"")</f>
        <v/>
      </c>
      <c r="W8" s="370"/>
      <c r="X8" s="370" t="str">
        <f ca="1">IF(AND('Mapa Riesgos Gestión TECNOLOGIA'!$H$34="Muy Alta",'Mapa Riesgos Gestión TECNOLOGIA'!$L$34="Moderado"),CONCATENATE("R",'Mapa Riesgos Gestión TECNOLOGIA'!$A$34),"")</f>
        <v/>
      </c>
      <c r="Y8" s="370"/>
      <c r="Z8" s="370" t="str">
        <f ca="1">IF(AND('Mapa Riesgos Gestión TECNOLOGIA'!$H$40="Muy Alta",'Mapa Riesgos Gestión TECNOLOGIA'!$L$40="Moderado"),CONCATENATE("R",'Mapa Riesgos Gestión TECNOLOGIA'!$A$40),"")</f>
        <v/>
      </c>
      <c r="AA8" s="371"/>
      <c r="AB8" s="369" t="str">
        <f ca="1">IF(AND('Mapa Riesgos Gestión TECNOLOGIA'!$H$28="Muy Alta",'Mapa Riesgos Gestión TECNOLOGIA'!$L$28="Mayor"),CONCATENATE("R",'Mapa Riesgos Gestión TECNOLOGIA'!$A$28),"")</f>
        <v/>
      </c>
      <c r="AC8" s="370"/>
      <c r="AD8" s="370" t="str">
        <f ca="1">IF(AND('Mapa Riesgos Gestión TECNOLOGIA'!$H$34="Muy Alta",'Mapa Riesgos Gestión TECNOLOGIA'!$L$34="Mayor"),CONCATENATE("R",'Mapa Riesgos Gestión TECNOLOGIA'!$A$34),"")</f>
        <v/>
      </c>
      <c r="AE8" s="370"/>
      <c r="AF8" s="370" t="str">
        <f ca="1">IF(AND('Mapa Riesgos Gestión TECNOLOGIA'!$H$40="Muy Alta",'Mapa Riesgos Gestión TECNOLOGIA'!$L$40="Mayor"),CONCATENATE("R",'Mapa Riesgos Gestión TECNOLOGIA'!$A$40),"")</f>
        <v/>
      </c>
      <c r="AG8" s="371"/>
      <c r="AH8" s="360" t="str">
        <f ca="1">IF(AND('Mapa Riesgos Gestión TECNOLOGIA'!$H$28="Muy Alta",'Mapa Riesgos Gestión TECNOLOGIA'!$L$28="Catastrófico"),CONCATENATE("R",'Mapa Riesgos Gestión TECNOLOGIA'!$A$28),"")</f>
        <v/>
      </c>
      <c r="AI8" s="361"/>
      <c r="AJ8" s="361" t="str">
        <f ca="1">IF(AND('Mapa Riesgos Gestión TECNOLOGIA'!$H$34="Muy Alta",'Mapa Riesgos Gestión TECNOLOGIA'!$L$34="Catastrófico"),CONCATENATE("R",'Mapa Riesgos Gestión TECNOLOGIA'!$A$34),"")</f>
        <v/>
      </c>
      <c r="AK8" s="361"/>
      <c r="AL8" s="361" t="str">
        <f ca="1">IF(AND('Mapa Riesgos Gestión TECNOLOGIA'!$H$40="Muy Alta",'Mapa Riesgos Gestión TECNOLOGIA'!$L$40="Catastrófico"),CONCATENATE("R",'Mapa Riesgos Gestión TECNOLOGIA'!$A$40),"")</f>
        <v/>
      </c>
      <c r="AM8" s="362"/>
      <c r="AN8" s="80"/>
      <c r="AO8" s="394"/>
      <c r="AP8" s="395"/>
      <c r="AQ8" s="395"/>
      <c r="AR8" s="395"/>
      <c r="AS8" s="395"/>
      <c r="AT8" s="396"/>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row>
    <row r="9" spans="1:99" ht="15" customHeight="1" x14ac:dyDescent="0.25">
      <c r="A9" s="80"/>
      <c r="B9" s="389"/>
      <c r="C9" s="389"/>
      <c r="D9" s="390"/>
      <c r="E9" s="382"/>
      <c r="F9" s="383"/>
      <c r="G9" s="383"/>
      <c r="H9" s="383"/>
      <c r="I9" s="384"/>
      <c r="J9" s="369"/>
      <c r="K9" s="370"/>
      <c r="L9" s="370"/>
      <c r="M9" s="370"/>
      <c r="N9" s="370"/>
      <c r="O9" s="371"/>
      <c r="P9" s="369"/>
      <c r="Q9" s="370"/>
      <c r="R9" s="370"/>
      <c r="S9" s="370"/>
      <c r="T9" s="370"/>
      <c r="U9" s="371"/>
      <c r="V9" s="369"/>
      <c r="W9" s="370"/>
      <c r="X9" s="370"/>
      <c r="Y9" s="370"/>
      <c r="Z9" s="370"/>
      <c r="AA9" s="371"/>
      <c r="AB9" s="369"/>
      <c r="AC9" s="370"/>
      <c r="AD9" s="370"/>
      <c r="AE9" s="370"/>
      <c r="AF9" s="370"/>
      <c r="AG9" s="371"/>
      <c r="AH9" s="360"/>
      <c r="AI9" s="361"/>
      <c r="AJ9" s="361"/>
      <c r="AK9" s="361"/>
      <c r="AL9" s="361"/>
      <c r="AM9" s="362"/>
      <c r="AN9" s="80"/>
      <c r="AO9" s="394"/>
      <c r="AP9" s="395"/>
      <c r="AQ9" s="395"/>
      <c r="AR9" s="395"/>
      <c r="AS9" s="395"/>
      <c r="AT9" s="396"/>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row>
    <row r="10" spans="1:99" ht="15" customHeight="1" x14ac:dyDescent="0.25">
      <c r="A10" s="80"/>
      <c r="B10" s="389"/>
      <c r="C10" s="389"/>
      <c r="D10" s="390"/>
      <c r="E10" s="382"/>
      <c r="F10" s="383"/>
      <c r="G10" s="383"/>
      <c r="H10" s="383"/>
      <c r="I10" s="384"/>
      <c r="J10" s="369" t="str">
        <f ca="1">IF(AND('Mapa Riesgos Gestión TECNOLOGIA'!$H$46="Muy Alta",'Mapa Riesgos Gestión TECNOLOGIA'!$L$46="Leve"),CONCATENATE("R",'Mapa Riesgos Gestión TECNOLOGIA'!$A$46),"")</f>
        <v/>
      </c>
      <c r="K10" s="370"/>
      <c r="L10" s="370" t="str">
        <f ca="1">IF(AND('Mapa Riesgos Gestión TECNOLOGIA'!$H$52="Muy Alta",'Mapa Riesgos Gestión TECNOLOGIA'!$L$52="Leve"),CONCATENATE("R",'Mapa Riesgos Gestión TECNOLOGIA'!$A$52),"")</f>
        <v/>
      </c>
      <c r="M10" s="370"/>
      <c r="N10" s="370" t="str">
        <f ca="1">IF(AND('Mapa Riesgos Gestión TECNOLOGIA'!$H$58="Muy Alta",'Mapa Riesgos Gestión TECNOLOGIA'!$L$58="Leve"),CONCATENATE("R",'Mapa Riesgos Gestión TECNOLOGIA'!$A$58),"")</f>
        <v/>
      </c>
      <c r="O10" s="371"/>
      <c r="P10" s="369" t="str">
        <f ca="1">IF(AND('Mapa Riesgos Gestión TECNOLOGIA'!$H$46="Muy Alta",'Mapa Riesgos Gestión TECNOLOGIA'!$L$46="Menor"),CONCATENATE("R",'Mapa Riesgos Gestión TECNOLOGIA'!$A$46),"")</f>
        <v/>
      </c>
      <c r="Q10" s="370"/>
      <c r="R10" s="370" t="str">
        <f ca="1">IF(AND('Mapa Riesgos Gestión TECNOLOGIA'!$H$52="Muy Alta",'Mapa Riesgos Gestión TECNOLOGIA'!$L$52="Menor"),CONCATENATE("R",'Mapa Riesgos Gestión TECNOLOGIA'!$A$52),"")</f>
        <v/>
      </c>
      <c r="S10" s="370"/>
      <c r="T10" s="370" t="str">
        <f ca="1">IF(AND('Mapa Riesgos Gestión TECNOLOGIA'!$H$58="Muy Alta",'Mapa Riesgos Gestión TECNOLOGIA'!$L$58="Menor"),CONCATENATE("R",'Mapa Riesgos Gestión TECNOLOGIA'!$A$58),"")</f>
        <v/>
      </c>
      <c r="U10" s="371"/>
      <c r="V10" s="369" t="str">
        <f ca="1">IF(AND('Mapa Riesgos Gestión TECNOLOGIA'!$H$46="Muy Alta",'Mapa Riesgos Gestión TECNOLOGIA'!$L$46="Moderado"),CONCATENATE("R",'Mapa Riesgos Gestión TECNOLOGIA'!$A$46),"")</f>
        <v/>
      </c>
      <c r="W10" s="370"/>
      <c r="X10" s="370" t="str">
        <f ca="1">IF(AND('Mapa Riesgos Gestión TECNOLOGIA'!$H$52="Muy Alta",'Mapa Riesgos Gestión TECNOLOGIA'!$L$52="Moderado"),CONCATENATE("R",'Mapa Riesgos Gestión TECNOLOGIA'!$A$52),"")</f>
        <v/>
      </c>
      <c r="Y10" s="370"/>
      <c r="Z10" s="370" t="str">
        <f ca="1">IF(AND('Mapa Riesgos Gestión TECNOLOGIA'!$H$58="Muy Alta",'Mapa Riesgos Gestión TECNOLOGIA'!$L$58="Moderado"),CONCATENATE("R",'Mapa Riesgos Gestión TECNOLOGIA'!$A$58),"")</f>
        <v/>
      </c>
      <c r="AA10" s="371"/>
      <c r="AB10" s="369" t="str">
        <f ca="1">IF(AND('Mapa Riesgos Gestión TECNOLOGIA'!$H$46="Muy Alta",'Mapa Riesgos Gestión TECNOLOGIA'!$L$46="Mayor"),CONCATENATE("R",'Mapa Riesgos Gestión TECNOLOGIA'!$A$46),"")</f>
        <v/>
      </c>
      <c r="AC10" s="370"/>
      <c r="AD10" s="370" t="str">
        <f ca="1">IF(AND('Mapa Riesgos Gestión TECNOLOGIA'!$H$52="Muy Alta",'Mapa Riesgos Gestión TECNOLOGIA'!$L$52="Mayor"),CONCATENATE("R",'Mapa Riesgos Gestión TECNOLOGIA'!$A$52),"")</f>
        <v/>
      </c>
      <c r="AE10" s="370"/>
      <c r="AF10" s="370" t="str">
        <f ca="1">IF(AND('Mapa Riesgos Gestión TECNOLOGIA'!$H$58="Muy Alta",'Mapa Riesgos Gestión TECNOLOGIA'!$L$58="Mayor"),CONCATENATE("R",'Mapa Riesgos Gestión TECNOLOGIA'!$A$58),"")</f>
        <v/>
      </c>
      <c r="AG10" s="371"/>
      <c r="AH10" s="360" t="str">
        <f ca="1">IF(AND('Mapa Riesgos Gestión TECNOLOGIA'!$H$46="Muy Alta",'Mapa Riesgos Gestión TECNOLOGIA'!$L$46="Catastrófico"),CONCATENATE("R",'Mapa Riesgos Gestión TECNOLOGIA'!$A$46),"")</f>
        <v/>
      </c>
      <c r="AI10" s="361"/>
      <c r="AJ10" s="361" t="str">
        <f ca="1">IF(AND('Mapa Riesgos Gestión TECNOLOGIA'!$H$52="Muy Alta",'Mapa Riesgos Gestión TECNOLOGIA'!$L$52="Catastrófico"),CONCATENATE("R",'Mapa Riesgos Gestión TECNOLOGIA'!$A$52),"")</f>
        <v/>
      </c>
      <c r="AK10" s="361"/>
      <c r="AL10" s="361" t="str">
        <f ca="1">IF(AND('Mapa Riesgos Gestión TECNOLOGIA'!$H$58="Muy Alta",'Mapa Riesgos Gestión TECNOLOGIA'!$L$58="Catastrófico"),CONCATENATE("R",'Mapa Riesgos Gestión TECNOLOGIA'!$A$58),"")</f>
        <v/>
      </c>
      <c r="AM10" s="362"/>
      <c r="AN10" s="80"/>
      <c r="AO10" s="394"/>
      <c r="AP10" s="395"/>
      <c r="AQ10" s="395"/>
      <c r="AR10" s="395"/>
      <c r="AS10" s="395"/>
      <c r="AT10" s="396"/>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row>
    <row r="11" spans="1:99" ht="15" customHeight="1" x14ac:dyDescent="0.25">
      <c r="A11" s="80"/>
      <c r="B11" s="389"/>
      <c r="C11" s="389"/>
      <c r="D11" s="390"/>
      <c r="E11" s="382"/>
      <c r="F11" s="383"/>
      <c r="G11" s="383"/>
      <c r="H11" s="383"/>
      <c r="I11" s="384"/>
      <c r="J11" s="369"/>
      <c r="K11" s="370"/>
      <c r="L11" s="370"/>
      <c r="M11" s="370"/>
      <c r="N11" s="370"/>
      <c r="O11" s="371"/>
      <c r="P11" s="369"/>
      <c r="Q11" s="370"/>
      <c r="R11" s="370"/>
      <c r="S11" s="370"/>
      <c r="T11" s="370"/>
      <c r="U11" s="371"/>
      <c r="V11" s="369"/>
      <c r="W11" s="370"/>
      <c r="X11" s="370"/>
      <c r="Y11" s="370"/>
      <c r="Z11" s="370"/>
      <c r="AA11" s="371"/>
      <c r="AB11" s="369"/>
      <c r="AC11" s="370"/>
      <c r="AD11" s="370"/>
      <c r="AE11" s="370"/>
      <c r="AF11" s="370"/>
      <c r="AG11" s="371"/>
      <c r="AH11" s="360"/>
      <c r="AI11" s="361"/>
      <c r="AJ11" s="361"/>
      <c r="AK11" s="361"/>
      <c r="AL11" s="361"/>
      <c r="AM11" s="362"/>
      <c r="AN11" s="80"/>
      <c r="AO11" s="394"/>
      <c r="AP11" s="395"/>
      <c r="AQ11" s="395"/>
      <c r="AR11" s="395"/>
      <c r="AS11" s="395"/>
      <c r="AT11" s="396"/>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row>
    <row r="12" spans="1:99" ht="15" customHeight="1" x14ac:dyDescent="0.25">
      <c r="A12" s="80"/>
      <c r="B12" s="389"/>
      <c r="C12" s="389"/>
      <c r="D12" s="390"/>
      <c r="E12" s="382"/>
      <c r="F12" s="383"/>
      <c r="G12" s="383"/>
      <c r="H12" s="383"/>
      <c r="I12" s="384"/>
      <c r="J12" s="369" t="str">
        <f ca="1">IF(AND('Mapa Riesgos Gestión TECNOLOGIA'!$H$64="Muy Alta",'Mapa Riesgos Gestión TECNOLOGIA'!$L$64="Leve"),CONCATENATE("R",'Mapa Riesgos Gestión TECNOLOGIA'!$A$64),"")</f>
        <v/>
      </c>
      <c r="K12" s="370"/>
      <c r="L12" s="370" t="str">
        <f>IF(AND('Mapa Riesgos Gestión TECNOLOGIA'!$H$70="Muy Alta",'Mapa Riesgos Gestión TECNOLOGIA'!$L$70="Leve"),CONCATENATE("R",'Mapa Riesgos Gestión TECNOLOGIA'!$A$70),"")</f>
        <v/>
      </c>
      <c r="M12" s="370"/>
      <c r="N12" s="370" t="str">
        <f>IF(AND('Mapa Riesgos Gestión TECNOLOGIA'!$H$76="Muy Alta",'Mapa Riesgos Gestión TECNOLOGIA'!$L$76="Leve"),CONCATENATE("R",'Mapa Riesgos Gestión TECNOLOGIA'!$A$76),"")</f>
        <v/>
      </c>
      <c r="O12" s="371"/>
      <c r="P12" s="369" t="str">
        <f ca="1">IF(AND('Mapa Riesgos Gestión TECNOLOGIA'!$H$64="Muy Alta",'Mapa Riesgos Gestión TECNOLOGIA'!$L$64="Menor"),CONCATENATE("R",'Mapa Riesgos Gestión TECNOLOGIA'!$A$64),"")</f>
        <v/>
      </c>
      <c r="Q12" s="370"/>
      <c r="R12" s="370" t="str">
        <f>IF(AND('Mapa Riesgos Gestión TECNOLOGIA'!$H$70="Muy Alta",'Mapa Riesgos Gestión TECNOLOGIA'!$L$70="Menor"),CONCATENATE("R",'Mapa Riesgos Gestión TECNOLOGIA'!$A$70),"")</f>
        <v/>
      </c>
      <c r="S12" s="370"/>
      <c r="T12" s="370" t="str">
        <f>IF(AND('Mapa Riesgos Gestión TECNOLOGIA'!$H$76="Muy Alta",'Mapa Riesgos Gestión TECNOLOGIA'!$L$76="Menor"),CONCATENATE("R",'Mapa Riesgos Gestión TECNOLOGIA'!$A$76),"")</f>
        <v/>
      </c>
      <c r="U12" s="371"/>
      <c r="V12" s="369" t="str">
        <f ca="1">IF(AND('Mapa Riesgos Gestión TECNOLOGIA'!$H$64="Muy Alta",'Mapa Riesgos Gestión TECNOLOGIA'!$L$64="Moderado"),CONCATENATE("R",'Mapa Riesgos Gestión TECNOLOGIA'!$A$64),"")</f>
        <v/>
      </c>
      <c r="W12" s="370"/>
      <c r="X12" s="370" t="str">
        <f>IF(AND('Mapa Riesgos Gestión TECNOLOGIA'!$H$70="Muy Alta",'Mapa Riesgos Gestión TECNOLOGIA'!$L$70="Moderado"),CONCATENATE("R",'Mapa Riesgos Gestión TECNOLOGIA'!$A$70),"")</f>
        <v/>
      </c>
      <c r="Y12" s="370"/>
      <c r="Z12" s="370" t="str">
        <f>IF(AND('Mapa Riesgos Gestión TECNOLOGIA'!$H$76="Muy Alta",'Mapa Riesgos Gestión TECNOLOGIA'!$L$76="Moderado"),CONCATENATE("R",'Mapa Riesgos Gestión TECNOLOGIA'!$A$76),"")</f>
        <v/>
      </c>
      <c r="AA12" s="371"/>
      <c r="AB12" s="369" t="str">
        <f ca="1">IF(AND('Mapa Riesgos Gestión TECNOLOGIA'!$H$64="Muy Alta",'Mapa Riesgos Gestión TECNOLOGIA'!$L$64="Mayor"),CONCATENATE("R",'Mapa Riesgos Gestión TECNOLOGIA'!$A$64),"")</f>
        <v/>
      </c>
      <c r="AC12" s="370"/>
      <c r="AD12" s="370" t="str">
        <f>IF(AND('Mapa Riesgos Gestión TECNOLOGIA'!$H$70="Muy Alta",'Mapa Riesgos Gestión TECNOLOGIA'!$L$70="Mayor"),CONCATENATE("R",'Mapa Riesgos Gestión TECNOLOGIA'!$A$70),"")</f>
        <v/>
      </c>
      <c r="AE12" s="370"/>
      <c r="AF12" s="370" t="str">
        <f>IF(AND('Mapa Riesgos Gestión TECNOLOGIA'!$H$76="Muy Alta",'Mapa Riesgos Gestión TECNOLOGIA'!$L$76="Mayor"),CONCATENATE("R",'Mapa Riesgos Gestión TECNOLOGIA'!$A$76),"")</f>
        <v/>
      </c>
      <c r="AG12" s="371"/>
      <c r="AH12" s="360" t="str">
        <f ca="1">IF(AND('Mapa Riesgos Gestión TECNOLOGIA'!$H$64="Muy Alta",'Mapa Riesgos Gestión TECNOLOGIA'!$L$64="Catastrófico"),CONCATENATE("R",'Mapa Riesgos Gestión TECNOLOGIA'!$A$64),"")</f>
        <v/>
      </c>
      <c r="AI12" s="361"/>
      <c r="AJ12" s="361" t="str">
        <f>IF(AND('Mapa Riesgos Gestión TECNOLOGIA'!$H$70="Muy Alta",'Mapa Riesgos Gestión TECNOLOGIA'!$L$70="Catastrófico"),CONCATENATE("R",'Mapa Riesgos Gestión TECNOLOGIA'!$A$70),"")</f>
        <v/>
      </c>
      <c r="AK12" s="361"/>
      <c r="AL12" s="361" t="str">
        <f>IF(AND('Mapa Riesgos Gestión TECNOLOGIA'!$H$76="Muy Alta",'Mapa Riesgos Gestión TECNOLOGIA'!$L$76="Catastrófico"),CONCATENATE("R",'Mapa Riesgos Gestión TECNOLOGIA'!$A$76),"")</f>
        <v/>
      </c>
      <c r="AM12" s="362"/>
      <c r="AN12" s="80"/>
      <c r="AO12" s="394"/>
      <c r="AP12" s="395"/>
      <c r="AQ12" s="395"/>
      <c r="AR12" s="395"/>
      <c r="AS12" s="395"/>
      <c r="AT12" s="396"/>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row>
    <row r="13" spans="1:99" ht="15.75" customHeight="1" thickBot="1" x14ac:dyDescent="0.3">
      <c r="A13" s="80"/>
      <c r="B13" s="389"/>
      <c r="C13" s="389"/>
      <c r="D13" s="390"/>
      <c r="E13" s="385"/>
      <c r="F13" s="386"/>
      <c r="G13" s="386"/>
      <c r="H13" s="386"/>
      <c r="I13" s="387"/>
      <c r="J13" s="369"/>
      <c r="K13" s="370"/>
      <c r="L13" s="370"/>
      <c r="M13" s="370"/>
      <c r="N13" s="370"/>
      <c r="O13" s="371"/>
      <c r="P13" s="369"/>
      <c r="Q13" s="370"/>
      <c r="R13" s="370"/>
      <c r="S13" s="370"/>
      <c r="T13" s="370"/>
      <c r="U13" s="371"/>
      <c r="V13" s="369"/>
      <c r="W13" s="370"/>
      <c r="X13" s="370"/>
      <c r="Y13" s="370"/>
      <c r="Z13" s="370"/>
      <c r="AA13" s="371"/>
      <c r="AB13" s="369"/>
      <c r="AC13" s="370"/>
      <c r="AD13" s="370"/>
      <c r="AE13" s="370"/>
      <c r="AF13" s="370"/>
      <c r="AG13" s="371"/>
      <c r="AH13" s="363"/>
      <c r="AI13" s="364"/>
      <c r="AJ13" s="364"/>
      <c r="AK13" s="364"/>
      <c r="AL13" s="364"/>
      <c r="AM13" s="365"/>
      <c r="AN13" s="80"/>
      <c r="AO13" s="397"/>
      <c r="AP13" s="398"/>
      <c r="AQ13" s="398"/>
      <c r="AR13" s="398"/>
      <c r="AS13" s="398"/>
      <c r="AT13" s="399"/>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row>
    <row r="14" spans="1:99" ht="15" customHeight="1" x14ac:dyDescent="0.25">
      <c r="A14" s="80"/>
      <c r="B14" s="389"/>
      <c r="C14" s="389"/>
      <c r="D14" s="390"/>
      <c r="E14" s="379" t="s">
        <v>115</v>
      </c>
      <c r="F14" s="380"/>
      <c r="G14" s="380"/>
      <c r="H14" s="380"/>
      <c r="I14" s="380"/>
      <c r="J14" s="357" t="str">
        <f>IF(AND('Mapa Riesgos Gestión TECNOLOGIA'!$H$10="Alta",'Mapa Riesgos Gestión TECNOLOGIA'!$L$10="Leve"),CONCATENATE("R",'Mapa Riesgos Gestión TECNOLOGIA'!$A$10),"")</f>
        <v/>
      </c>
      <c r="K14" s="358"/>
      <c r="L14" s="358" t="str">
        <f ca="1">IF(AND('Mapa Riesgos Gestión TECNOLOGIA'!$H$16="Alta",'Mapa Riesgos Gestión TECNOLOGIA'!$L$16="Leve"),CONCATENATE("R",'Mapa Riesgos Gestión TECNOLOGIA'!$A$16),"")</f>
        <v/>
      </c>
      <c r="M14" s="358"/>
      <c r="N14" s="358" t="str">
        <f ca="1">IF(AND('Mapa Riesgos Gestión TECNOLOGIA'!$H$22="Alta",'Mapa Riesgos Gestión TECNOLOGIA'!$L$22="Leve"),CONCATENATE("R",'Mapa Riesgos Gestión TECNOLOGIA'!$A$22),"")</f>
        <v/>
      </c>
      <c r="O14" s="359"/>
      <c r="P14" s="357" t="str">
        <f>IF(AND('Mapa Riesgos Gestión TECNOLOGIA'!$H$10="Alta",'Mapa Riesgos Gestión TECNOLOGIA'!$L$10="Menor"),CONCATENATE("R",'Mapa Riesgos Gestión TECNOLOGIA'!$A$10),"")</f>
        <v/>
      </c>
      <c r="Q14" s="358"/>
      <c r="R14" s="358" t="str">
        <f ca="1">IF(AND('Mapa Riesgos Gestión TECNOLOGIA'!$H$16="Alta",'Mapa Riesgos Gestión TECNOLOGIA'!$L$16="Menor"),CONCATENATE("R",'Mapa Riesgos Gestión TECNOLOGIA'!$A$16),"")</f>
        <v/>
      </c>
      <c r="S14" s="358"/>
      <c r="T14" s="358" t="str">
        <f ca="1">IF(AND('Mapa Riesgos Gestión TECNOLOGIA'!$H$22="Alta",'Mapa Riesgos Gestión TECNOLOGIA'!$L$22="Menor"),CONCATENATE("R",'Mapa Riesgos Gestión TECNOLOGIA'!$A$22),"")</f>
        <v/>
      </c>
      <c r="U14" s="359"/>
      <c r="V14" s="375" t="str">
        <f>IF(AND('Mapa Riesgos Gestión TECNOLOGIA'!$H$10="Alta",'Mapa Riesgos Gestión TECNOLOGIA'!$L$10="Moderado"),CONCATENATE("R",'Mapa Riesgos Gestión TECNOLOGIA'!$A$10),"")</f>
        <v/>
      </c>
      <c r="W14" s="376"/>
      <c r="X14" s="376" t="str">
        <f ca="1">IF(AND('Mapa Riesgos Gestión TECNOLOGIA'!$H$16="Alta",'Mapa Riesgos Gestión TECNOLOGIA'!$L$16="Moderado"),CONCATENATE("R",'Mapa Riesgos Gestión TECNOLOGIA'!$A$16),"")</f>
        <v/>
      </c>
      <c r="Y14" s="376"/>
      <c r="Z14" s="376" t="str">
        <f ca="1">IF(AND('Mapa Riesgos Gestión TECNOLOGIA'!$H$22="Alta",'Mapa Riesgos Gestión TECNOLOGIA'!$L$22="Moderado"),CONCATENATE("R",'Mapa Riesgos Gestión TECNOLOGIA'!$A$22),"")</f>
        <v>R2</v>
      </c>
      <c r="AA14" s="377"/>
      <c r="AB14" s="375" t="str">
        <f>IF(AND('Mapa Riesgos Gestión TECNOLOGIA'!$H$10="Alta",'Mapa Riesgos Gestión TECNOLOGIA'!$L$10="Mayor"),CONCATENATE("R",'Mapa Riesgos Gestión TECNOLOGIA'!$A$10),"")</f>
        <v/>
      </c>
      <c r="AC14" s="376"/>
      <c r="AD14" s="376" t="str">
        <f ca="1">IF(AND('Mapa Riesgos Gestión TECNOLOGIA'!$H$16="Alta",'Mapa Riesgos Gestión TECNOLOGIA'!$L$16="Mayor"),CONCATENATE("R",'Mapa Riesgos Gestión TECNOLOGIA'!$A$16),"")</f>
        <v/>
      </c>
      <c r="AE14" s="376"/>
      <c r="AF14" s="376" t="str">
        <f ca="1">IF(AND('Mapa Riesgos Gestión TECNOLOGIA'!$H$22="Alta",'Mapa Riesgos Gestión TECNOLOGIA'!$L$22="Mayor"),CONCATENATE("R",'Mapa Riesgos Gestión TECNOLOGIA'!$A$22),"")</f>
        <v/>
      </c>
      <c r="AG14" s="377"/>
      <c r="AH14" s="366" t="str">
        <f>IF(AND('Mapa Riesgos Gestión TECNOLOGIA'!$H$10="Alta",'Mapa Riesgos Gestión TECNOLOGIA'!$L$10="Catastrófico"),CONCATENATE("R",'Mapa Riesgos Gestión TECNOLOGIA'!$A$10),"")</f>
        <v/>
      </c>
      <c r="AI14" s="367"/>
      <c r="AJ14" s="367" t="str">
        <f ca="1">IF(AND('Mapa Riesgos Gestión TECNOLOGIA'!$H$16="Alta",'Mapa Riesgos Gestión TECNOLOGIA'!$L$16="Catastrófico"),CONCATENATE("R",'Mapa Riesgos Gestión TECNOLOGIA'!$A$16),"")</f>
        <v/>
      </c>
      <c r="AK14" s="367"/>
      <c r="AL14" s="367" t="str">
        <f ca="1">IF(AND('Mapa Riesgos Gestión TECNOLOGIA'!$H$22="Alta",'Mapa Riesgos Gestión TECNOLOGIA'!$L$22="Catastrófico"),CONCATENATE("R",'Mapa Riesgos Gestión TECNOLOGIA'!$A$22),"")</f>
        <v/>
      </c>
      <c r="AM14" s="368"/>
      <c r="AN14" s="80"/>
      <c r="AO14" s="400" t="s">
        <v>80</v>
      </c>
      <c r="AP14" s="401"/>
      <c r="AQ14" s="401"/>
      <c r="AR14" s="401"/>
      <c r="AS14" s="401"/>
      <c r="AT14" s="402"/>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row>
    <row r="15" spans="1:99" ht="15" customHeight="1" x14ac:dyDescent="0.25">
      <c r="A15" s="80"/>
      <c r="B15" s="389"/>
      <c r="C15" s="389"/>
      <c r="D15" s="390"/>
      <c r="E15" s="382"/>
      <c r="F15" s="383"/>
      <c r="G15" s="383"/>
      <c r="H15" s="383"/>
      <c r="I15" s="383"/>
      <c r="J15" s="351"/>
      <c r="K15" s="352"/>
      <c r="L15" s="352"/>
      <c r="M15" s="352"/>
      <c r="N15" s="352"/>
      <c r="O15" s="353"/>
      <c r="P15" s="351"/>
      <c r="Q15" s="352"/>
      <c r="R15" s="352"/>
      <c r="S15" s="352"/>
      <c r="T15" s="352"/>
      <c r="U15" s="353"/>
      <c r="V15" s="369"/>
      <c r="W15" s="370"/>
      <c r="X15" s="370"/>
      <c r="Y15" s="370"/>
      <c r="Z15" s="370"/>
      <c r="AA15" s="371"/>
      <c r="AB15" s="369"/>
      <c r="AC15" s="370"/>
      <c r="AD15" s="370"/>
      <c r="AE15" s="370"/>
      <c r="AF15" s="370"/>
      <c r="AG15" s="371"/>
      <c r="AH15" s="360"/>
      <c r="AI15" s="361"/>
      <c r="AJ15" s="361"/>
      <c r="AK15" s="361"/>
      <c r="AL15" s="361"/>
      <c r="AM15" s="362"/>
      <c r="AN15" s="80"/>
      <c r="AO15" s="403"/>
      <c r="AP15" s="404"/>
      <c r="AQ15" s="404"/>
      <c r="AR15" s="404"/>
      <c r="AS15" s="404"/>
      <c r="AT15" s="405"/>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row>
    <row r="16" spans="1:99" ht="15" customHeight="1" x14ac:dyDescent="0.25">
      <c r="A16" s="80"/>
      <c r="B16" s="389"/>
      <c r="C16" s="389"/>
      <c r="D16" s="390"/>
      <c r="E16" s="382"/>
      <c r="F16" s="383"/>
      <c r="G16" s="383"/>
      <c r="H16" s="383"/>
      <c r="I16" s="383"/>
      <c r="J16" s="351" t="str">
        <f ca="1">IF(AND('Mapa Riesgos Gestión TECNOLOGIA'!$H$28="Alta",'Mapa Riesgos Gestión TECNOLOGIA'!$L$28="Leve"),CONCATENATE("R",'Mapa Riesgos Gestión TECNOLOGIA'!$A$28),"")</f>
        <v/>
      </c>
      <c r="K16" s="352"/>
      <c r="L16" s="352" t="str">
        <f ca="1">IF(AND('Mapa Riesgos Gestión TECNOLOGIA'!$H$34="Alta",'Mapa Riesgos Gestión TECNOLOGIA'!$L$34="Leve"),CONCATENATE("R",'Mapa Riesgos Gestión TECNOLOGIA'!$A$34),"")</f>
        <v/>
      </c>
      <c r="M16" s="352"/>
      <c r="N16" s="352" t="str">
        <f ca="1">IF(AND('Mapa Riesgos Gestión TECNOLOGIA'!$H$40="Alta",'Mapa Riesgos Gestión TECNOLOGIA'!$L$40="Leve"),CONCATENATE("R",'Mapa Riesgos Gestión TECNOLOGIA'!$A$40),"")</f>
        <v/>
      </c>
      <c r="O16" s="353"/>
      <c r="P16" s="351" t="str">
        <f ca="1">IF(AND('Mapa Riesgos Gestión TECNOLOGIA'!$H$28="Alta",'Mapa Riesgos Gestión TECNOLOGIA'!$L$28="Menor"),CONCATENATE("R",'Mapa Riesgos Gestión TECNOLOGIA'!$A$28),"")</f>
        <v/>
      </c>
      <c r="Q16" s="352"/>
      <c r="R16" s="352" t="str">
        <f ca="1">IF(AND('Mapa Riesgos Gestión TECNOLOGIA'!$H$34="Alta",'Mapa Riesgos Gestión TECNOLOGIA'!$L$34="Menor"),CONCATENATE("R",'Mapa Riesgos Gestión TECNOLOGIA'!$A$34),"")</f>
        <v/>
      </c>
      <c r="S16" s="352"/>
      <c r="T16" s="352" t="str">
        <f ca="1">IF(AND('Mapa Riesgos Gestión TECNOLOGIA'!$H$40="Alta",'Mapa Riesgos Gestión TECNOLOGIA'!$L$40="Menor"),CONCATENATE("R",'Mapa Riesgos Gestión TECNOLOGIA'!$A$40),"")</f>
        <v/>
      </c>
      <c r="U16" s="353"/>
      <c r="V16" s="369" t="str">
        <f ca="1">IF(AND('Mapa Riesgos Gestión TECNOLOGIA'!$H$28="Alta",'Mapa Riesgos Gestión TECNOLOGIA'!$L$28="Moderado"),CONCATENATE("R",'Mapa Riesgos Gestión TECNOLOGIA'!$A$28),"")</f>
        <v/>
      </c>
      <c r="W16" s="370"/>
      <c r="X16" s="370" t="str">
        <f ca="1">IF(AND('Mapa Riesgos Gestión TECNOLOGIA'!$H$34="Alta",'Mapa Riesgos Gestión TECNOLOGIA'!$L$34="Moderado"),CONCATENATE("R",'Mapa Riesgos Gestión TECNOLOGIA'!$A$34),"")</f>
        <v/>
      </c>
      <c r="Y16" s="370"/>
      <c r="Z16" s="370" t="str">
        <f ca="1">IF(AND('Mapa Riesgos Gestión TECNOLOGIA'!$H$40="Alta",'Mapa Riesgos Gestión TECNOLOGIA'!$L$40="Moderado"),CONCATENATE("R",'Mapa Riesgos Gestión TECNOLOGIA'!$A$40),"")</f>
        <v/>
      </c>
      <c r="AA16" s="371"/>
      <c r="AB16" s="369" t="str">
        <f ca="1">IF(AND('Mapa Riesgos Gestión TECNOLOGIA'!$H$28="Alta",'Mapa Riesgos Gestión TECNOLOGIA'!$L$28="Mayor"),CONCATENATE("R",'Mapa Riesgos Gestión TECNOLOGIA'!$A$28),"")</f>
        <v/>
      </c>
      <c r="AC16" s="370"/>
      <c r="AD16" s="370" t="str">
        <f ca="1">IF(AND('Mapa Riesgos Gestión TECNOLOGIA'!$H$34="Alta",'Mapa Riesgos Gestión TECNOLOGIA'!$L$34="Mayor"),CONCATENATE("R",'Mapa Riesgos Gestión TECNOLOGIA'!$A$34),"")</f>
        <v/>
      </c>
      <c r="AE16" s="370"/>
      <c r="AF16" s="370" t="str">
        <f ca="1">IF(AND('Mapa Riesgos Gestión TECNOLOGIA'!$H$40="Alta",'Mapa Riesgos Gestión TECNOLOGIA'!$L$40="Mayor"),CONCATENATE("R",'Mapa Riesgos Gestión TECNOLOGIA'!$A$40),"")</f>
        <v/>
      </c>
      <c r="AG16" s="371"/>
      <c r="AH16" s="360" t="str">
        <f ca="1">IF(AND('Mapa Riesgos Gestión TECNOLOGIA'!$H$28="Alta",'Mapa Riesgos Gestión TECNOLOGIA'!$L$28="Catastrófico"),CONCATENATE("R",'Mapa Riesgos Gestión TECNOLOGIA'!$A$28),"")</f>
        <v/>
      </c>
      <c r="AI16" s="361"/>
      <c r="AJ16" s="361" t="str">
        <f ca="1">IF(AND('Mapa Riesgos Gestión TECNOLOGIA'!$H$34="Alta",'Mapa Riesgos Gestión TECNOLOGIA'!$L$34="Catastrófico"),CONCATENATE("R",'Mapa Riesgos Gestión TECNOLOGIA'!$A$34),"")</f>
        <v/>
      </c>
      <c r="AK16" s="361"/>
      <c r="AL16" s="361" t="str">
        <f ca="1">IF(AND('Mapa Riesgos Gestión TECNOLOGIA'!$H$40="Alta",'Mapa Riesgos Gestión TECNOLOGIA'!$L$40="Catastrófico"),CONCATENATE("R",'Mapa Riesgos Gestión TECNOLOGIA'!$A$40),"")</f>
        <v/>
      </c>
      <c r="AM16" s="362"/>
      <c r="AN16" s="80"/>
      <c r="AO16" s="403"/>
      <c r="AP16" s="404"/>
      <c r="AQ16" s="404"/>
      <c r="AR16" s="404"/>
      <c r="AS16" s="404"/>
      <c r="AT16" s="405"/>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row>
    <row r="17" spans="1:80" ht="15" customHeight="1" x14ac:dyDescent="0.25">
      <c r="A17" s="80"/>
      <c r="B17" s="389"/>
      <c r="C17" s="389"/>
      <c r="D17" s="390"/>
      <c r="E17" s="382"/>
      <c r="F17" s="383"/>
      <c r="G17" s="383"/>
      <c r="H17" s="383"/>
      <c r="I17" s="383"/>
      <c r="J17" s="351"/>
      <c r="K17" s="352"/>
      <c r="L17" s="352"/>
      <c r="M17" s="352"/>
      <c r="N17" s="352"/>
      <c r="O17" s="353"/>
      <c r="P17" s="351"/>
      <c r="Q17" s="352"/>
      <c r="R17" s="352"/>
      <c r="S17" s="352"/>
      <c r="T17" s="352"/>
      <c r="U17" s="353"/>
      <c r="V17" s="369"/>
      <c r="W17" s="370"/>
      <c r="X17" s="370"/>
      <c r="Y17" s="370"/>
      <c r="Z17" s="370"/>
      <c r="AA17" s="371"/>
      <c r="AB17" s="369"/>
      <c r="AC17" s="370"/>
      <c r="AD17" s="370"/>
      <c r="AE17" s="370"/>
      <c r="AF17" s="370"/>
      <c r="AG17" s="371"/>
      <c r="AH17" s="360"/>
      <c r="AI17" s="361"/>
      <c r="AJ17" s="361"/>
      <c r="AK17" s="361"/>
      <c r="AL17" s="361"/>
      <c r="AM17" s="362"/>
      <c r="AN17" s="80"/>
      <c r="AO17" s="403"/>
      <c r="AP17" s="404"/>
      <c r="AQ17" s="404"/>
      <c r="AR17" s="404"/>
      <c r="AS17" s="404"/>
      <c r="AT17" s="405"/>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row>
    <row r="18" spans="1:80" ht="15" customHeight="1" x14ac:dyDescent="0.25">
      <c r="A18" s="80"/>
      <c r="B18" s="389"/>
      <c r="C18" s="389"/>
      <c r="D18" s="390"/>
      <c r="E18" s="382"/>
      <c r="F18" s="383"/>
      <c r="G18" s="383"/>
      <c r="H18" s="383"/>
      <c r="I18" s="383"/>
      <c r="J18" s="351" t="str">
        <f ca="1">IF(AND('Mapa Riesgos Gestión TECNOLOGIA'!$H$46="Alta",'Mapa Riesgos Gestión TECNOLOGIA'!$L$46="Leve"),CONCATENATE("R",'Mapa Riesgos Gestión TECNOLOGIA'!$A$46),"")</f>
        <v/>
      </c>
      <c r="K18" s="352"/>
      <c r="L18" s="352" t="str">
        <f ca="1">IF(AND('Mapa Riesgos Gestión TECNOLOGIA'!$H$52="Alta",'Mapa Riesgos Gestión TECNOLOGIA'!$L$52="Leve"),CONCATENATE("R",'Mapa Riesgos Gestión TECNOLOGIA'!$A$52),"")</f>
        <v/>
      </c>
      <c r="M18" s="352"/>
      <c r="N18" s="352" t="str">
        <f ca="1">IF(AND('Mapa Riesgos Gestión TECNOLOGIA'!$H$58="Alta",'Mapa Riesgos Gestión TECNOLOGIA'!$L$58="Leve"),CONCATENATE("R",'Mapa Riesgos Gestión TECNOLOGIA'!$A$58),"")</f>
        <v/>
      </c>
      <c r="O18" s="353"/>
      <c r="P18" s="351" t="str">
        <f ca="1">IF(AND('Mapa Riesgos Gestión TECNOLOGIA'!$H$46="Alta",'Mapa Riesgos Gestión TECNOLOGIA'!$L$46="Menor"),CONCATENATE("R",'Mapa Riesgos Gestión TECNOLOGIA'!$A$46),"")</f>
        <v/>
      </c>
      <c r="Q18" s="352"/>
      <c r="R18" s="352" t="str">
        <f ca="1">IF(AND('Mapa Riesgos Gestión TECNOLOGIA'!$H$52="Alta",'Mapa Riesgos Gestión TECNOLOGIA'!$L$52="Menor"),CONCATENATE("R",'Mapa Riesgos Gestión TECNOLOGIA'!$A$52),"")</f>
        <v/>
      </c>
      <c r="S18" s="352"/>
      <c r="T18" s="352" t="str">
        <f ca="1">IF(AND('Mapa Riesgos Gestión TECNOLOGIA'!$H$58="Alta",'Mapa Riesgos Gestión TECNOLOGIA'!$L$58="Menor"),CONCATENATE("R",'Mapa Riesgos Gestión TECNOLOGIA'!$A$58),"")</f>
        <v/>
      </c>
      <c r="U18" s="353"/>
      <c r="V18" s="369" t="str">
        <f ca="1">IF(AND('Mapa Riesgos Gestión TECNOLOGIA'!$H$46="Alta",'Mapa Riesgos Gestión TECNOLOGIA'!$L$46="Moderado"),CONCATENATE("R",'Mapa Riesgos Gestión TECNOLOGIA'!$A$46),"")</f>
        <v/>
      </c>
      <c r="W18" s="370"/>
      <c r="X18" s="370" t="str">
        <f ca="1">IF(AND('Mapa Riesgos Gestión TECNOLOGIA'!$H$52="Alta",'Mapa Riesgos Gestión TECNOLOGIA'!$L$52="Moderado"),CONCATENATE("R",'Mapa Riesgos Gestión TECNOLOGIA'!$A$52),"")</f>
        <v/>
      </c>
      <c r="Y18" s="370"/>
      <c r="Z18" s="370" t="str">
        <f ca="1">IF(AND('Mapa Riesgos Gestión TECNOLOGIA'!$H$58="Alta",'Mapa Riesgos Gestión TECNOLOGIA'!$L$58="Moderado"),CONCATENATE("R",'Mapa Riesgos Gestión TECNOLOGIA'!$A$58),"")</f>
        <v/>
      </c>
      <c r="AA18" s="371"/>
      <c r="AB18" s="369" t="str">
        <f ca="1">IF(AND('Mapa Riesgos Gestión TECNOLOGIA'!$H$46="Alta",'Mapa Riesgos Gestión TECNOLOGIA'!$L$46="Mayor"),CONCATENATE("R",'Mapa Riesgos Gestión TECNOLOGIA'!$A$46),"")</f>
        <v/>
      </c>
      <c r="AC18" s="370"/>
      <c r="AD18" s="370" t="str">
        <f ca="1">IF(AND('Mapa Riesgos Gestión TECNOLOGIA'!$H$52="Alta",'Mapa Riesgos Gestión TECNOLOGIA'!$L$52="Mayor"),CONCATENATE("R",'Mapa Riesgos Gestión TECNOLOGIA'!$A$52),"")</f>
        <v/>
      </c>
      <c r="AE18" s="370"/>
      <c r="AF18" s="370" t="str">
        <f ca="1">IF(AND('Mapa Riesgos Gestión TECNOLOGIA'!$H$58="Alta",'Mapa Riesgos Gestión TECNOLOGIA'!$L$58="Mayor"),CONCATENATE("R",'Mapa Riesgos Gestión TECNOLOGIA'!$A$58),"")</f>
        <v/>
      </c>
      <c r="AG18" s="371"/>
      <c r="AH18" s="360" t="str">
        <f ca="1">IF(AND('Mapa Riesgos Gestión TECNOLOGIA'!$H$46="Alta",'Mapa Riesgos Gestión TECNOLOGIA'!$L$46="Catastrófico"),CONCATENATE("R",'Mapa Riesgos Gestión TECNOLOGIA'!$A$46),"")</f>
        <v/>
      </c>
      <c r="AI18" s="361"/>
      <c r="AJ18" s="361" t="str">
        <f ca="1">IF(AND('Mapa Riesgos Gestión TECNOLOGIA'!$H$52="Alta",'Mapa Riesgos Gestión TECNOLOGIA'!$L$52="Catastrófico"),CONCATENATE("R",'Mapa Riesgos Gestión TECNOLOGIA'!$A$52),"")</f>
        <v/>
      </c>
      <c r="AK18" s="361"/>
      <c r="AL18" s="361" t="str">
        <f ca="1">IF(AND('Mapa Riesgos Gestión TECNOLOGIA'!$H$58="Alta",'Mapa Riesgos Gestión TECNOLOGIA'!$L$58="Catastrófico"),CONCATENATE("R",'Mapa Riesgos Gestión TECNOLOGIA'!$A$58),"")</f>
        <v/>
      </c>
      <c r="AM18" s="362"/>
      <c r="AN18" s="80"/>
      <c r="AO18" s="403"/>
      <c r="AP18" s="404"/>
      <c r="AQ18" s="404"/>
      <c r="AR18" s="404"/>
      <c r="AS18" s="404"/>
      <c r="AT18" s="405"/>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row>
    <row r="19" spans="1:80" ht="15" customHeight="1" x14ac:dyDescent="0.25">
      <c r="A19" s="80"/>
      <c r="B19" s="389"/>
      <c r="C19" s="389"/>
      <c r="D19" s="390"/>
      <c r="E19" s="382"/>
      <c r="F19" s="383"/>
      <c r="G19" s="383"/>
      <c r="H19" s="383"/>
      <c r="I19" s="383"/>
      <c r="J19" s="351"/>
      <c r="K19" s="352"/>
      <c r="L19" s="352"/>
      <c r="M19" s="352"/>
      <c r="N19" s="352"/>
      <c r="O19" s="353"/>
      <c r="P19" s="351"/>
      <c r="Q19" s="352"/>
      <c r="R19" s="352"/>
      <c r="S19" s="352"/>
      <c r="T19" s="352"/>
      <c r="U19" s="353"/>
      <c r="V19" s="369"/>
      <c r="W19" s="370"/>
      <c r="X19" s="370"/>
      <c r="Y19" s="370"/>
      <c r="Z19" s="370"/>
      <c r="AA19" s="371"/>
      <c r="AB19" s="369"/>
      <c r="AC19" s="370"/>
      <c r="AD19" s="370"/>
      <c r="AE19" s="370"/>
      <c r="AF19" s="370"/>
      <c r="AG19" s="371"/>
      <c r="AH19" s="360"/>
      <c r="AI19" s="361"/>
      <c r="AJ19" s="361"/>
      <c r="AK19" s="361"/>
      <c r="AL19" s="361"/>
      <c r="AM19" s="362"/>
      <c r="AN19" s="80"/>
      <c r="AO19" s="403"/>
      <c r="AP19" s="404"/>
      <c r="AQ19" s="404"/>
      <c r="AR19" s="404"/>
      <c r="AS19" s="404"/>
      <c r="AT19" s="405"/>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row>
    <row r="20" spans="1:80" ht="15" customHeight="1" x14ac:dyDescent="0.25">
      <c r="A20" s="80"/>
      <c r="B20" s="389"/>
      <c r="C20" s="389"/>
      <c r="D20" s="390"/>
      <c r="E20" s="382"/>
      <c r="F20" s="383"/>
      <c r="G20" s="383"/>
      <c r="H20" s="383"/>
      <c r="I20" s="383"/>
      <c r="J20" s="351" t="str">
        <f ca="1">IF(AND('Mapa Riesgos Gestión TECNOLOGIA'!$H$64="Alta",'Mapa Riesgos Gestión TECNOLOGIA'!$L$64="Leve"),CONCATENATE("R",'Mapa Riesgos Gestión TECNOLOGIA'!$A$64),"")</f>
        <v/>
      </c>
      <c r="K20" s="352"/>
      <c r="L20" s="352" t="str">
        <f>IF(AND('Mapa Riesgos Gestión TECNOLOGIA'!$H$70="Alta",'Mapa Riesgos Gestión TECNOLOGIA'!$L$70="Leve"),CONCATENATE("R",'Mapa Riesgos Gestión TECNOLOGIA'!$A$70),"")</f>
        <v/>
      </c>
      <c r="M20" s="352"/>
      <c r="N20" s="352" t="str">
        <f>IF(AND('Mapa Riesgos Gestión TECNOLOGIA'!$H$76="Alta",'Mapa Riesgos Gestión TECNOLOGIA'!$L$76="Leve"),CONCATENATE("R",'Mapa Riesgos Gestión TECNOLOGIA'!$A$76),"")</f>
        <v/>
      </c>
      <c r="O20" s="353"/>
      <c r="P20" s="351" t="str">
        <f ca="1">IF(AND('Mapa Riesgos Gestión TECNOLOGIA'!$H$64="Alta",'Mapa Riesgos Gestión TECNOLOGIA'!$L$64="Menor"),CONCATENATE("R",'Mapa Riesgos Gestión TECNOLOGIA'!$A$64),"")</f>
        <v/>
      </c>
      <c r="Q20" s="352"/>
      <c r="R20" s="352" t="str">
        <f>IF(AND('Mapa Riesgos Gestión TECNOLOGIA'!$H$70="Alta",'Mapa Riesgos Gestión TECNOLOGIA'!$L$70="Menor"),CONCATENATE("R",'Mapa Riesgos Gestión TECNOLOGIA'!$A$70),"")</f>
        <v/>
      </c>
      <c r="S20" s="352"/>
      <c r="T20" s="352" t="str">
        <f>IF(AND('Mapa Riesgos Gestión TECNOLOGIA'!$H$76="Alta",'Mapa Riesgos Gestión TECNOLOGIA'!$L$76="Menor"),CONCATENATE("R",'Mapa Riesgos Gestión TECNOLOGIA'!$A$76),"")</f>
        <v/>
      </c>
      <c r="U20" s="353"/>
      <c r="V20" s="369" t="str">
        <f ca="1">IF(AND('Mapa Riesgos Gestión TECNOLOGIA'!$H$64="Alta",'Mapa Riesgos Gestión TECNOLOGIA'!$L$64="Moderado"),CONCATENATE("R",'Mapa Riesgos Gestión TECNOLOGIA'!$A$64),"")</f>
        <v/>
      </c>
      <c r="W20" s="370"/>
      <c r="X20" s="370" t="str">
        <f>IF(AND('Mapa Riesgos Gestión TECNOLOGIA'!$H$70="Alta",'Mapa Riesgos Gestión TECNOLOGIA'!$L$70="Moderado"),CONCATENATE("R",'Mapa Riesgos Gestión TECNOLOGIA'!$A$70),"")</f>
        <v/>
      </c>
      <c r="Y20" s="370"/>
      <c r="Z20" s="370" t="str">
        <f>IF(AND('Mapa Riesgos Gestión TECNOLOGIA'!$H$76="Alta",'Mapa Riesgos Gestión TECNOLOGIA'!$L$76="Moderado"),CONCATENATE("R",'Mapa Riesgos Gestión TECNOLOGIA'!$A$76),"")</f>
        <v/>
      </c>
      <c r="AA20" s="371"/>
      <c r="AB20" s="369" t="str">
        <f ca="1">IF(AND('Mapa Riesgos Gestión TECNOLOGIA'!$H$64="Alta",'Mapa Riesgos Gestión TECNOLOGIA'!$L$64="Mayor"),CONCATENATE("R",'Mapa Riesgos Gestión TECNOLOGIA'!$A$64),"")</f>
        <v/>
      </c>
      <c r="AC20" s="370"/>
      <c r="AD20" s="370" t="str">
        <f>IF(AND('Mapa Riesgos Gestión TECNOLOGIA'!$H$70="Alta",'Mapa Riesgos Gestión TECNOLOGIA'!$L$70="Mayor"),CONCATENATE("R",'Mapa Riesgos Gestión TECNOLOGIA'!$A$70),"")</f>
        <v/>
      </c>
      <c r="AE20" s="370"/>
      <c r="AF20" s="370" t="str">
        <f>IF(AND('Mapa Riesgos Gestión TECNOLOGIA'!$H$76="Alta",'Mapa Riesgos Gestión TECNOLOGIA'!$L$76="Mayor"),CONCATENATE("R",'Mapa Riesgos Gestión TECNOLOGIA'!$A$76),"")</f>
        <v/>
      </c>
      <c r="AG20" s="371"/>
      <c r="AH20" s="360" t="str">
        <f ca="1">IF(AND('Mapa Riesgos Gestión TECNOLOGIA'!$H$64="Alta",'Mapa Riesgos Gestión TECNOLOGIA'!$L$64="Catastrófico"),CONCATENATE("R",'Mapa Riesgos Gestión TECNOLOGIA'!$A$64),"")</f>
        <v/>
      </c>
      <c r="AI20" s="361"/>
      <c r="AJ20" s="361" t="str">
        <f>IF(AND('Mapa Riesgos Gestión TECNOLOGIA'!$H$70="Alta",'Mapa Riesgos Gestión TECNOLOGIA'!$L$70="Catastrófico"),CONCATENATE("R",'Mapa Riesgos Gestión TECNOLOGIA'!$A$70),"")</f>
        <v/>
      </c>
      <c r="AK20" s="361"/>
      <c r="AL20" s="361" t="str">
        <f>IF(AND('Mapa Riesgos Gestión TECNOLOGIA'!$H$76="Alta",'Mapa Riesgos Gestión TECNOLOGIA'!$L$76="Catastrófico"),CONCATENATE("R",'Mapa Riesgos Gestión TECNOLOGIA'!$A$76),"")</f>
        <v/>
      </c>
      <c r="AM20" s="362"/>
      <c r="AN20" s="80"/>
      <c r="AO20" s="403"/>
      <c r="AP20" s="404"/>
      <c r="AQ20" s="404"/>
      <c r="AR20" s="404"/>
      <c r="AS20" s="404"/>
      <c r="AT20" s="405"/>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row>
    <row r="21" spans="1:80" ht="15.75" customHeight="1" thickBot="1" x14ac:dyDescent="0.3">
      <c r="A21" s="80"/>
      <c r="B21" s="389"/>
      <c r="C21" s="389"/>
      <c r="D21" s="390"/>
      <c r="E21" s="385"/>
      <c r="F21" s="386"/>
      <c r="G21" s="386"/>
      <c r="H21" s="386"/>
      <c r="I21" s="386"/>
      <c r="J21" s="354"/>
      <c r="K21" s="355"/>
      <c r="L21" s="355"/>
      <c r="M21" s="355"/>
      <c r="N21" s="355"/>
      <c r="O21" s="356"/>
      <c r="P21" s="354"/>
      <c r="Q21" s="355"/>
      <c r="R21" s="355"/>
      <c r="S21" s="355"/>
      <c r="T21" s="355"/>
      <c r="U21" s="356"/>
      <c r="V21" s="372"/>
      <c r="W21" s="373"/>
      <c r="X21" s="373"/>
      <c r="Y21" s="373"/>
      <c r="Z21" s="373"/>
      <c r="AA21" s="374"/>
      <c r="AB21" s="372"/>
      <c r="AC21" s="373"/>
      <c r="AD21" s="373"/>
      <c r="AE21" s="373"/>
      <c r="AF21" s="373"/>
      <c r="AG21" s="374"/>
      <c r="AH21" s="363"/>
      <c r="AI21" s="364"/>
      <c r="AJ21" s="364"/>
      <c r="AK21" s="364"/>
      <c r="AL21" s="364"/>
      <c r="AM21" s="365"/>
      <c r="AN21" s="80"/>
      <c r="AO21" s="406"/>
      <c r="AP21" s="407"/>
      <c r="AQ21" s="407"/>
      <c r="AR21" s="407"/>
      <c r="AS21" s="407"/>
      <c r="AT21" s="408"/>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row>
    <row r="22" spans="1:80" x14ac:dyDescent="0.25">
      <c r="A22" s="80"/>
      <c r="B22" s="389"/>
      <c r="C22" s="389"/>
      <c r="D22" s="390"/>
      <c r="E22" s="379" t="s">
        <v>117</v>
      </c>
      <c r="F22" s="380"/>
      <c r="G22" s="380"/>
      <c r="H22" s="380"/>
      <c r="I22" s="381"/>
      <c r="J22" s="357" t="str">
        <f>IF(AND('Mapa Riesgos Gestión TECNOLOGIA'!$H$10="Media",'Mapa Riesgos Gestión TECNOLOGIA'!$L$10="Leve"),CONCATENATE("R",'Mapa Riesgos Gestión TECNOLOGIA'!$A$10),"")</f>
        <v/>
      </c>
      <c r="K22" s="358"/>
      <c r="L22" s="358" t="str">
        <f ca="1">IF(AND('Mapa Riesgos Gestión TECNOLOGIA'!$H$16="Media",'Mapa Riesgos Gestión TECNOLOGIA'!$L$16="Leve"),CONCATENATE("R",'Mapa Riesgos Gestión TECNOLOGIA'!$A$16),"")</f>
        <v/>
      </c>
      <c r="M22" s="358"/>
      <c r="N22" s="358" t="str">
        <f ca="1">IF(AND('Mapa Riesgos Gestión TECNOLOGIA'!$H$22="Media",'Mapa Riesgos Gestión TECNOLOGIA'!$L$22="Leve"),CONCATENATE("R",'Mapa Riesgos Gestión TECNOLOGIA'!$A$22),"")</f>
        <v/>
      </c>
      <c r="O22" s="359"/>
      <c r="P22" s="357" t="str">
        <f>IF(AND('Mapa Riesgos Gestión TECNOLOGIA'!$H$10="Media",'Mapa Riesgos Gestión TECNOLOGIA'!$L$10="Menor"),CONCATENATE("R",'Mapa Riesgos Gestión TECNOLOGIA'!$A$10),"")</f>
        <v/>
      </c>
      <c r="Q22" s="358"/>
      <c r="R22" s="358" t="str">
        <f ca="1">IF(AND('Mapa Riesgos Gestión TECNOLOGIA'!$H$16="Media",'Mapa Riesgos Gestión TECNOLOGIA'!$L$16="Menor"),CONCATENATE("R",'Mapa Riesgos Gestión TECNOLOGIA'!$A$16),"")</f>
        <v/>
      </c>
      <c r="S22" s="358"/>
      <c r="T22" s="358" t="str">
        <f ca="1">IF(AND('Mapa Riesgos Gestión TECNOLOGIA'!$H$22="Media",'Mapa Riesgos Gestión TECNOLOGIA'!$L$22="Menor"),CONCATENATE("R",'Mapa Riesgos Gestión TECNOLOGIA'!$A$22),"")</f>
        <v/>
      </c>
      <c r="U22" s="359"/>
      <c r="V22" s="357" t="str">
        <f>IF(AND('Mapa Riesgos Gestión TECNOLOGIA'!$H$10="Media",'Mapa Riesgos Gestión TECNOLOGIA'!$L$10="Moderado"),CONCATENATE("R",'Mapa Riesgos Gestión TECNOLOGIA'!$A$10),"")</f>
        <v/>
      </c>
      <c r="W22" s="358"/>
      <c r="X22" s="358" t="str">
        <f ca="1">IF(AND('Mapa Riesgos Gestión TECNOLOGIA'!$H$16="Media",'Mapa Riesgos Gestión TECNOLOGIA'!$L$16="Moderado"),CONCATENATE("R",'Mapa Riesgos Gestión TECNOLOGIA'!$A$16),"")</f>
        <v/>
      </c>
      <c r="Y22" s="358"/>
      <c r="Z22" s="358" t="str">
        <f ca="1">IF(AND('Mapa Riesgos Gestión TECNOLOGIA'!$H$22="Media",'Mapa Riesgos Gestión TECNOLOGIA'!$L$22="Moderado"),CONCATENATE("R",'Mapa Riesgos Gestión TECNOLOGIA'!$A$22),"")</f>
        <v/>
      </c>
      <c r="AA22" s="359"/>
      <c r="AB22" s="375" t="str">
        <f>IF(AND('Mapa Riesgos Gestión TECNOLOGIA'!$H$10="Media",'Mapa Riesgos Gestión TECNOLOGIA'!$L$10="Mayor"),CONCATENATE("R",'Mapa Riesgos Gestión TECNOLOGIA'!$A$10),"")</f>
        <v/>
      </c>
      <c r="AC22" s="376"/>
      <c r="AD22" s="376" t="str">
        <f ca="1">IF(AND('Mapa Riesgos Gestión TECNOLOGIA'!$H$16="Media",'Mapa Riesgos Gestión TECNOLOGIA'!$L$16="Mayor"),CONCATENATE("R",'Mapa Riesgos Gestión TECNOLOGIA'!$A$16),"")</f>
        <v/>
      </c>
      <c r="AE22" s="376"/>
      <c r="AF22" s="376" t="str">
        <f ca="1">IF(AND('Mapa Riesgos Gestión TECNOLOGIA'!$H$22="Media",'Mapa Riesgos Gestión TECNOLOGIA'!$L$22="Mayor"),CONCATENATE("R",'Mapa Riesgos Gestión TECNOLOGIA'!$A$22),"")</f>
        <v/>
      </c>
      <c r="AG22" s="377"/>
      <c r="AH22" s="366" t="str">
        <f>IF(AND('Mapa Riesgos Gestión TECNOLOGIA'!$H$10="Media",'Mapa Riesgos Gestión TECNOLOGIA'!$L$10="Catastrófico"),CONCATENATE("R",'Mapa Riesgos Gestión TECNOLOGIA'!$A$10),"")</f>
        <v/>
      </c>
      <c r="AI22" s="367"/>
      <c r="AJ22" s="367" t="str">
        <f ca="1">IF(AND('Mapa Riesgos Gestión TECNOLOGIA'!$H$16="Media",'Mapa Riesgos Gestión TECNOLOGIA'!$L$16="Catastrófico"),CONCATENATE("R",'Mapa Riesgos Gestión TECNOLOGIA'!$A$16),"")</f>
        <v/>
      </c>
      <c r="AK22" s="367"/>
      <c r="AL22" s="367" t="str">
        <f ca="1">IF(AND('Mapa Riesgos Gestión TECNOLOGIA'!$H$22="Media",'Mapa Riesgos Gestión TECNOLOGIA'!$L$22="Catastrófico"),CONCATENATE("R",'Mapa Riesgos Gestión TECNOLOGIA'!$A$22),"")</f>
        <v/>
      </c>
      <c r="AM22" s="368"/>
      <c r="AN22" s="80"/>
      <c r="AO22" s="409" t="s">
        <v>81</v>
      </c>
      <c r="AP22" s="410"/>
      <c r="AQ22" s="410"/>
      <c r="AR22" s="410"/>
      <c r="AS22" s="410"/>
      <c r="AT22" s="411"/>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row>
    <row r="23" spans="1:80" x14ac:dyDescent="0.25">
      <c r="A23" s="80"/>
      <c r="B23" s="389"/>
      <c r="C23" s="389"/>
      <c r="D23" s="390"/>
      <c r="E23" s="382"/>
      <c r="F23" s="383"/>
      <c r="G23" s="383"/>
      <c r="H23" s="383"/>
      <c r="I23" s="384"/>
      <c r="J23" s="351"/>
      <c r="K23" s="352"/>
      <c r="L23" s="352"/>
      <c r="M23" s="352"/>
      <c r="N23" s="352"/>
      <c r="O23" s="353"/>
      <c r="P23" s="351"/>
      <c r="Q23" s="352"/>
      <c r="R23" s="352"/>
      <c r="S23" s="352"/>
      <c r="T23" s="352"/>
      <c r="U23" s="353"/>
      <c r="V23" s="351"/>
      <c r="W23" s="352"/>
      <c r="X23" s="352"/>
      <c r="Y23" s="352"/>
      <c r="Z23" s="352"/>
      <c r="AA23" s="353"/>
      <c r="AB23" s="369"/>
      <c r="AC23" s="370"/>
      <c r="AD23" s="370"/>
      <c r="AE23" s="370"/>
      <c r="AF23" s="370"/>
      <c r="AG23" s="371"/>
      <c r="AH23" s="360"/>
      <c r="AI23" s="361"/>
      <c r="AJ23" s="361"/>
      <c r="AK23" s="361"/>
      <c r="AL23" s="361"/>
      <c r="AM23" s="362"/>
      <c r="AN23" s="80"/>
      <c r="AO23" s="412"/>
      <c r="AP23" s="413"/>
      <c r="AQ23" s="413"/>
      <c r="AR23" s="413"/>
      <c r="AS23" s="413"/>
      <c r="AT23" s="414"/>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row>
    <row r="24" spans="1:80" x14ac:dyDescent="0.25">
      <c r="A24" s="80"/>
      <c r="B24" s="389"/>
      <c r="C24" s="389"/>
      <c r="D24" s="390"/>
      <c r="E24" s="382"/>
      <c r="F24" s="383"/>
      <c r="G24" s="383"/>
      <c r="H24" s="383"/>
      <c r="I24" s="384"/>
      <c r="J24" s="351" t="str">
        <f ca="1">IF(AND('Mapa Riesgos Gestión TECNOLOGIA'!$H$28="Media",'Mapa Riesgos Gestión TECNOLOGIA'!$L$28="Leve"),CONCATENATE("R",'Mapa Riesgos Gestión TECNOLOGIA'!$A$28),"")</f>
        <v/>
      </c>
      <c r="K24" s="352"/>
      <c r="L24" s="352" t="str">
        <f ca="1">IF(AND('Mapa Riesgos Gestión TECNOLOGIA'!$H$34="Media",'Mapa Riesgos Gestión TECNOLOGIA'!$L$34="Leve"),CONCATENATE("R",'Mapa Riesgos Gestión TECNOLOGIA'!$A$34),"")</f>
        <v/>
      </c>
      <c r="M24" s="352"/>
      <c r="N24" s="352" t="str">
        <f ca="1">IF(AND('Mapa Riesgos Gestión TECNOLOGIA'!$H$40="Media",'Mapa Riesgos Gestión TECNOLOGIA'!$L$40="Leve"),CONCATENATE("R",'Mapa Riesgos Gestión TECNOLOGIA'!$A$40),"")</f>
        <v/>
      </c>
      <c r="O24" s="353"/>
      <c r="P24" s="351" t="str">
        <f ca="1">IF(AND('Mapa Riesgos Gestión TECNOLOGIA'!$H$28="Media",'Mapa Riesgos Gestión TECNOLOGIA'!$L$28="Menor"),CONCATENATE("R",'Mapa Riesgos Gestión TECNOLOGIA'!$A$28),"")</f>
        <v/>
      </c>
      <c r="Q24" s="352"/>
      <c r="R24" s="352" t="str">
        <f ca="1">IF(AND('Mapa Riesgos Gestión TECNOLOGIA'!$H$34="Media",'Mapa Riesgos Gestión TECNOLOGIA'!$L$34="Menor"),CONCATENATE("R",'Mapa Riesgos Gestión TECNOLOGIA'!$A$34),"")</f>
        <v/>
      </c>
      <c r="S24" s="352"/>
      <c r="T24" s="352" t="str">
        <f ca="1">IF(AND('Mapa Riesgos Gestión TECNOLOGIA'!$H$40="Media",'Mapa Riesgos Gestión TECNOLOGIA'!$L$40="Menor"),CONCATENATE("R",'Mapa Riesgos Gestión TECNOLOGIA'!$A$40),"")</f>
        <v/>
      </c>
      <c r="U24" s="353"/>
      <c r="V24" s="351" t="str">
        <f ca="1">IF(AND('Mapa Riesgos Gestión TECNOLOGIA'!$H$28="Media",'Mapa Riesgos Gestión TECNOLOGIA'!$L$28="Moderado"),CONCATENATE("R",'Mapa Riesgos Gestión TECNOLOGIA'!$A$28),"")</f>
        <v/>
      </c>
      <c r="W24" s="352"/>
      <c r="X24" s="352" t="str">
        <f ca="1">IF(AND('Mapa Riesgos Gestión TECNOLOGIA'!$H$34="Media",'Mapa Riesgos Gestión TECNOLOGIA'!$L$34="Moderado"),CONCATENATE("R",'Mapa Riesgos Gestión TECNOLOGIA'!$A$34),"")</f>
        <v/>
      </c>
      <c r="Y24" s="352"/>
      <c r="Z24" s="352" t="str">
        <f ca="1">IF(AND('Mapa Riesgos Gestión TECNOLOGIA'!$H$40="Media",'Mapa Riesgos Gestión TECNOLOGIA'!$L$40="Moderado"),CONCATENATE("R",'Mapa Riesgos Gestión TECNOLOGIA'!$A$40),"")</f>
        <v/>
      </c>
      <c r="AA24" s="353"/>
      <c r="AB24" s="369" t="str">
        <f ca="1">IF(AND('Mapa Riesgos Gestión TECNOLOGIA'!$H$28="Media",'Mapa Riesgos Gestión TECNOLOGIA'!$L$28="Mayor"),CONCATENATE("R",'Mapa Riesgos Gestión TECNOLOGIA'!$A$28),"")</f>
        <v/>
      </c>
      <c r="AC24" s="370"/>
      <c r="AD24" s="370" t="str">
        <f ca="1">IF(AND('Mapa Riesgos Gestión TECNOLOGIA'!$H$34="Media",'Mapa Riesgos Gestión TECNOLOGIA'!$L$34="Mayor"),CONCATENATE("R",'Mapa Riesgos Gestión TECNOLOGIA'!$A$34),"")</f>
        <v/>
      </c>
      <c r="AE24" s="370"/>
      <c r="AF24" s="370" t="str">
        <f ca="1">IF(AND('Mapa Riesgos Gestión TECNOLOGIA'!$H$40="Media",'Mapa Riesgos Gestión TECNOLOGIA'!$L$40="Mayor"),CONCATENATE("R",'Mapa Riesgos Gestión TECNOLOGIA'!$A$40),"")</f>
        <v/>
      </c>
      <c r="AG24" s="371"/>
      <c r="AH24" s="360" t="str">
        <f ca="1">IF(AND('Mapa Riesgos Gestión TECNOLOGIA'!$H$28="Media",'Mapa Riesgos Gestión TECNOLOGIA'!$L$28="Catastrófico"),CONCATENATE("R",'Mapa Riesgos Gestión TECNOLOGIA'!$A$28),"")</f>
        <v/>
      </c>
      <c r="AI24" s="361"/>
      <c r="AJ24" s="361" t="str">
        <f ca="1">IF(AND('Mapa Riesgos Gestión TECNOLOGIA'!$H$34="Media",'Mapa Riesgos Gestión TECNOLOGIA'!$L$34="Catastrófico"),CONCATENATE("R",'Mapa Riesgos Gestión TECNOLOGIA'!$A$34),"")</f>
        <v/>
      </c>
      <c r="AK24" s="361"/>
      <c r="AL24" s="361" t="str">
        <f ca="1">IF(AND('Mapa Riesgos Gestión TECNOLOGIA'!$H$40="Media",'Mapa Riesgos Gestión TECNOLOGIA'!$L$40="Catastrófico"),CONCATENATE("R",'Mapa Riesgos Gestión TECNOLOGIA'!$A$40),"")</f>
        <v/>
      </c>
      <c r="AM24" s="362"/>
      <c r="AN24" s="80"/>
      <c r="AO24" s="412"/>
      <c r="AP24" s="413"/>
      <c r="AQ24" s="413"/>
      <c r="AR24" s="413"/>
      <c r="AS24" s="413"/>
      <c r="AT24" s="414"/>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row>
    <row r="25" spans="1:80" x14ac:dyDescent="0.25">
      <c r="A25" s="80"/>
      <c r="B25" s="389"/>
      <c r="C25" s="389"/>
      <c r="D25" s="390"/>
      <c r="E25" s="382"/>
      <c r="F25" s="383"/>
      <c r="G25" s="383"/>
      <c r="H25" s="383"/>
      <c r="I25" s="384"/>
      <c r="J25" s="351"/>
      <c r="K25" s="352"/>
      <c r="L25" s="352"/>
      <c r="M25" s="352"/>
      <c r="N25" s="352"/>
      <c r="O25" s="353"/>
      <c r="P25" s="351"/>
      <c r="Q25" s="352"/>
      <c r="R25" s="352"/>
      <c r="S25" s="352"/>
      <c r="T25" s="352"/>
      <c r="U25" s="353"/>
      <c r="V25" s="351"/>
      <c r="W25" s="352"/>
      <c r="X25" s="352"/>
      <c r="Y25" s="352"/>
      <c r="Z25" s="352"/>
      <c r="AA25" s="353"/>
      <c r="AB25" s="369"/>
      <c r="AC25" s="370"/>
      <c r="AD25" s="370"/>
      <c r="AE25" s="370"/>
      <c r="AF25" s="370"/>
      <c r="AG25" s="371"/>
      <c r="AH25" s="360"/>
      <c r="AI25" s="361"/>
      <c r="AJ25" s="361"/>
      <c r="AK25" s="361"/>
      <c r="AL25" s="361"/>
      <c r="AM25" s="362"/>
      <c r="AN25" s="80"/>
      <c r="AO25" s="412"/>
      <c r="AP25" s="413"/>
      <c r="AQ25" s="413"/>
      <c r="AR25" s="413"/>
      <c r="AS25" s="413"/>
      <c r="AT25" s="414"/>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row>
    <row r="26" spans="1:80" x14ac:dyDescent="0.25">
      <c r="A26" s="80"/>
      <c r="B26" s="389"/>
      <c r="C26" s="389"/>
      <c r="D26" s="390"/>
      <c r="E26" s="382"/>
      <c r="F26" s="383"/>
      <c r="G26" s="383"/>
      <c r="H26" s="383"/>
      <c r="I26" s="384"/>
      <c r="J26" s="351" t="str">
        <f ca="1">IF(AND('Mapa Riesgos Gestión TECNOLOGIA'!$H$46="Media",'Mapa Riesgos Gestión TECNOLOGIA'!$L$46="Leve"),CONCATENATE("R",'Mapa Riesgos Gestión TECNOLOGIA'!$A$46),"")</f>
        <v/>
      </c>
      <c r="K26" s="352"/>
      <c r="L26" s="352" t="str">
        <f ca="1">IF(AND('Mapa Riesgos Gestión TECNOLOGIA'!$H$52="Media",'Mapa Riesgos Gestión TECNOLOGIA'!$L$52="Leve"),CONCATENATE("R",'Mapa Riesgos Gestión TECNOLOGIA'!$A$52),"")</f>
        <v/>
      </c>
      <c r="M26" s="352"/>
      <c r="N26" s="352" t="str">
        <f ca="1">IF(AND('Mapa Riesgos Gestión TECNOLOGIA'!$H$58="Media",'Mapa Riesgos Gestión TECNOLOGIA'!$L$58="Leve"),CONCATENATE("R",'Mapa Riesgos Gestión TECNOLOGIA'!$A$58),"")</f>
        <v/>
      </c>
      <c r="O26" s="353"/>
      <c r="P26" s="351" t="str">
        <f ca="1">IF(AND('Mapa Riesgos Gestión TECNOLOGIA'!$H$46="Media",'Mapa Riesgos Gestión TECNOLOGIA'!$L$46="Menor"),CONCATENATE("R",'Mapa Riesgos Gestión TECNOLOGIA'!$A$46),"")</f>
        <v/>
      </c>
      <c r="Q26" s="352"/>
      <c r="R26" s="352" t="str">
        <f ca="1">IF(AND('Mapa Riesgos Gestión TECNOLOGIA'!$H$52="Media",'Mapa Riesgos Gestión TECNOLOGIA'!$L$52="Menor"),CONCATENATE("R",'Mapa Riesgos Gestión TECNOLOGIA'!$A$52),"")</f>
        <v/>
      </c>
      <c r="S26" s="352"/>
      <c r="T26" s="352" t="str">
        <f ca="1">IF(AND('Mapa Riesgos Gestión TECNOLOGIA'!$H$58="Media",'Mapa Riesgos Gestión TECNOLOGIA'!$L$58="Menor"),CONCATENATE("R",'Mapa Riesgos Gestión TECNOLOGIA'!$A$58),"")</f>
        <v/>
      </c>
      <c r="U26" s="353"/>
      <c r="V26" s="351" t="str">
        <f ca="1">IF(AND('Mapa Riesgos Gestión TECNOLOGIA'!$H$46="Media",'Mapa Riesgos Gestión TECNOLOGIA'!$L$46="Moderado"),CONCATENATE("R",'Mapa Riesgos Gestión TECNOLOGIA'!$A$46),"")</f>
        <v/>
      </c>
      <c r="W26" s="352"/>
      <c r="X26" s="352" t="str">
        <f ca="1">IF(AND('Mapa Riesgos Gestión TECNOLOGIA'!$H$52="Media",'Mapa Riesgos Gestión TECNOLOGIA'!$L$52="Moderado"),CONCATENATE("R",'Mapa Riesgos Gestión TECNOLOGIA'!$A$52),"")</f>
        <v/>
      </c>
      <c r="Y26" s="352"/>
      <c r="Z26" s="352" t="str">
        <f ca="1">IF(AND('Mapa Riesgos Gestión TECNOLOGIA'!$H$58="Media",'Mapa Riesgos Gestión TECNOLOGIA'!$L$58="Moderado"),CONCATENATE("R",'Mapa Riesgos Gestión TECNOLOGIA'!$A$58),"")</f>
        <v/>
      </c>
      <c r="AA26" s="353"/>
      <c r="AB26" s="369" t="str">
        <f ca="1">IF(AND('Mapa Riesgos Gestión TECNOLOGIA'!$H$46="Media",'Mapa Riesgos Gestión TECNOLOGIA'!$L$46="Mayor"),CONCATENATE("R",'Mapa Riesgos Gestión TECNOLOGIA'!$A$46),"")</f>
        <v/>
      </c>
      <c r="AC26" s="370"/>
      <c r="AD26" s="370" t="str">
        <f ca="1">IF(AND('Mapa Riesgos Gestión TECNOLOGIA'!$H$52="Media",'Mapa Riesgos Gestión TECNOLOGIA'!$L$52="Mayor"),CONCATENATE("R",'Mapa Riesgos Gestión TECNOLOGIA'!$A$52),"")</f>
        <v/>
      </c>
      <c r="AE26" s="370"/>
      <c r="AF26" s="370" t="str">
        <f ca="1">IF(AND('Mapa Riesgos Gestión TECNOLOGIA'!$H$58="Media",'Mapa Riesgos Gestión TECNOLOGIA'!$L$58="Mayor"),CONCATENATE("R",'Mapa Riesgos Gestión TECNOLOGIA'!$A$58),"")</f>
        <v/>
      </c>
      <c r="AG26" s="371"/>
      <c r="AH26" s="360" t="str">
        <f ca="1">IF(AND('Mapa Riesgos Gestión TECNOLOGIA'!$H$46="Media",'Mapa Riesgos Gestión TECNOLOGIA'!$L$46="Catastrófico"),CONCATENATE("R",'Mapa Riesgos Gestión TECNOLOGIA'!$A$46),"")</f>
        <v/>
      </c>
      <c r="AI26" s="361"/>
      <c r="AJ26" s="361" t="str">
        <f ca="1">IF(AND('Mapa Riesgos Gestión TECNOLOGIA'!$H$52="Media",'Mapa Riesgos Gestión TECNOLOGIA'!$L$52="Catastrófico"),CONCATENATE("R",'Mapa Riesgos Gestión TECNOLOGIA'!$A$52),"")</f>
        <v/>
      </c>
      <c r="AK26" s="361"/>
      <c r="AL26" s="361" t="str">
        <f ca="1">IF(AND('Mapa Riesgos Gestión TECNOLOGIA'!$H$58="Media",'Mapa Riesgos Gestión TECNOLOGIA'!$L$58="Catastrófico"),CONCATENATE("R",'Mapa Riesgos Gestión TECNOLOGIA'!$A$58),"")</f>
        <v/>
      </c>
      <c r="AM26" s="362"/>
      <c r="AN26" s="80"/>
      <c r="AO26" s="412"/>
      <c r="AP26" s="413"/>
      <c r="AQ26" s="413"/>
      <c r="AR26" s="413"/>
      <c r="AS26" s="413"/>
      <c r="AT26" s="414"/>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row>
    <row r="27" spans="1:80" x14ac:dyDescent="0.25">
      <c r="A27" s="80"/>
      <c r="B27" s="389"/>
      <c r="C27" s="389"/>
      <c r="D27" s="390"/>
      <c r="E27" s="382"/>
      <c r="F27" s="383"/>
      <c r="G27" s="383"/>
      <c r="H27" s="383"/>
      <c r="I27" s="384"/>
      <c r="J27" s="351"/>
      <c r="K27" s="352"/>
      <c r="L27" s="352"/>
      <c r="M27" s="352"/>
      <c r="N27" s="352"/>
      <c r="O27" s="353"/>
      <c r="P27" s="351"/>
      <c r="Q27" s="352"/>
      <c r="R27" s="352"/>
      <c r="S27" s="352"/>
      <c r="T27" s="352"/>
      <c r="U27" s="353"/>
      <c r="V27" s="351"/>
      <c r="W27" s="352"/>
      <c r="X27" s="352"/>
      <c r="Y27" s="352"/>
      <c r="Z27" s="352"/>
      <c r="AA27" s="353"/>
      <c r="AB27" s="369"/>
      <c r="AC27" s="370"/>
      <c r="AD27" s="370"/>
      <c r="AE27" s="370"/>
      <c r="AF27" s="370"/>
      <c r="AG27" s="371"/>
      <c r="AH27" s="360"/>
      <c r="AI27" s="361"/>
      <c r="AJ27" s="361"/>
      <c r="AK27" s="361"/>
      <c r="AL27" s="361"/>
      <c r="AM27" s="362"/>
      <c r="AN27" s="80"/>
      <c r="AO27" s="412"/>
      <c r="AP27" s="413"/>
      <c r="AQ27" s="413"/>
      <c r="AR27" s="413"/>
      <c r="AS27" s="413"/>
      <c r="AT27" s="414"/>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row>
    <row r="28" spans="1:80" x14ac:dyDescent="0.25">
      <c r="A28" s="80"/>
      <c r="B28" s="389"/>
      <c r="C28" s="389"/>
      <c r="D28" s="390"/>
      <c r="E28" s="382"/>
      <c r="F28" s="383"/>
      <c r="G28" s="383"/>
      <c r="H28" s="383"/>
      <c r="I28" s="384"/>
      <c r="J28" s="351" t="str">
        <f ca="1">IF(AND('Mapa Riesgos Gestión TECNOLOGIA'!$H$64="Media",'Mapa Riesgos Gestión TECNOLOGIA'!$L$64="Leve"),CONCATENATE("R",'Mapa Riesgos Gestión TECNOLOGIA'!$A$64),"")</f>
        <v/>
      </c>
      <c r="K28" s="352"/>
      <c r="L28" s="352" t="str">
        <f>IF(AND('Mapa Riesgos Gestión TECNOLOGIA'!$H$70="Media",'Mapa Riesgos Gestión TECNOLOGIA'!$L$70="Leve"),CONCATENATE("R",'Mapa Riesgos Gestión TECNOLOGIA'!$A$70),"")</f>
        <v/>
      </c>
      <c r="M28" s="352"/>
      <c r="N28" s="352" t="str">
        <f>IF(AND('Mapa Riesgos Gestión TECNOLOGIA'!$H$76="Media",'Mapa Riesgos Gestión TECNOLOGIA'!$L$76="Leve"),CONCATENATE("R",'Mapa Riesgos Gestión TECNOLOGIA'!$A$76),"")</f>
        <v/>
      </c>
      <c r="O28" s="353"/>
      <c r="P28" s="351" t="str">
        <f ca="1">IF(AND('Mapa Riesgos Gestión TECNOLOGIA'!$H$64="Media",'Mapa Riesgos Gestión TECNOLOGIA'!$L$64="Menor"),CONCATENATE("R",'Mapa Riesgos Gestión TECNOLOGIA'!$A$64),"")</f>
        <v/>
      </c>
      <c r="Q28" s="352"/>
      <c r="R28" s="352" t="str">
        <f>IF(AND('Mapa Riesgos Gestión TECNOLOGIA'!$H$70="Media",'Mapa Riesgos Gestión TECNOLOGIA'!$L$70="Menor"),CONCATENATE("R",'Mapa Riesgos Gestión TECNOLOGIA'!$A$70),"")</f>
        <v/>
      </c>
      <c r="S28" s="352"/>
      <c r="T28" s="352" t="str">
        <f>IF(AND('Mapa Riesgos Gestión TECNOLOGIA'!$H$76="Media",'Mapa Riesgos Gestión TECNOLOGIA'!$L$76="Menor"),CONCATENATE("R",'Mapa Riesgos Gestión TECNOLOGIA'!$A$76),"")</f>
        <v/>
      </c>
      <c r="U28" s="353"/>
      <c r="V28" s="351" t="str">
        <f ca="1">IF(AND('Mapa Riesgos Gestión TECNOLOGIA'!$H$64="Media",'Mapa Riesgos Gestión TECNOLOGIA'!$L$64="Moderado"),CONCATENATE("R",'Mapa Riesgos Gestión TECNOLOGIA'!$A$64),"")</f>
        <v/>
      </c>
      <c r="W28" s="352"/>
      <c r="X28" s="352" t="str">
        <f>IF(AND('Mapa Riesgos Gestión TECNOLOGIA'!$H$70="Media",'Mapa Riesgos Gestión TECNOLOGIA'!$L$70="Moderado"),CONCATENATE("R",'Mapa Riesgos Gestión TECNOLOGIA'!$A$70),"")</f>
        <v/>
      </c>
      <c r="Y28" s="352"/>
      <c r="Z28" s="352" t="str">
        <f>IF(AND('Mapa Riesgos Gestión TECNOLOGIA'!$H$76="Media",'Mapa Riesgos Gestión TECNOLOGIA'!$L$76="Moderado"),CONCATENATE("R",'Mapa Riesgos Gestión TECNOLOGIA'!$A$76),"")</f>
        <v/>
      </c>
      <c r="AA28" s="353"/>
      <c r="AB28" s="369" t="str">
        <f ca="1">IF(AND('Mapa Riesgos Gestión TECNOLOGIA'!$H$64="Media",'Mapa Riesgos Gestión TECNOLOGIA'!$L$64="Mayor"),CONCATENATE("R",'Mapa Riesgos Gestión TECNOLOGIA'!$A$64),"")</f>
        <v/>
      </c>
      <c r="AC28" s="370"/>
      <c r="AD28" s="370" t="str">
        <f>IF(AND('Mapa Riesgos Gestión TECNOLOGIA'!$H$70="Media",'Mapa Riesgos Gestión TECNOLOGIA'!$L$70="Mayor"),CONCATENATE("R",'Mapa Riesgos Gestión TECNOLOGIA'!$A$70),"")</f>
        <v/>
      </c>
      <c r="AE28" s="370"/>
      <c r="AF28" s="370" t="str">
        <f>IF(AND('Mapa Riesgos Gestión TECNOLOGIA'!$H$76="Media",'Mapa Riesgos Gestión TECNOLOGIA'!$L$76="Mayor"),CONCATENATE("R",'Mapa Riesgos Gestión TECNOLOGIA'!$A$76),"")</f>
        <v/>
      </c>
      <c r="AG28" s="371"/>
      <c r="AH28" s="360" t="str">
        <f ca="1">IF(AND('Mapa Riesgos Gestión TECNOLOGIA'!$H$64="Media",'Mapa Riesgos Gestión TECNOLOGIA'!$L$64="Catastrófico"),CONCATENATE("R",'Mapa Riesgos Gestión TECNOLOGIA'!$A$64),"")</f>
        <v/>
      </c>
      <c r="AI28" s="361"/>
      <c r="AJ28" s="361" t="str">
        <f>IF(AND('Mapa Riesgos Gestión TECNOLOGIA'!$H$70="Media",'Mapa Riesgos Gestión TECNOLOGIA'!$L$70="Catastrófico"),CONCATENATE("R",'Mapa Riesgos Gestión TECNOLOGIA'!$A$70),"")</f>
        <v/>
      </c>
      <c r="AK28" s="361"/>
      <c r="AL28" s="361" t="str">
        <f>IF(AND('Mapa Riesgos Gestión TECNOLOGIA'!$H$76="Media",'Mapa Riesgos Gestión TECNOLOGIA'!$L$76="Catastrófico"),CONCATENATE("R",'Mapa Riesgos Gestión TECNOLOGIA'!$A$76),"")</f>
        <v/>
      </c>
      <c r="AM28" s="362"/>
      <c r="AN28" s="80"/>
      <c r="AO28" s="412"/>
      <c r="AP28" s="413"/>
      <c r="AQ28" s="413"/>
      <c r="AR28" s="413"/>
      <c r="AS28" s="413"/>
      <c r="AT28" s="414"/>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row>
    <row r="29" spans="1:80" ht="15.75" thickBot="1" x14ac:dyDescent="0.3">
      <c r="A29" s="80"/>
      <c r="B29" s="389"/>
      <c r="C29" s="389"/>
      <c r="D29" s="390"/>
      <c r="E29" s="385"/>
      <c r="F29" s="386"/>
      <c r="G29" s="386"/>
      <c r="H29" s="386"/>
      <c r="I29" s="387"/>
      <c r="J29" s="351"/>
      <c r="K29" s="352"/>
      <c r="L29" s="352"/>
      <c r="M29" s="352"/>
      <c r="N29" s="352"/>
      <c r="O29" s="353"/>
      <c r="P29" s="354"/>
      <c r="Q29" s="355"/>
      <c r="R29" s="355"/>
      <c r="S29" s="355"/>
      <c r="T29" s="355"/>
      <c r="U29" s="356"/>
      <c r="V29" s="354"/>
      <c r="W29" s="355"/>
      <c r="X29" s="355"/>
      <c r="Y29" s="355"/>
      <c r="Z29" s="355"/>
      <c r="AA29" s="356"/>
      <c r="AB29" s="372"/>
      <c r="AC29" s="373"/>
      <c r="AD29" s="373"/>
      <c r="AE29" s="373"/>
      <c r="AF29" s="373"/>
      <c r="AG29" s="374"/>
      <c r="AH29" s="363"/>
      <c r="AI29" s="364"/>
      <c r="AJ29" s="364"/>
      <c r="AK29" s="364"/>
      <c r="AL29" s="364"/>
      <c r="AM29" s="365"/>
      <c r="AN29" s="80"/>
      <c r="AO29" s="415"/>
      <c r="AP29" s="416"/>
      <c r="AQ29" s="416"/>
      <c r="AR29" s="416"/>
      <c r="AS29" s="416"/>
      <c r="AT29" s="417"/>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row>
    <row r="30" spans="1:80" x14ac:dyDescent="0.25">
      <c r="A30" s="80"/>
      <c r="B30" s="389"/>
      <c r="C30" s="389"/>
      <c r="D30" s="390"/>
      <c r="E30" s="379" t="s">
        <v>114</v>
      </c>
      <c r="F30" s="380"/>
      <c r="G30" s="380"/>
      <c r="H30" s="380"/>
      <c r="I30" s="380"/>
      <c r="J30" s="348" t="str">
        <f>IF(AND('Mapa Riesgos Gestión TECNOLOGIA'!$H$10="Baja",'Mapa Riesgos Gestión TECNOLOGIA'!$L$10="Leve"),CONCATENATE("R",'Mapa Riesgos Gestión TECNOLOGIA'!$A$10),"")</f>
        <v/>
      </c>
      <c r="K30" s="349"/>
      <c r="L30" s="349" t="str">
        <f ca="1">IF(AND('Mapa Riesgos Gestión TECNOLOGIA'!$H$16="Baja",'Mapa Riesgos Gestión TECNOLOGIA'!$L$16="Leve"),CONCATENATE("R",'Mapa Riesgos Gestión TECNOLOGIA'!$A$16),"")</f>
        <v/>
      </c>
      <c r="M30" s="349"/>
      <c r="N30" s="349" t="str">
        <f ca="1">IF(AND('Mapa Riesgos Gestión TECNOLOGIA'!$H$22="Baja",'Mapa Riesgos Gestión TECNOLOGIA'!$L$22="Leve"),CONCATENATE("R",'Mapa Riesgos Gestión TECNOLOGIA'!$A$22),"")</f>
        <v/>
      </c>
      <c r="O30" s="350"/>
      <c r="P30" s="358" t="str">
        <f>IF(AND('Mapa Riesgos Gestión TECNOLOGIA'!$H$10="Baja",'Mapa Riesgos Gestión TECNOLOGIA'!$L$10="Menor"),CONCATENATE("R",'Mapa Riesgos Gestión TECNOLOGIA'!$A$10),"")</f>
        <v/>
      </c>
      <c r="Q30" s="358"/>
      <c r="R30" s="358" t="str">
        <f ca="1">IF(AND('Mapa Riesgos Gestión TECNOLOGIA'!$H$16="Baja",'Mapa Riesgos Gestión TECNOLOGIA'!$L$16="Menor"),CONCATENATE("R",'Mapa Riesgos Gestión TECNOLOGIA'!$A$16),"")</f>
        <v/>
      </c>
      <c r="S30" s="358"/>
      <c r="T30" s="358" t="str">
        <f ca="1">IF(AND('Mapa Riesgos Gestión TECNOLOGIA'!$H$22="Baja",'Mapa Riesgos Gestión TECNOLOGIA'!$L$22="Menor"),CONCATENATE("R",'Mapa Riesgos Gestión TECNOLOGIA'!$A$22),"")</f>
        <v/>
      </c>
      <c r="U30" s="359"/>
      <c r="V30" s="357" t="str">
        <f>IF(AND('Mapa Riesgos Gestión TECNOLOGIA'!$H$10="Baja",'Mapa Riesgos Gestión TECNOLOGIA'!$L$10="Moderado"),CONCATENATE("R",'Mapa Riesgos Gestión TECNOLOGIA'!$A$10),"")</f>
        <v/>
      </c>
      <c r="W30" s="358"/>
      <c r="X30" s="358" t="str">
        <f ca="1">IF(AND('Mapa Riesgos Gestión TECNOLOGIA'!$H$16="Baja",'Mapa Riesgos Gestión TECNOLOGIA'!$L$16="Moderado"),CONCATENATE("R",'Mapa Riesgos Gestión TECNOLOGIA'!$A$16),"")</f>
        <v/>
      </c>
      <c r="Y30" s="358"/>
      <c r="Z30" s="358" t="str">
        <f ca="1">IF(AND('Mapa Riesgos Gestión TECNOLOGIA'!$H$22="Baja",'Mapa Riesgos Gestión TECNOLOGIA'!$L$22="Moderado"),CONCATENATE("R",'Mapa Riesgos Gestión TECNOLOGIA'!$A$22),"")</f>
        <v/>
      </c>
      <c r="AA30" s="359"/>
      <c r="AB30" s="375" t="str">
        <f>IF(AND('Mapa Riesgos Gestión TECNOLOGIA'!$H$10="Baja",'Mapa Riesgos Gestión TECNOLOGIA'!$L$10="Mayor"),CONCATENATE("R",'Mapa Riesgos Gestión TECNOLOGIA'!$A$10),"")</f>
        <v/>
      </c>
      <c r="AC30" s="376"/>
      <c r="AD30" s="376" t="str">
        <f ca="1">IF(AND('Mapa Riesgos Gestión TECNOLOGIA'!$H$16="Baja",'Mapa Riesgos Gestión TECNOLOGIA'!$L$16="Mayor"),CONCATENATE("R",'Mapa Riesgos Gestión TECNOLOGIA'!$A$16),"")</f>
        <v/>
      </c>
      <c r="AE30" s="376"/>
      <c r="AF30" s="376" t="str">
        <f ca="1">IF(AND('Mapa Riesgos Gestión TECNOLOGIA'!$H$22="Baja",'Mapa Riesgos Gestión TECNOLOGIA'!$L$22="Mayor"),CONCATENATE("R",'Mapa Riesgos Gestión TECNOLOGIA'!$A$22),"")</f>
        <v/>
      </c>
      <c r="AG30" s="377"/>
      <c r="AH30" s="366" t="str">
        <f>IF(AND('Mapa Riesgos Gestión TECNOLOGIA'!$H$10="Baja",'Mapa Riesgos Gestión TECNOLOGIA'!$L$10="Catastrófico"),CONCATENATE("R",'Mapa Riesgos Gestión TECNOLOGIA'!$A$10),"")</f>
        <v/>
      </c>
      <c r="AI30" s="367"/>
      <c r="AJ30" s="367" t="str">
        <f ca="1">IF(AND('Mapa Riesgos Gestión TECNOLOGIA'!$H$16="Baja",'Mapa Riesgos Gestión TECNOLOGIA'!$L$16="Catastrófico"),CONCATENATE("R",'Mapa Riesgos Gestión TECNOLOGIA'!$A$16),"")</f>
        <v/>
      </c>
      <c r="AK30" s="367"/>
      <c r="AL30" s="367" t="str">
        <f ca="1">IF(AND('Mapa Riesgos Gestión TECNOLOGIA'!$H$22="Baja",'Mapa Riesgos Gestión TECNOLOGIA'!$L$22="Catastrófico"),CONCATENATE("R",'Mapa Riesgos Gestión TECNOLOGIA'!$A$22),"")</f>
        <v/>
      </c>
      <c r="AM30" s="368"/>
      <c r="AN30" s="80"/>
      <c r="AO30" s="418" t="s">
        <v>82</v>
      </c>
      <c r="AP30" s="419"/>
      <c r="AQ30" s="419"/>
      <c r="AR30" s="419"/>
      <c r="AS30" s="419"/>
      <c r="AT30" s="42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row>
    <row r="31" spans="1:80" x14ac:dyDescent="0.25">
      <c r="A31" s="80"/>
      <c r="B31" s="389"/>
      <c r="C31" s="389"/>
      <c r="D31" s="390"/>
      <c r="E31" s="382"/>
      <c r="F31" s="383"/>
      <c r="G31" s="383"/>
      <c r="H31" s="383"/>
      <c r="I31" s="383"/>
      <c r="J31" s="342"/>
      <c r="K31" s="343"/>
      <c r="L31" s="343"/>
      <c r="M31" s="343"/>
      <c r="N31" s="343"/>
      <c r="O31" s="344"/>
      <c r="P31" s="352"/>
      <c r="Q31" s="352"/>
      <c r="R31" s="352"/>
      <c r="S31" s="352"/>
      <c r="T31" s="352"/>
      <c r="U31" s="353"/>
      <c r="V31" s="351"/>
      <c r="W31" s="352"/>
      <c r="X31" s="352"/>
      <c r="Y31" s="352"/>
      <c r="Z31" s="352"/>
      <c r="AA31" s="353"/>
      <c r="AB31" s="369"/>
      <c r="AC31" s="370"/>
      <c r="AD31" s="370"/>
      <c r="AE31" s="370"/>
      <c r="AF31" s="370"/>
      <c r="AG31" s="371"/>
      <c r="AH31" s="360"/>
      <c r="AI31" s="361"/>
      <c r="AJ31" s="361"/>
      <c r="AK31" s="361"/>
      <c r="AL31" s="361"/>
      <c r="AM31" s="362"/>
      <c r="AN31" s="80"/>
      <c r="AO31" s="421"/>
      <c r="AP31" s="422"/>
      <c r="AQ31" s="422"/>
      <c r="AR31" s="422"/>
      <c r="AS31" s="422"/>
      <c r="AT31" s="423"/>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row>
    <row r="32" spans="1:80" x14ac:dyDescent="0.25">
      <c r="A32" s="80"/>
      <c r="B32" s="389"/>
      <c r="C32" s="389"/>
      <c r="D32" s="390"/>
      <c r="E32" s="382"/>
      <c r="F32" s="383"/>
      <c r="G32" s="383"/>
      <c r="H32" s="383"/>
      <c r="I32" s="383"/>
      <c r="J32" s="342" t="str">
        <f ca="1">IF(AND('Mapa Riesgos Gestión TECNOLOGIA'!$H$28="Baja",'Mapa Riesgos Gestión TECNOLOGIA'!$L$28="Leve"),CONCATENATE("R",'Mapa Riesgos Gestión TECNOLOGIA'!$A$28),"")</f>
        <v/>
      </c>
      <c r="K32" s="343"/>
      <c r="L32" s="343" t="str">
        <f ca="1">IF(AND('Mapa Riesgos Gestión TECNOLOGIA'!$H$34="Baja",'Mapa Riesgos Gestión TECNOLOGIA'!$L$34="Leve"),CONCATENATE("R",'Mapa Riesgos Gestión TECNOLOGIA'!$A$34),"")</f>
        <v/>
      </c>
      <c r="M32" s="343"/>
      <c r="N32" s="343" t="str">
        <f ca="1">IF(AND('Mapa Riesgos Gestión TECNOLOGIA'!$H$40="Baja",'Mapa Riesgos Gestión TECNOLOGIA'!$L$40="Leve"),CONCATENATE("R",'Mapa Riesgos Gestión TECNOLOGIA'!$A$40),"")</f>
        <v/>
      </c>
      <c r="O32" s="344"/>
      <c r="P32" s="352" t="str">
        <f ca="1">IF(AND('Mapa Riesgos Gestión TECNOLOGIA'!$H$28="Baja",'Mapa Riesgos Gestión TECNOLOGIA'!$L$28="Menor"),CONCATENATE("R",'Mapa Riesgos Gestión TECNOLOGIA'!$A$28),"")</f>
        <v/>
      </c>
      <c r="Q32" s="352"/>
      <c r="R32" s="352" t="str">
        <f ca="1">IF(AND('Mapa Riesgos Gestión TECNOLOGIA'!$H$34="Baja",'Mapa Riesgos Gestión TECNOLOGIA'!$L$34="Menor"),CONCATENATE("R",'Mapa Riesgos Gestión TECNOLOGIA'!$A$34),"")</f>
        <v/>
      </c>
      <c r="S32" s="352"/>
      <c r="T32" s="352" t="str">
        <f ca="1">IF(AND('Mapa Riesgos Gestión TECNOLOGIA'!$H$40="Baja",'Mapa Riesgos Gestión TECNOLOGIA'!$L$40="Menor"),CONCATENATE("R",'Mapa Riesgos Gestión TECNOLOGIA'!$A$40),"")</f>
        <v/>
      </c>
      <c r="U32" s="353"/>
      <c r="V32" s="351" t="str">
        <f ca="1">IF(AND('Mapa Riesgos Gestión TECNOLOGIA'!$H$28="Baja",'Mapa Riesgos Gestión TECNOLOGIA'!$L$28="Moderado"),CONCATENATE("R",'Mapa Riesgos Gestión TECNOLOGIA'!$A$28),"")</f>
        <v/>
      </c>
      <c r="W32" s="352"/>
      <c r="X32" s="352" t="str">
        <f ca="1">IF(AND('Mapa Riesgos Gestión TECNOLOGIA'!$H$34="Baja",'Mapa Riesgos Gestión TECNOLOGIA'!$L$34="Moderado"),CONCATENATE("R",'Mapa Riesgos Gestión TECNOLOGIA'!$A$34),"")</f>
        <v/>
      </c>
      <c r="Y32" s="352"/>
      <c r="Z32" s="352" t="str">
        <f ca="1">IF(AND('Mapa Riesgos Gestión TECNOLOGIA'!$H$40="Baja",'Mapa Riesgos Gestión TECNOLOGIA'!$L$40="Moderado"),CONCATENATE("R",'Mapa Riesgos Gestión TECNOLOGIA'!$A$40),"")</f>
        <v/>
      </c>
      <c r="AA32" s="353"/>
      <c r="AB32" s="369" t="str">
        <f ca="1">IF(AND('Mapa Riesgos Gestión TECNOLOGIA'!$H$28="Baja",'Mapa Riesgos Gestión TECNOLOGIA'!$L$28="Mayor"),CONCATENATE("R",'Mapa Riesgos Gestión TECNOLOGIA'!$A$28),"")</f>
        <v/>
      </c>
      <c r="AC32" s="370"/>
      <c r="AD32" s="370" t="str">
        <f ca="1">IF(AND('Mapa Riesgos Gestión TECNOLOGIA'!$H$34="Baja",'Mapa Riesgos Gestión TECNOLOGIA'!$L$34="Mayor"),CONCATENATE("R",'Mapa Riesgos Gestión TECNOLOGIA'!$A$34),"")</f>
        <v/>
      </c>
      <c r="AE32" s="370"/>
      <c r="AF32" s="370" t="str">
        <f ca="1">IF(AND('Mapa Riesgos Gestión TECNOLOGIA'!$H$40="Baja",'Mapa Riesgos Gestión TECNOLOGIA'!$L$40="Mayor"),CONCATENATE("R",'Mapa Riesgos Gestión TECNOLOGIA'!$A$40),"")</f>
        <v/>
      </c>
      <c r="AG32" s="371"/>
      <c r="AH32" s="360" t="str">
        <f ca="1">IF(AND('Mapa Riesgos Gestión TECNOLOGIA'!$H$28="Baja",'Mapa Riesgos Gestión TECNOLOGIA'!$L$28="Catastrófico"),CONCATENATE("R",'Mapa Riesgos Gestión TECNOLOGIA'!$A$28),"")</f>
        <v/>
      </c>
      <c r="AI32" s="361"/>
      <c r="AJ32" s="361" t="str">
        <f ca="1">IF(AND('Mapa Riesgos Gestión TECNOLOGIA'!$H$34="Baja",'Mapa Riesgos Gestión TECNOLOGIA'!$L$34="Catastrófico"),CONCATENATE("R",'Mapa Riesgos Gestión TECNOLOGIA'!$A$34),"")</f>
        <v/>
      </c>
      <c r="AK32" s="361"/>
      <c r="AL32" s="361" t="str">
        <f ca="1">IF(AND('Mapa Riesgos Gestión TECNOLOGIA'!$H$40="Baja",'Mapa Riesgos Gestión TECNOLOGIA'!$L$40="Catastrófico"),CONCATENATE("R",'Mapa Riesgos Gestión TECNOLOGIA'!$A$40),"")</f>
        <v/>
      </c>
      <c r="AM32" s="362"/>
      <c r="AN32" s="80"/>
      <c r="AO32" s="421"/>
      <c r="AP32" s="422"/>
      <c r="AQ32" s="422"/>
      <c r="AR32" s="422"/>
      <c r="AS32" s="422"/>
      <c r="AT32" s="423"/>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row>
    <row r="33" spans="1:80" x14ac:dyDescent="0.25">
      <c r="A33" s="80"/>
      <c r="B33" s="389"/>
      <c r="C33" s="389"/>
      <c r="D33" s="390"/>
      <c r="E33" s="382"/>
      <c r="F33" s="383"/>
      <c r="G33" s="383"/>
      <c r="H33" s="383"/>
      <c r="I33" s="383"/>
      <c r="J33" s="342"/>
      <c r="K33" s="343"/>
      <c r="L33" s="343"/>
      <c r="M33" s="343"/>
      <c r="N33" s="343"/>
      <c r="O33" s="344"/>
      <c r="P33" s="352"/>
      <c r="Q33" s="352"/>
      <c r="R33" s="352"/>
      <c r="S33" s="352"/>
      <c r="T33" s="352"/>
      <c r="U33" s="353"/>
      <c r="V33" s="351"/>
      <c r="W33" s="352"/>
      <c r="X33" s="352"/>
      <c r="Y33" s="352"/>
      <c r="Z33" s="352"/>
      <c r="AA33" s="353"/>
      <c r="AB33" s="369"/>
      <c r="AC33" s="370"/>
      <c r="AD33" s="370"/>
      <c r="AE33" s="370"/>
      <c r="AF33" s="370"/>
      <c r="AG33" s="371"/>
      <c r="AH33" s="360"/>
      <c r="AI33" s="361"/>
      <c r="AJ33" s="361"/>
      <c r="AK33" s="361"/>
      <c r="AL33" s="361"/>
      <c r="AM33" s="362"/>
      <c r="AN33" s="80"/>
      <c r="AO33" s="421"/>
      <c r="AP33" s="422"/>
      <c r="AQ33" s="422"/>
      <c r="AR33" s="422"/>
      <c r="AS33" s="422"/>
      <c r="AT33" s="423"/>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row>
    <row r="34" spans="1:80" x14ac:dyDescent="0.25">
      <c r="A34" s="80"/>
      <c r="B34" s="389"/>
      <c r="C34" s="389"/>
      <c r="D34" s="390"/>
      <c r="E34" s="382"/>
      <c r="F34" s="383"/>
      <c r="G34" s="383"/>
      <c r="H34" s="383"/>
      <c r="I34" s="383"/>
      <c r="J34" s="342" t="str">
        <f ca="1">IF(AND('Mapa Riesgos Gestión TECNOLOGIA'!$H$46="Baja",'Mapa Riesgos Gestión TECNOLOGIA'!$L$46="Leve"),CONCATENATE("R",'Mapa Riesgos Gestión TECNOLOGIA'!$A$46),"")</f>
        <v/>
      </c>
      <c r="K34" s="343"/>
      <c r="L34" s="343" t="str">
        <f ca="1">IF(AND('Mapa Riesgos Gestión TECNOLOGIA'!$H$52="Baja",'Mapa Riesgos Gestión TECNOLOGIA'!$L$52="Leve"),CONCATENATE("R",'Mapa Riesgos Gestión TECNOLOGIA'!$A$52),"")</f>
        <v/>
      </c>
      <c r="M34" s="343"/>
      <c r="N34" s="343" t="str">
        <f ca="1">IF(AND('Mapa Riesgos Gestión TECNOLOGIA'!$H$58="Baja",'Mapa Riesgos Gestión TECNOLOGIA'!$L$58="Leve"),CONCATENATE("R",'Mapa Riesgos Gestión TECNOLOGIA'!$A$58),"")</f>
        <v/>
      </c>
      <c r="O34" s="344"/>
      <c r="P34" s="352" t="str">
        <f ca="1">IF(AND('Mapa Riesgos Gestión TECNOLOGIA'!$H$46="Baja",'Mapa Riesgos Gestión TECNOLOGIA'!$L$46="Menor"),CONCATENATE("R",'Mapa Riesgos Gestión TECNOLOGIA'!$A$46),"")</f>
        <v/>
      </c>
      <c r="Q34" s="352"/>
      <c r="R34" s="352" t="str">
        <f ca="1">IF(AND('Mapa Riesgos Gestión TECNOLOGIA'!$H$52="Baja",'Mapa Riesgos Gestión TECNOLOGIA'!$L$52="Menor"),CONCATENATE("R",'Mapa Riesgos Gestión TECNOLOGIA'!$A$52),"")</f>
        <v/>
      </c>
      <c r="S34" s="352"/>
      <c r="T34" s="352" t="str">
        <f ca="1">IF(AND('Mapa Riesgos Gestión TECNOLOGIA'!$H$58="Baja",'Mapa Riesgos Gestión TECNOLOGIA'!$L$58="Menor"),CONCATENATE("R",'Mapa Riesgos Gestión TECNOLOGIA'!$A$58),"")</f>
        <v/>
      </c>
      <c r="U34" s="353"/>
      <c r="V34" s="351" t="str">
        <f ca="1">IF(AND('Mapa Riesgos Gestión TECNOLOGIA'!$H$46="Baja",'Mapa Riesgos Gestión TECNOLOGIA'!$L$46="Moderado"),CONCATENATE("R",'Mapa Riesgos Gestión TECNOLOGIA'!$A$46),"")</f>
        <v/>
      </c>
      <c r="W34" s="352"/>
      <c r="X34" s="352" t="str">
        <f ca="1">IF(AND('Mapa Riesgos Gestión TECNOLOGIA'!$H$52="Baja",'Mapa Riesgos Gestión TECNOLOGIA'!$L$52="Moderado"),CONCATENATE("R",'Mapa Riesgos Gestión TECNOLOGIA'!$A$52),"")</f>
        <v/>
      </c>
      <c r="Y34" s="352"/>
      <c r="Z34" s="352" t="str">
        <f ca="1">IF(AND('Mapa Riesgos Gestión TECNOLOGIA'!$H$58="Baja",'Mapa Riesgos Gestión TECNOLOGIA'!$L$58="Moderado"),CONCATENATE("R",'Mapa Riesgos Gestión TECNOLOGIA'!$A$58),"")</f>
        <v/>
      </c>
      <c r="AA34" s="353"/>
      <c r="AB34" s="369" t="str">
        <f ca="1">IF(AND('Mapa Riesgos Gestión TECNOLOGIA'!$H$46="Baja",'Mapa Riesgos Gestión TECNOLOGIA'!$L$46="Mayor"),CONCATENATE("R",'Mapa Riesgos Gestión TECNOLOGIA'!$A$46),"")</f>
        <v/>
      </c>
      <c r="AC34" s="370"/>
      <c r="AD34" s="370" t="str">
        <f ca="1">IF(AND('Mapa Riesgos Gestión TECNOLOGIA'!$H$52="Baja",'Mapa Riesgos Gestión TECNOLOGIA'!$L$52="Mayor"),CONCATENATE("R",'Mapa Riesgos Gestión TECNOLOGIA'!$A$52),"")</f>
        <v/>
      </c>
      <c r="AE34" s="370"/>
      <c r="AF34" s="370" t="str">
        <f ca="1">IF(AND('Mapa Riesgos Gestión TECNOLOGIA'!$H$58="Baja",'Mapa Riesgos Gestión TECNOLOGIA'!$L$58="Mayor"),CONCATENATE("R",'Mapa Riesgos Gestión TECNOLOGIA'!$A$58),"")</f>
        <v/>
      </c>
      <c r="AG34" s="371"/>
      <c r="AH34" s="360" t="str">
        <f ca="1">IF(AND('Mapa Riesgos Gestión TECNOLOGIA'!$H$46="Baja",'Mapa Riesgos Gestión TECNOLOGIA'!$L$46="Catastrófico"),CONCATENATE("R",'Mapa Riesgos Gestión TECNOLOGIA'!$A$46),"")</f>
        <v/>
      </c>
      <c r="AI34" s="361"/>
      <c r="AJ34" s="361" t="str">
        <f ca="1">IF(AND('Mapa Riesgos Gestión TECNOLOGIA'!$H$52="Baja",'Mapa Riesgos Gestión TECNOLOGIA'!$L$52="Catastrófico"),CONCATENATE("R",'Mapa Riesgos Gestión TECNOLOGIA'!$A$52),"")</f>
        <v/>
      </c>
      <c r="AK34" s="361"/>
      <c r="AL34" s="361" t="str">
        <f ca="1">IF(AND('Mapa Riesgos Gestión TECNOLOGIA'!$H$58="Baja",'Mapa Riesgos Gestión TECNOLOGIA'!$L$58="Catastrófico"),CONCATENATE("R",'Mapa Riesgos Gestión TECNOLOGIA'!$A$58),"")</f>
        <v/>
      </c>
      <c r="AM34" s="362"/>
      <c r="AN34" s="80"/>
      <c r="AO34" s="421"/>
      <c r="AP34" s="422"/>
      <c r="AQ34" s="422"/>
      <c r="AR34" s="422"/>
      <c r="AS34" s="422"/>
      <c r="AT34" s="423"/>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row>
    <row r="35" spans="1:80" x14ac:dyDescent="0.25">
      <c r="A35" s="80"/>
      <c r="B35" s="389"/>
      <c r="C35" s="389"/>
      <c r="D35" s="390"/>
      <c r="E35" s="382"/>
      <c r="F35" s="383"/>
      <c r="G35" s="383"/>
      <c r="H35" s="383"/>
      <c r="I35" s="383"/>
      <c r="J35" s="342"/>
      <c r="K35" s="343"/>
      <c r="L35" s="343"/>
      <c r="M35" s="343"/>
      <c r="N35" s="343"/>
      <c r="O35" s="344"/>
      <c r="P35" s="352"/>
      <c r="Q35" s="352"/>
      <c r="R35" s="352"/>
      <c r="S35" s="352"/>
      <c r="T35" s="352"/>
      <c r="U35" s="353"/>
      <c r="V35" s="351"/>
      <c r="W35" s="352"/>
      <c r="X35" s="352"/>
      <c r="Y35" s="352"/>
      <c r="Z35" s="352"/>
      <c r="AA35" s="353"/>
      <c r="AB35" s="369"/>
      <c r="AC35" s="370"/>
      <c r="AD35" s="370"/>
      <c r="AE35" s="370"/>
      <c r="AF35" s="370"/>
      <c r="AG35" s="371"/>
      <c r="AH35" s="360"/>
      <c r="AI35" s="361"/>
      <c r="AJ35" s="361"/>
      <c r="AK35" s="361"/>
      <c r="AL35" s="361"/>
      <c r="AM35" s="362"/>
      <c r="AN35" s="80"/>
      <c r="AO35" s="421"/>
      <c r="AP35" s="422"/>
      <c r="AQ35" s="422"/>
      <c r="AR35" s="422"/>
      <c r="AS35" s="422"/>
      <c r="AT35" s="423"/>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row>
    <row r="36" spans="1:80" x14ac:dyDescent="0.25">
      <c r="A36" s="80"/>
      <c r="B36" s="389"/>
      <c r="C36" s="389"/>
      <c r="D36" s="390"/>
      <c r="E36" s="382"/>
      <c r="F36" s="383"/>
      <c r="G36" s="383"/>
      <c r="H36" s="383"/>
      <c r="I36" s="383"/>
      <c r="J36" s="342" t="str">
        <f ca="1">IF(AND('Mapa Riesgos Gestión TECNOLOGIA'!$H$64="Baja",'Mapa Riesgos Gestión TECNOLOGIA'!$L$64="Leve"),CONCATENATE("R",'Mapa Riesgos Gestión TECNOLOGIA'!$A$64),"")</f>
        <v/>
      </c>
      <c r="K36" s="343"/>
      <c r="L36" s="343" t="str">
        <f>IF(AND('Mapa Riesgos Gestión TECNOLOGIA'!$H$70="Baja",'Mapa Riesgos Gestión TECNOLOGIA'!$L$70="Leve"),CONCATENATE("R",'Mapa Riesgos Gestión TECNOLOGIA'!$A$70),"")</f>
        <v/>
      </c>
      <c r="M36" s="343"/>
      <c r="N36" s="343" t="str">
        <f>IF(AND('Mapa Riesgos Gestión TECNOLOGIA'!$H$76="Baja",'Mapa Riesgos Gestión TECNOLOGIA'!$L$76="Leve"),CONCATENATE("R",'Mapa Riesgos Gestión TECNOLOGIA'!$A$76),"")</f>
        <v/>
      </c>
      <c r="O36" s="344"/>
      <c r="P36" s="352" t="str">
        <f ca="1">IF(AND('Mapa Riesgos Gestión TECNOLOGIA'!$H$64="Baja",'Mapa Riesgos Gestión TECNOLOGIA'!$L$64="Menor"),CONCATENATE("R",'Mapa Riesgos Gestión TECNOLOGIA'!$A$64),"")</f>
        <v/>
      </c>
      <c r="Q36" s="352"/>
      <c r="R36" s="352" t="str">
        <f>IF(AND('Mapa Riesgos Gestión TECNOLOGIA'!$H$70="Baja",'Mapa Riesgos Gestión TECNOLOGIA'!$L$70="Menor"),CONCATENATE("R",'Mapa Riesgos Gestión TECNOLOGIA'!$A$70),"")</f>
        <v/>
      </c>
      <c r="S36" s="352"/>
      <c r="T36" s="352" t="str">
        <f>IF(AND('Mapa Riesgos Gestión TECNOLOGIA'!$H$76="Baja",'Mapa Riesgos Gestión TECNOLOGIA'!$L$76="Menor"),CONCATENATE("R",'Mapa Riesgos Gestión TECNOLOGIA'!$A$76),"")</f>
        <v/>
      </c>
      <c r="U36" s="353"/>
      <c r="V36" s="351" t="str">
        <f ca="1">IF(AND('Mapa Riesgos Gestión TECNOLOGIA'!$H$64="Baja",'Mapa Riesgos Gestión TECNOLOGIA'!$L$64="Moderado"),CONCATENATE("R",'Mapa Riesgos Gestión TECNOLOGIA'!$A$64),"")</f>
        <v/>
      </c>
      <c r="W36" s="352"/>
      <c r="X36" s="352" t="str">
        <f>IF(AND('Mapa Riesgos Gestión TECNOLOGIA'!$H$70="Baja",'Mapa Riesgos Gestión TECNOLOGIA'!$L$70="Moderado"),CONCATENATE("R",'Mapa Riesgos Gestión TECNOLOGIA'!$A$70),"")</f>
        <v/>
      </c>
      <c r="Y36" s="352"/>
      <c r="Z36" s="352" t="str">
        <f>IF(AND('Mapa Riesgos Gestión TECNOLOGIA'!$H$76="Baja",'Mapa Riesgos Gestión TECNOLOGIA'!$L$76="Moderado"),CONCATENATE("R",'Mapa Riesgos Gestión TECNOLOGIA'!$A$76),"")</f>
        <v/>
      </c>
      <c r="AA36" s="353"/>
      <c r="AB36" s="369" t="str">
        <f ca="1">IF(AND('Mapa Riesgos Gestión TECNOLOGIA'!$H$64="Baja",'Mapa Riesgos Gestión TECNOLOGIA'!$L$64="Mayor"),CONCATENATE("R",'Mapa Riesgos Gestión TECNOLOGIA'!$A$64),"")</f>
        <v/>
      </c>
      <c r="AC36" s="370"/>
      <c r="AD36" s="370" t="str">
        <f>IF(AND('Mapa Riesgos Gestión TECNOLOGIA'!$H$70="Baja",'Mapa Riesgos Gestión TECNOLOGIA'!$L$70="Mayor"),CONCATENATE("R",'Mapa Riesgos Gestión TECNOLOGIA'!$A$70),"")</f>
        <v/>
      </c>
      <c r="AE36" s="370"/>
      <c r="AF36" s="370" t="str">
        <f>IF(AND('Mapa Riesgos Gestión TECNOLOGIA'!$H$76="Baja",'Mapa Riesgos Gestión TECNOLOGIA'!$L$76="Mayor"),CONCATENATE("R",'Mapa Riesgos Gestión TECNOLOGIA'!$A$76),"")</f>
        <v/>
      </c>
      <c r="AG36" s="371"/>
      <c r="AH36" s="360" t="str">
        <f ca="1">IF(AND('Mapa Riesgos Gestión TECNOLOGIA'!$H$64="Baja",'Mapa Riesgos Gestión TECNOLOGIA'!$L$64="Catastrófico"),CONCATENATE("R",'Mapa Riesgos Gestión TECNOLOGIA'!$A$64),"")</f>
        <v/>
      </c>
      <c r="AI36" s="361"/>
      <c r="AJ36" s="361" t="str">
        <f>IF(AND('Mapa Riesgos Gestión TECNOLOGIA'!$H$70="Baja",'Mapa Riesgos Gestión TECNOLOGIA'!$L$70="Catastrófico"),CONCATENATE("R",'Mapa Riesgos Gestión TECNOLOGIA'!$A$70),"")</f>
        <v/>
      </c>
      <c r="AK36" s="361"/>
      <c r="AL36" s="361" t="str">
        <f>IF(AND('Mapa Riesgos Gestión TECNOLOGIA'!$H$76="Baja",'Mapa Riesgos Gestión TECNOLOGIA'!$L$76="Catastrófico"),CONCATENATE("R",'Mapa Riesgos Gestión TECNOLOGIA'!$A$76),"")</f>
        <v/>
      </c>
      <c r="AM36" s="362"/>
      <c r="AN36" s="80"/>
      <c r="AO36" s="421"/>
      <c r="AP36" s="422"/>
      <c r="AQ36" s="422"/>
      <c r="AR36" s="422"/>
      <c r="AS36" s="422"/>
      <c r="AT36" s="423"/>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row>
    <row r="37" spans="1:80" ht="15.75" thickBot="1" x14ac:dyDescent="0.3">
      <c r="A37" s="80"/>
      <c r="B37" s="389"/>
      <c r="C37" s="389"/>
      <c r="D37" s="390"/>
      <c r="E37" s="385"/>
      <c r="F37" s="386"/>
      <c r="G37" s="386"/>
      <c r="H37" s="386"/>
      <c r="I37" s="386"/>
      <c r="J37" s="345"/>
      <c r="K37" s="346"/>
      <c r="L37" s="346"/>
      <c r="M37" s="346"/>
      <c r="N37" s="346"/>
      <c r="O37" s="347"/>
      <c r="P37" s="355"/>
      <c r="Q37" s="355"/>
      <c r="R37" s="355"/>
      <c r="S37" s="355"/>
      <c r="T37" s="355"/>
      <c r="U37" s="356"/>
      <c r="V37" s="354"/>
      <c r="W37" s="355"/>
      <c r="X37" s="355"/>
      <c r="Y37" s="355"/>
      <c r="Z37" s="355"/>
      <c r="AA37" s="356"/>
      <c r="AB37" s="372"/>
      <c r="AC37" s="373"/>
      <c r="AD37" s="373"/>
      <c r="AE37" s="373"/>
      <c r="AF37" s="373"/>
      <c r="AG37" s="374"/>
      <c r="AH37" s="363"/>
      <c r="AI37" s="364"/>
      <c r="AJ37" s="364"/>
      <c r="AK37" s="364"/>
      <c r="AL37" s="364"/>
      <c r="AM37" s="365"/>
      <c r="AN37" s="80"/>
      <c r="AO37" s="424"/>
      <c r="AP37" s="425"/>
      <c r="AQ37" s="425"/>
      <c r="AR37" s="425"/>
      <c r="AS37" s="425"/>
      <c r="AT37" s="426"/>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row>
    <row r="38" spans="1:80" x14ac:dyDescent="0.25">
      <c r="A38" s="80"/>
      <c r="B38" s="389"/>
      <c r="C38" s="389"/>
      <c r="D38" s="390"/>
      <c r="E38" s="379" t="s">
        <v>113</v>
      </c>
      <c r="F38" s="380"/>
      <c r="G38" s="380"/>
      <c r="H38" s="380"/>
      <c r="I38" s="381"/>
      <c r="J38" s="348" t="str">
        <f>IF(AND('Mapa Riesgos Gestión TECNOLOGIA'!$H$10="Muy Baja",'Mapa Riesgos Gestión TECNOLOGIA'!$L$10="Leve"),CONCATENATE("R",'Mapa Riesgos Gestión TECNOLOGIA'!$A$10),"")</f>
        <v/>
      </c>
      <c r="K38" s="349"/>
      <c r="L38" s="349" t="str">
        <f ca="1">IF(AND('Mapa Riesgos Gestión TECNOLOGIA'!$H$16="Muy Baja",'Mapa Riesgos Gestión TECNOLOGIA'!$L$16="Leve"),CONCATENATE("R",'Mapa Riesgos Gestión TECNOLOGIA'!$A$16),"")</f>
        <v/>
      </c>
      <c r="M38" s="349"/>
      <c r="N38" s="349" t="str">
        <f ca="1">IF(AND('Mapa Riesgos Gestión TECNOLOGIA'!$H$22="Muy Baja",'Mapa Riesgos Gestión TECNOLOGIA'!$L$22="Leve"),CONCATENATE("R",'Mapa Riesgos Gestión TECNOLOGIA'!$A$22),"")</f>
        <v/>
      </c>
      <c r="O38" s="350"/>
      <c r="P38" s="348" t="str">
        <f>IF(AND('Mapa Riesgos Gestión TECNOLOGIA'!$H$10="Muy Baja",'Mapa Riesgos Gestión TECNOLOGIA'!$L$10="Menor"),CONCATENATE("R",'Mapa Riesgos Gestión TECNOLOGIA'!$A$10),"")</f>
        <v/>
      </c>
      <c r="Q38" s="349"/>
      <c r="R38" s="349" t="str">
        <f ca="1">IF(AND('Mapa Riesgos Gestión TECNOLOGIA'!$H$16="Muy Baja",'Mapa Riesgos Gestión TECNOLOGIA'!$L$16="Menor"),CONCATENATE("R",'Mapa Riesgos Gestión TECNOLOGIA'!$A$16),"")</f>
        <v/>
      </c>
      <c r="S38" s="349"/>
      <c r="T38" s="349" t="str">
        <f ca="1">IF(AND('Mapa Riesgos Gestión TECNOLOGIA'!$H$22="Muy Baja",'Mapa Riesgos Gestión TECNOLOGIA'!$L$22="Menor"),CONCATENATE("R",'Mapa Riesgos Gestión TECNOLOGIA'!$A$22),"")</f>
        <v/>
      </c>
      <c r="U38" s="350"/>
      <c r="V38" s="357" t="str">
        <f>IF(AND('Mapa Riesgos Gestión TECNOLOGIA'!$H$10="Muy Baja",'Mapa Riesgos Gestión TECNOLOGIA'!$L$10="Moderado"),CONCATENATE("R",'Mapa Riesgos Gestión TECNOLOGIA'!$A$10),"")</f>
        <v/>
      </c>
      <c r="W38" s="358"/>
      <c r="X38" s="358" t="str">
        <f ca="1">IF(AND('Mapa Riesgos Gestión TECNOLOGIA'!$H$16="Muy Baja",'Mapa Riesgos Gestión TECNOLOGIA'!$L$16="Moderado"),CONCATENATE("R",'Mapa Riesgos Gestión TECNOLOGIA'!$A$16),"")</f>
        <v/>
      </c>
      <c r="Y38" s="358"/>
      <c r="Z38" s="358" t="str">
        <f ca="1">IF(AND('Mapa Riesgos Gestión TECNOLOGIA'!$H$22="Muy Baja",'Mapa Riesgos Gestión TECNOLOGIA'!$L$22="Moderado"),CONCATENATE("R",'Mapa Riesgos Gestión TECNOLOGIA'!$A$22),"")</f>
        <v/>
      </c>
      <c r="AA38" s="359"/>
      <c r="AB38" s="375" t="str">
        <f>IF(AND('Mapa Riesgos Gestión TECNOLOGIA'!$H$10="Muy Baja",'Mapa Riesgos Gestión TECNOLOGIA'!$L$10="Mayor"),CONCATENATE("R",'Mapa Riesgos Gestión TECNOLOGIA'!$A$10),"")</f>
        <v/>
      </c>
      <c r="AC38" s="376"/>
      <c r="AD38" s="376" t="str">
        <f ca="1">IF(AND('Mapa Riesgos Gestión TECNOLOGIA'!$H$16="Muy Baja",'Mapa Riesgos Gestión TECNOLOGIA'!$L$16="Mayor"),CONCATENATE("R",'Mapa Riesgos Gestión TECNOLOGIA'!$A$16),"")</f>
        <v/>
      </c>
      <c r="AE38" s="376"/>
      <c r="AF38" s="376" t="str">
        <f ca="1">IF(AND('Mapa Riesgos Gestión TECNOLOGIA'!$H$22="Muy Baja",'Mapa Riesgos Gestión TECNOLOGIA'!$L$22="Mayor"),CONCATENATE("R",'Mapa Riesgos Gestión TECNOLOGIA'!$A$22),"")</f>
        <v/>
      </c>
      <c r="AG38" s="377"/>
      <c r="AH38" s="366" t="str">
        <f>IF(AND('Mapa Riesgos Gestión TECNOLOGIA'!$H$10="Muy Baja",'Mapa Riesgos Gestión TECNOLOGIA'!$L$10="Catastrófico"),CONCATENATE("R",'Mapa Riesgos Gestión TECNOLOGIA'!$A$10),"")</f>
        <v/>
      </c>
      <c r="AI38" s="367"/>
      <c r="AJ38" s="367" t="str">
        <f ca="1">IF(AND('Mapa Riesgos Gestión TECNOLOGIA'!$H$16="Muy Baja",'Mapa Riesgos Gestión TECNOLOGIA'!$L$16="Catastrófico"),CONCATENATE("R",'Mapa Riesgos Gestión TECNOLOGIA'!$A$16),"")</f>
        <v/>
      </c>
      <c r="AK38" s="367"/>
      <c r="AL38" s="367" t="str">
        <f ca="1">IF(AND('Mapa Riesgos Gestión TECNOLOGIA'!$H$22="Muy Baja",'Mapa Riesgos Gestión TECNOLOGIA'!$L$22="Catastrófico"),CONCATENATE("R",'Mapa Riesgos Gestión TECNOLOGIA'!$A$22),"")</f>
        <v/>
      </c>
      <c r="AM38" s="368"/>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row>
    <row r="39" spans="1:80" x14ac:dyDescent="0.25">
      <c r="A39" s="80"/>
      <c r="B39" s="389"/>
      <c r="C39" s="389"/>
      <c r="D39" s="390"/>
      <c r="E39" s="382"/>
      <c r="F39" s="383"/>
      <c r="G39" s="383"/>
      <c r="H39" s="383"/>
      <c r="I39" s="384"/>
      <c r="J39" s="342"/>
      <c r="K39" s="343"/>
      <c r="L39" s="343"/>
      <c r="M39" s="343"/>
      <c r="N39" s="343"/>
      <c r="O39" s="344"/>
      <c r="P39" s="342"/>
      <c r="Q39" s="343"/>
      <c r="R39" s="343"/>
      <c r="S39" s="343"/>
      <c r="T39" s="343"/>
      <c r="U39" s="344"/>
      <c r="V39" s="351"/>
      <c r="W39" s="352"/>
      <c r="X39" s="352"/>
      <c r="Y39" s="352"/>
      <c r="Z39" s="352"/>
      <c r="AA39" s="353"/>
      <c r="AB39" s="369"/>
      <c r="AC39" s="370"/>
      <c r="AD39" s="370"/>
      <c r="AE39" s="370"/>
      <c r="AF39" s="370"/>
      <c r="AG39" s="371"/>
      <c r="AH39" s="360"/>
      <c r="AI39" s="361"/>
      <c r="AJ39" s="361"/>
      <c r="AK39" s="361"/>
      <c r="AL39" s="361"/>
      <c r="AM39" s="362"/>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row>
    <row r="40" spans="1:80" x14ac:dyDescent="0.25">
      <c r="A40" s="80"/>
      <c r="B40" s="389"/>
      <c r="C40" s="389"/>
      <c r="D40" s="390"/>
      <c r="E40" s="382"/>
      <c r="F40" s="383"/>
      <c r="G40" s="383"/>
      <c r="H40" s="383"/>
      <c r="I40" s="384"/>
      <c r="J40" s="342" t="str">
        <f ca="1">IF(AND('Mapa Riesgos Gestión TECNOLOGIA'!$H$28="Muy Baja",'Mapa Riesgos Gestión TECNOLOGIA'!$L$28="Leve"),CONCATENATE("R",'Mapa Riesgos Gestión TECNOLOGIA'!$A$28),"")</f>
        <v/>
      </c>
      <c r="K40" s="343"/>
      <c r="L40" s="343" t="str">
        <f ca="1">IF(AND('Mapa Riesgos Gestión TECNOLOGIA'!$H$34="Muy Baja",'Mapa Riesgos Gestión TECNOLOGIA'!$L$34="Leve"),CONCATENATE("R",'Mapa Riesgos Gestión TECNOLOGIA'!$A$34),"")</f>
        <v/>
      </c>
      <c r="M40" s="343"/>
      <c r="N40" s="343" t="str">
        <f ca="1">IF(AND('Mapa Riesgos Gestión TECNOLOGIA'!$H$40="Muy Baja",'Mapa Riesgos Gestión TECNOLOGIA'!$L$40="Leve"),CONCATENATE("R",'Mapa Riesgos Gestión TECNOLOGIA'!$A$40),"")</f>
        <v/>
      </c>
      <c r="O40" s="344"/>
      <c r="P40" s="342" t="str">
        <f ca="1">IF(AND('Mapa Riesgos Gestión TECNOLOGIA'!$H$28="Muy Baja",'Mapa Riesgos Gestión TECNOLOGIA'!$L$28="Menor"),CONCATENATE("R",'Mapa Riesgos Gestión TECNOLOGIA'!$A$28),"")</f>
        <v/>
      </c>
      <c r="Q40" s="343"/>
      <c r="R40" s="343" t="str">
        <f ca="1">IF(AND('Mapa Riesgos Gestión TECNOLOGIA'!$H$34="Muy Baja",'Mapa Riesgos Gestión TECNOLOGIA'!$L$34="Menor"),CONCATENATE("R",'Mapa Riesgos Gestión TECNOLOGIA'!$A$34),"")</f>
        <v/>
      </c>
      <c r="S40" s="343"/>
      <c r="T40" s="343" t="str">
        <f ca="1">IF(AND('Mapa Riesgos Gestión TECNOLOGIA'!$H$40="Muy Baja",'Mapa Riesgos Gestión TECNOLOGIA'!$L$40="Menor"),CONCATENATE("R",'Mapa Riesgos Gestión TECNOLOGIA'!$A$40),"")</f>
        <v/>
      </c>
      <c r="U40" s="344"/>
      <c r="V40" s="351" t="str">
        <f ca="1">IF(AND('Mapa Riesgos Gestión TECNOLOGIA'!$H$28="Muy Baja",'Mapa Riesgos Gestión TECNOLOGIA'!$L$28="Moderado"),CONCATENATE("R",'Mapa Riesgos Gestión TECNOLOGIA'!$A$28),"")</f>
        <v/>
      </c>
      <c r="W40" s="352"/>
      <c r="X40" s="352" t="str">
        <f ca="1">IF(AND('Mapa Riesgos Gestión TECNOLOGIA'!$H$34="Muy Baja",'Mapa Riesgos Gestión TECNOLOGIA'!$L$34="Moderado"),CONCATENATE("R",'Mapa Riesgos Gestión TECNOLOGIA'!$A$34),"")</f>
        <v/>
      </c>
      <c r="Y40" s="352"/>
      <c r="Z40" s="352" t="str">
        <f ca="1">IF(AND('Mapa Riesgos Gestión TECNOLOGIA'!$H$40="Muy Baja",'Mapa Riesgos Gestión TECNOLOGIA'!$L$40="Moderado"),CONCATENATE("R",'Mapa Riesgos Gestión TECNOLOGIA'!$A$40),"")</f>
        <v/>
      </c>
      <c r="AA40" s="353"/>
      <c r="AB40" s="369" t="str">
        <f ca="1">IF(AND('Mapa Riesgos Gestión TECNOLOGIA'!$H$28="Muy Baja",'Mapa Riesgos Gestión TECNOLOGIA'!$L$28="Mayor"),CONCATENATE("R",'Mapa Riesgos Gestión TECNOLOGIA'!$A$28),"")</f>
        <v/>
      </c>
      <c r="AC40" s="370"/>
      <c r="AD40" s="370" t="str">
        <f ca="1">IF(AND('Mapa Riesgos Gestión TECNOLOGIA'!$H$34="Muy Baja",'Mapa Riesgos Gestión TECNOLOGIA'!$L$34="Mayor"),CONCATENATE("R",'Mapa Riesgos Gestión TECNOLOGIA'!$A$34),"")</f>
        <v/>
      </c>
      <c r="AE40" s="370"/>
      <c r="AF40" s="370" t="str">
        <f ca="1">IF(AND('Mapa Riesgos Gestión TECNOLOGIA'!$H$40="Muy Baja",'Mapa Riesgos Gestión TECNOLOGIA'!$L$40="Mayor"),CONCATENATE("R",'Mapa Riesgos Gestión TECNOLOGIA'!$A$40),"")</f>
        <v/>
      </c>
      <c r="AG40" s="371"/>
      <c r="AH40" s="360" t="str">
        <f ca="1">IF(AND('Mapa Riesgos Gestión TECNOLOGIA'!$H$28="Muy Baja",'Mapa Riesgos Gestión TECNOLOGIA'!$L$28="Catastrófico"),CONCATENATE("R",'Mapa Riesgos Gestión TECNOLOGIA'!$A$28),"")</f>
        <v/>
      </c>
      <c r="AI40" s="361"/>
      <c r="AJ40" s="361" t="str">
        <f ca="1">IF(AND('Mapa Riesgos Gestión TECNOLOGIA'!$H$34="Muy Baja",'Mapa Riesgos Gestión TECNOLOGIA'!$L$34="Catastrófico"),CONCATENATE("R",'Mapa Riesgos Gestión TECNOLOGIA'!$A$34),"")</f>
        <v/>
      </c>
      <c r="AK40" s="361"/>
      <c r="AL40" s="361" t="str">
        <f ca="1">IF(AND('Mapa Riesgos Gestión TECNOLOGIA'!$H$40="Muy Baja",'Mapa Riesgos Gestión TECNOLOGIA'!$L$40="Catastrófico"),CONCATENATE("R",'Mapa Riesgos Gestión TECNOLOGIA'!$A$40),"")</f>
        <v/>
      </c>
      <c r="AM40" s="362"/>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row>
    <row r="41" spans="1:80" x14ac:dyDescent="0.25">
      <c r="A41" s="80"/>
      <c r="B41" s="389"/>
      <c r="C41" s="389"/>
      <c r="D41" s="390"/>
      <c r="E41" s="382"/>
      <c r="F41" s="383"/>
      <c r="G41" s="383"/>
      <c r="H41" s="383"/>
      <c r="I41" s="384"/>
      <c r="J41" s="342"/>
      <c r="K41" s="343"/>
      <c r="L41" s="343"/>
      <c r="M41" s="343"/>
      <c r="N41" s="343"/>
      <c r="O41" s="344"/>
      <c r="P41" s="342"/>
      <c r="Q41" s="343"/>
      <c r="R41" s="343"/>
      <c r="S41" s="343"/>
      <c r="T41" s="343"/>
      <c r="U41" s="344"/>
      <c r="V41" s="351"/>
      <c r="W41" s="352"/>
      <c r="X41" s="352"/>
      <c r="Y41" s="352"/>
      <c r="Z41" s="352"/>
      <c r="AA41" s="353"/>
      <c r="AB41" s="369"/>
      <c r="AC41" s="370"/>
      <c r="AD41" s="370"/>
      <c r="AE41" s="370"/>
      <c r="AF41" s="370"/>
      <c r="AG41" s="371"/>
      <c r="AH41" s="360"/>
      <c r="AI41" s="361"/>
      <c r="AJ41" s="361"/>
      <c r="AK41" s="361"/>
      <c r="AL41" s="361"/>
      <c r="AM41" s="362"/>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row>
    <row r="42" spans="1:80" x14ac:dyDescent="0.25">
      <c r="A42" s="80"/>
      <c r="B42" s="389"/>
      <c r="C42" s="389"/>
      <c r="D42" s="390"/>
      <c r="E42" s="382"/>
      <c r="F42" s="383"/>
      <c r="G42" s="383"/>
      <c r="H42" s="383"/>
      <c r="I42" s="384"/>
      <c r="J42" s="342" t="str">
        <f ca="1">IF(AND('Mapa Riesgos Gestión TECNOLOGIA'!$H$46="Muy Baja",'Mapa Riesgos Gestión TECNOLOGIA'!$L$46="Leve"),CONCATENATE("R",'Mapa Riesgos Gestión TECNOLOGIA'!$A$46),"")</f>
        <v/>
      </c>
      <c r="K42" s="343"/>
      <c r="L42" s="343" t="str">
        <f ca="1">IF(AND('Mapa Riesgos Gestión TECNOLOGIA'!$H$52="Muy Baja",'Mapa Riesgos Gestión TECNOLOGIA'!$L$52="Leve"),CONCATENATE("R",'Mapa Riesgos Gestión TECNOLOGIA'!$A$52),"")</f>
        <v/>
      </c>
      <c r="M42" s="343"/>
      <c r="N42" s="343" t="str">
        <f ca="1">IF(AND('Mapa Riesgos Gestión TECNOLOGIA'!$H$58="Muy Baja",'Mapa Riesgos Gestión TECNOLOGIA'!$L$58="Leve"),CONCATENATE("R",'Mapa Riesgos Gestión TECNOLOGIA'!$A$58),"")</f>
        <v/>
      </c>
      <c r="O42" s="344"/>
      <c r="P42" s="342" t="str">
        <f ca="1">IF(AND('Mapa Riesgos Gestión TECNOLOGIA'!$H$46="Muy Baja",'Mapa Riesgos Gestión TECNOLOGIA'!$L$46="Menor"),CONCATENATE("R",'Mapa Riesgos Gestión TECNOLOGIA'!$A$46),"")</f>
        <v/>
      </c>
      <c r="Q42" s="343"/>
      <c r="R42" s="343" t="str">
        <f ca="1">IF(AND('Mapa Riesgos Gestión TECNOLOGIA'!$H$52="Muy Baja",'Mapa Riesgos Gestión TECNOLOGIA'!$L$52="Menor"),CONCATENATE("R",'Mapa Riesgos Gestión TECNOLOGIA'!$A$52),"")</f>
        <v/>
      </c>
      <c r="S42" s="343"/>
      <c r="T42" s="343" t="str">
        <f ca="1">IF(AND('Mapa Riesgos Gestión TECNOLOGIA'!$H$58="Muy Baja",'Mapa Riesgos Gestión TECNOLOGIA'!$L$58="Menor"),CONCATENATE("R",'Mapa Riesgos Gestión TECNOLOGIA'!$A$58),"")</f>
        <v/>
      </c>
      <c r="U42" s="344"/>
      <c r="V42" s="351" t="str">
        <f ca="1">IF(AND('Mapa Riesgos Gestión TECNOLOGIA'!$H$46="Muy Baja",'Mapa Riesgos Gestión TECNOLOGIA'!$L$46="Moderado"),CONCATENATE("R",'Mapa Riesgos Gestión TECNOLOGIA'!$A$46),"")</f>
        <v/>
      </c>
      <c r="W42" s="352"/>
      <c r="X42" s="352" t="str">
        <f ca="1">IF(AND('Mapa Riesgos Gestión TECNOLOGIA'!$H$52="Muy Baja",'Mapa Riesgos Gestión TECNOLOGIA'!$L$52="Moderado"),CONCATENATE("R",'Mapa Riesgos Gestión TECNOLOGIA'!$A$52),"")</f>
        <v/>
      </c>
      <c r="Y42" s="352"/>
      <c r="Z42" s="352" t="str">
        <f ca="1">IF(AND('Mapa Riesgos Gestión TECNOLOGIA'!$H$58="Muy Baja",'Mapa Riesgos Gestión TECNOLOGIA'!$L$58="Moderado"),CONCATENATE("R",'Mapa Riesgos Gestión TECNOLOGIA'!$A$58),"")</f>
        <v/>
      </c>
      <c r="AA42" s="353"/>
      <c r="AB42" s="369" t="str">
        <f ca="1">IF(AND('Mapa Riesgos Gestión TECNOLOGIA'!$H$46="Muy Baja",'Mapa Riesgos Gestión TECNOLOGIA'!$L$46="Mayor"),CONCATENATE("R",'Mapa Riesgos Gestión TECNOLOGIA'!$A$46),"")</f>
        <v/>
      </c>
      <c r="AC42" s="370"/>
      <c r="AD42" s="370" t="str">
        <f ca="1">IF(AND('Mapa Riesgos Gestión TECNOLOGIA'!$H$52="Muy Baja",'Mapa Riesgos Gestión TECNOLOGIA'!$L$52="Mayor"),CONCATENATE("R",'Mapa Riesgos Gestión TECNOLOGIA'!$A$52),"")</f>
        <v/>
      </c>
      <c r="AE42" s="370"/>
      <c r="AF42" s="370" t="str">
        <f ca="1">IF(AND('Mapa Riesgos Gestión TECNOLOGIA'!$H$58="Muy Baja",'Mapa Riesgos Gestión TECNOLOGIA'!$L$58="Mayor"),CONCATENATE("R",'Mapa Riesgos Gestión TECNOLOGIA'!$A$58),"")</f>
        <v/>
      </c>
      <c r="AG42" s="371"/>
      <c r="AH42" s="360" t="str">
        <f ca="1">IF(AND('Mapa Riesgos Gestión TECNOLOGIA'!$H$46="Muy Baja",'Mapa Riesgos Gestión TECNOLOGIA'!$L$46="Catastrófico"),CONCATENATE("R",'Mapa Riesgos Gestión TECNOLOGIA'!$A$46),"")</f>
        <v/>
      </c>
      <c r="AI42" s="361"/>
      <c r="AJ42" s="361" t="str">
        <f ca="1">IF(AND('Mapa Riesgos Gestión TECNOLOGIA'!$H$52="Muy Baja",'Mapa Riesgos Gestión TECNOLOGIA'!$L$52="Catastrófico"),CONCATENATE("R",'Mapa Riesgos Gestión TECNOLOGIA'!$A$52),"")</f>
        <v/>
      </c>
      <c r="AK42" s="361"/>
      <c r="AL42" s="361" t="str">
        <f ca="1">IF(AND('Mapa Riesgos Gestión TECNOLOGIA'!$H$58="Muy Baja",'Mapa Riesgos Gestión TECNOLOGIA'!$L$58="Catastrófico"),CONCATENATE("R",'Mapa Riesgos Gestión TECNOLOGIA'!$A$58),"")</f>
        <v/>
      </c>
      <c r="AM42" s="362"/>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row>
    <row r="43" spans="1:80" x14ac:dyDescent="0.25">
      <c r="A43" s="80"/>
      <c r="B43" s="389"/>
      <c r="C43" s="389"/>
      <c r="D43" s="390"/>
      <c r="E43" s="382"/>
      <c r="F43" s="383"/>
      <c r="G43" s="383"/>
      <c r="H43" s="383"/>
      <c r="I43" s="384"/>
      <c r="J43" s="342"/>
      <c r="K43" s="343"/>
      <c r="L43" s="343"/>
      <c r="M43" s="343"/>
      <c r="N43" s="343"/>
      <c r="O43" s="344"/>
      <c r="P43" s="342"/>
      <c r="Q43" s="343"/>
      <c r="R43" s="343"/>
      <c r="S43" s="343"/>
      <c r="T43" s="343"/>
      <c r="U43" s="344"/>
      <c r="V43" s="351"/>
      <c r="W43" s="352"/>
      <c r="X43" s="352"/>
      <c r="Y43" s="352"/>
      <c r="Z43" s="352"/>
      <c r="AA43" s="353"/>
      <c r="AB43" s="369"/>
      <c r="AC43" s="370"/>
      <c r="AD43" s="370"/>
      <c r="AE43" s="370"/>
      <c r="AF43" s="370"/>
      <c r="AG43" s="371"/>
      <c r="AH43" s="360"/>
      <c r="AI43" s="361"/>
      <c r="AJ43" s="361"/>
      <c r="AK43" s="361"/>
      <c r="AL43" s="361"/>
      <c r="AM43" s="362"/>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row>
    <row r="44" spans="1:80" x14ac:dyDescent="0.25">
      <c r="A44" s="80"/>
      <c r="B44" s="389"/>
      <c r="C44" s="389"/>
      <c r="D44" s="390"/>
      <c r="E44" s="382"/>
      <c r="F44" s="383"/>
      <c r="G44" s="383"/>
      <c r="H44" s="383"/>
      <c r="I44" s="384"/>
      <c r="J44" s="342" t="str">
        <f ca="1">IF(AND('Mapa Riesgos Gestión TECNOLOGIA'!$H$64="Muy Baja",'Mapa Riesgos Gestión TECNOLOGIA'!$L$64="Leve"),CONCATENATE("R",'Mapa Riesgos Gestión TECNOLOGIA'!$A$64),"")</f>
        <v/>
      </c>
      <c r="K44" s="343"/>
      <c r="L44" s="343" t="str">
        <f>IF(AND('Mapa Riesgos Gestión TECNOLOGIA'!$H$70="Muy Baja",'Mapa Riesgos Gestión TECNOLOGIA'!$L$70="Leve"),CONCATENATE("R",'Mapa Riesgos Gestión TECNOLOGIA'!$A$70),"")</f>
        <v/>
      </c>
      <c r="M44" s="343"/>
      <c r="N44" s="343" t="str">
        <f>IF(AND('Mapa Riesgos Gestión TECNOLOGIA'!$H$76="Muy Baja",'Mapa Riesgos Gestión TECNOLOGIA'!$L$76="Leve"),CONCATENATE("R",'Mapa Riesgos Gestión TECNOLOGIA'!$A$76),"")</f>
        <v/>
      </c>
      <c r="O44" s="344"/>
      <c r="P44" s="342" t="str">
        <f ca="1">IF(AND('Mapa Riesgos Gestión TECNOLOGIA'!$H$64="Muy Baja",'Mapa Riesgos Gestión TECNOLOGIA'!$L$64="Menor"),CONCATENATE("R",'Mapa Riesgos Gestión TECNOLOGIA'!$A$64),"")</f>
        <v/>
      </c>
      <c r="Q44" s="343"/>
      <c r="R44" s="343" t="str">
        <f>IF(AND('Mapa Riesgos Gestión TECNOLOGIA'!$H$70="Muy Baja",'Mapa Riesgos Gestión TECNOLOGIA'!$L$70="Menor"),CONCATENATE("R",'Mapa Riesgos Gestión TECNOLOGIA'!$A$70),"")</f>
        <v/>
      </c>
      <c r="S44" s="343"/>
      <c r="T44" s="343" t="str">
        <f>IF(AND('Mapa Riesgos Gestión TECNOLOGIA'!$H$76="Muy Baja",'Mapa Riesgos Gestión TECNOLOGIA'!$L$76="Menor"),CONCATENATE("R",'Mapa Riesgos Gestión TECNOLOGIA'!$A$76),"")</f>
        <v/>
      </c>
      <c r="U44" s="344"/>
      <c r="V44" s="351" t="str">
        <f ca="1">IF(AND('Mapa Riesgos Gestión TECNOLOGIA'!$H$64="Muy Baja",'Mapa Riesgos Gestión TECNOLOGIA'!$L$64="Moderado"),CONCATENATE("R",'Mapa Riesgos Gestión TECNOLOGIA'!$A$64),"")</f>
        <v/>
      </c>
      <c r="W44" s="352"/>
      <c r="X44" s="352" t="str">
        <f>IF(AND('Mapa Riesgos Gestión TECNOLOGIA'!$H$70="Muy Baja",'Mapa Riesgos Gestión TECNOLOGIA'!$L$70="Moderado"),CONCATENATE("R",'Mapa Riesgos Gestión TECNOLOGIA'!$A$70),"")</f>
        <v/>
      </c>
      <c r="Y44" s="352"/>
      <c r="Z44" s="352" t="str">
        <f>IF(AND('Mapa Riesgos Gestión TECNOLOGIA'!$H$76="Muy Baja",'Mapa Riesgos Gestión TECNOLOGIA'!$L$76="Moderado"),CONCATENATE("R",'Mapa Riesgos Gestión TECNOLOGIA'!$A$76),"")</f>
        <v/>
      </c>
      <c r="AA44" s="353"/>
      <c r="AB44" s="369" t="str">
        <f ca="1">IF(AND('Mapa Riesgos Gestión TECNOLOGIA'!$H$64="Muy Baja",'Mapa Riesgos Gestión TECNOLOGIA'!$L$64="Mayor"),CONCATENATE("R",'Mapa Riesgos Gestión TECNOLOGIA'!$A$64),"")</f>
        <v/>
      </c>
      <c r="AC44" s="370"/>
      <c r="AD44" s="370" t="str">
        <f>IF(AND('Mapa Riesgos Gestión TECNOLOGIA'!$H$70="Muy Baja",'Mapa Riesgos Gestión TECNOLOGIA'!$L$70="Mayor"),CONCATENATE("R",'Mapa Riesgos Gestión TECNOLOGIA'!$A$70),"")</f>
        <v/>
      </c>
      <c r="AE44" s="370"/>
      <c r="AF44" s="370" t="str">
        <f>IF(AND('Mapa Riesgos Gestión TECNOLOGIA'!$H$76="Muy Baja",'Mapa Riesgos Gestión TECNOLOGIA'!$L$76="Mayor"),CONCATENATE("R",'Mapa Riesgos Gestión TECNOLOGIA'!$A$76),"")</f>
        <v/>
      </c>
      <c r="AG44" s="371"/>
      <c r="AH44" s="360" t="str">
        <f ca="1">IF(AND('Mapa Riesgos Gestión TECNOLOGIA'!$H$64="Muy Baja",'Mapa Riesgos Gestión TECNOLOGIA'!$L$64="Catastrófico"),CONCATENATE("R",'Mapa Riesgos Gestión TECNOLOGIA'!$A$64),"")</f>
        <v/>
      </c>
      <c r="AI44" s="361"/>
      <c r="AJ44" s="361" t="str">
        <f>IF(AND('Mapa Riesgos Gestión TECNOLOGIA'!$H$70="Muy Baja",'Mapa Riesgos Gestión TECNOLOGIA'!$L$70="Catastrófico"),CONCATENATE("R",'Mapa Riesgos Gestión TECNOLOGIA'!$A$70),"")</f>
        <v/>
      </c>
      <c r="AK44" s="361"/>
      <c r="AL44" s="361" t="str">
        <f>IF(AND('Mapa Riesgos Gestión TECNOLOGIA'!$H$76="Muy Baja",'Mapa Riesgos Gestión TECNOLOGIA'!$L$76="Catastrófico"),CONCATENATE("R",'Mapa Riesgos Gestión TECNOLOGIA'!$A$76),"")</f>
        <v/>
      </c>
      <c r="AM44" s="362"/>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row>
    <row r="45" spans="1:80" ht="15.75" thickBot="1" x14ac:dyDescent="0.3">
      <c r="A45" s="80"/>
      <c r="B45" s="389"/>
      <c r="C45" s="389"/>
      <c r="D45" s="390"/>
      <c r="E45" s="385"/>
      <c r="F45" s="386"/>
      <c r="G45" s="386"/>
      <c r="H45" s="386"/>
      <c r="I45" s="387"/>
      <c r="J45" s="345"/>
      <c r="K45" s="346"/>
      <c r="L45" s="346"/>
      <c r="M45" s="346"/>
      <c r="N45" s="346"/>
      <c r="O45" s="347"/>
      <c r="P45" s="345"/>
      <c r="Q45" s="346"/>
      <c r="R45" s="346"/>
      <c r="S45" s="346"/>
      <c r="T45" s="346"/>
      <c r="U45" s="347"/>
      <c r="V45" s="354"/>
      <c r="W45" s="355"/>
      <c r="X45" s="355"/>
      <c r="Y45" s="355"/>
      <c r="Z45" s="355"/>
      <c r="AA45" s="356"/>
      <c r="AB45" s="372"/>
      <c r="AC45" s="373"/>
      <c r="AD45" s="373"/>
      <c r="AE45" s="373"/>
      <c r="AF45" s="373"/>
      <c r="AG45" s="374"/>
      <c r="AH45" s="363"/>
      <c r="AI45" s="364"/>
      <c r="AJ45" s="364"/>
      <c r="AK45" s="364"/>
      <c r="AL45" s="364"/>
      <c r="AM45" s="365"/>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row>
    <row r="46" spans="1:80" x14ac:dyDescent="0.25">
      <c r="A46" s="80"/>
      <c r="B46" s="80"/>
      <c r="C46" s="80"/>
      <c r="D46" s="80"/>
      <c r="E46" s="80"/>
      <c r="F46" s="80"/>
      <c r="G46" s="80"/>
      <c r="H46" s="80"/>
      <c r="I46" s="80"/>
      <c r="J46" s="379" t="s">
        <v>112</v>
      </c>
      <c r="K46" s="380"/>
      <c r="L46" s="380"/>
      <c r="M46" s="380"/>
      <c r="N46" s="380"/>
      <c r="O46" s="381"/>
      <c r="P46" s="379" t="s">
        <v>111</v>
      </c>
      <c r="Q46" s="380"/>
      <c r="R46" s="380"/>
      <c r="S46" s="380"/>
      <c r="T46" s="380"/>
      <c r="U46" s="381"/>
      <c r="V46" s="379" t="s">
        <v>110</v>
      </c>
      <c r="W46" s="380"/>
      <c r="X46" s="380"/>
      <c r="Y46" s="380"/>
      <c r="Z46" s="380"/>
      <c r="AA46" s="381"/>
      <c r="AB46" s="379" t="s">
        <v>109</v>
      </c>
      <c r="AC46" s="388"/>
      <c r="AD46" s="380"/>
      <c r="AE46" s="380"/>
      <c r="AF46" s="380"/>
      <c r="AG46" s="381"/>
      <c r="AH46" s="379" t="s">
        <v>108</v>
      </c>
      <c r="AI46" s="380"/>
      <c r="AJ46" s="380"/>
      <c r="AK46" s="380"/>
      <c r="AL46" s="380"/>
      <c r="AM46" s="381"/>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x14ac:dyDescent="0.25">
      <c r="A47" s="80"/>
      <c r="B47" s="80"/>
      <c r="C47" s="80"/>
      <c r="D47" s="80"/>
      <c r="E47" s="80"/>
      <c r="F47" s="80"/>
      <c r="G47" s="80"/>
      <c r="H47" s="80"/>
      <c r="I47" s="80"/>
      <c r="J47" s="382"/>
      <c r="K47" s="383"/>
      <c r="L47" s="383"/>
      <c r="M47" s="383"/>
      <c r="N47" s="383"/>
      <c r="O47" s="384"/>
      <c r="P47" s="382"/>
      <c r="Q47" s="383"/>
      <c r="R47" s="383"/>
      <c r="S47" s="383"/>
      <c r="T47" s="383"/>
      <c r="U47" s="384"/>
      <c r="V47" s="382"/>
      <c r="W47" s="383"/>
      <c r="X47" s="383"/>
      <c r="Y47" s="383"/>
      <c r="Z47" s="383"/>
      <c r="AA47" s="384"/>
      <c r="AB47" s="382"/>
      <c r="AC47" s="383"/>
      <c r="AD47" s="383"/>
      <c r="AE47" s="383"/>
      <c r="AF47" s="383"/>
      <c r="AG47" s="384"/>
      <c r="AH47" s="382"/>
      <c r="AI47" s="383"/>
      <c r="AJ47" s="383"/>
      <c r="AK47" s="383"/>
      <c r="AL47" s="383"/>
      <c r="AM47" s="384"/>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x14ac:dyDescent="0.25">
      <c r="A48" s="80"/>
      <c r="B48" s="80"/>
      <c r="C48" s="80"/>
      <c r="D48" s="80"/>
      <c r="E48" s="80"/>
      <c r="F48" s="80"/>
      <c r="G48" s="80"/>
      <c r="H48" s="80"/>
      <c r="I48" s="80"/>
      <c r="J48" s="382"/>
      <c r="K48" s="383"/>
      <c r="L48" s="383"/>
      <c r="M48" s="383"/>
      <c r="N48" s="383"/>
      <c r="O48" s="384"/>
      <c r="P48" s="382"/>
      <c r="Q48" s="383"/>
      <c r="R48" s="383"/>
      <c r="S48" s="383"/>
      <c r="T48" s="383"/>
      <c r="U48" s="384"/>
      <c r="V48" s="382"/>
      <c r="W48" s="383"/>
      <c r="X48" s="383"/>
      <c r="Y48" s="383"/>
      <c r="Z48" s="383"/>
      <c r="AA48" s="384"/>
      <c r="AB48" s="382"/>
      <c r="AC48" s="383"/>
      <c r="AD48" s="383"/>
      <c r="AE48" s="383"/>
      <c r="AF48" s="383"/>
      <c r="AG48" s="384"/>
      <c r="AH48" s="382"/>
      <c r="AI48" s="383"/>
      <c r="AJ48" s="383"/>
      <c r="AK48" s="383"/>
      <c r="AL48" s="383"/>
      <c r="AM48" s="384"/>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x14ac:dyDescent="0.25">
      <c r="A49" s="80"/>
      <c r="B49" s="80"/>
      <c r="C49" s="80"/>
      <c r="D49" s="80"/>
      <c r="E49" s="80"/>
      <c r="F49" s="80"/>
      <c r="G49" s="80"/>
      <c r="H49" s="80"/>
      <c r="I49" s="80"/>
      <c r="J49" s="382"/>
      <c r="K49" s="383"/>
      <c r="L49" s="383"/>
      <c r="M49" s="383"/>
      <c r="N49" s="383"/>
      <c r="O49" s="384"/>
      <c r="P49" s="382"/>
      <c r="Q49" s="383"/>
      <c r="R49" s="383"/>
      <c r="S49" s="383"/>
      <c r="T49" s="383"/>
      <c r="U49" s="384"/>
      <c r="V49" s="382"/>
      <c r="W49" s="383"/>
      <c r="X49" s="383"/>
      <c r="Y49" s="383"/>
      <c r="Z49" s="383"/>
      <c r="AA49" s="384"/>
      <c r="AB49" s="382"/>
      <c r="AC49" s="383"/>
      <c r="AD49" s="383"/>
      <c r="AE49" s="383"/>
      <c r="AF49" s="383"/>
      <c r="AG49" s="384"/>
      <c r="AH49" s="382"/>
      <c r="AI49" s="383"/>
      <c r="AJ49" s="383"/>
      <c r="AK49" s="383"/>
      <c r="AL49" s="383"/>
      <c r="AM49" s="384"/>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x14ac:dyDescent="0.25">
      <c r="A50" s="80"/>
      <c r="B50" s="80"/>
      <c r="C50" s="80"/>
      <c r="D50" s="80"/>
      <c r="E50" s="80"/>
      <c r="F50" s="80"/>
      <c r="G50" s="80"/>
      <c r="H50" s="80"/>
      <c r="I50" s="80"/>
      <c r="J50" s="382"/>
      <c r="K50" s="383"/>
      <c r="L50" s="383"/>
      <c r="M50" s="383"/>
      <c r="N50" s="383"/>
      <c r="O50" s="384"/>
      <c r="P50" s="382"/>
      <c r="Q50" s="383"/>
      <c r="R50" s="383"/>
      <c r="S50" s="383"/>
      <c r="T50" s="383"/>
      <c r="U50" s="384"/>
      <c r="V50" s="382"/>
      <c r="W50" s="383"/>
      <c r="X50" s="383"/>
      <c r="Y50" s="383"/>
      <c r="Z50" s="383"/>
      <c r="AA50" s="384"/>
      <c r="AB50" s="382"/>
      <c r="AC50" s="383"/>
      <c r="AD50" s="383"/>
      <c r="AE50" s="383"/>
      <c r="AF50" s="383"/>
      <c r="AG50" s="384"/>
      <c r="AH50" s="382"/>
      <c r="AI50" s="383"/>
      <c r="AJ50" s="383"/>
      <c r="AK50" s="383"/>
      <c r="AL50" s="383"/>
      <c r="AM50" s="384"/>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75" thickBot="1" x14ac:dyDescent="0.3">
      <c r="A51" s="80"/>
      <c r="B51" s="80"/>
      <c r="C51" s="80"/>
      <c r="D51" s="80"/>
      <c r="E51" s="80"/>
      <c r="F51" s="80"/>
      <c r="G51" s="80"/>
      <c r="H51" s="80"/>
      <c r="I51" s="80"/>
      <c r="J51" s="385"/>
      <c r="K51" s="386"/>
      <c r="L51" s="386"/>
      <c r="M51" s="386"/>
      <c r="N51" s="386"/>
      <c r="O51" s="387"/>
      <c r="P51" s="385"/>
      <c r="Q51" s="386"/>
      <c r="R51" s="386"/>
      <c r="S51" s="386"/>
      <c r="T51" s="386"/>
      <c r="U51" s="387"/>
      <c r="V51" s="385"/>
      <c r="W51" s="386"/>
      <c r="X51" s="386"/>
      <c r="Y51" s="386"/>
      <c r="Z51" s="386"/>
      <c r="AA51" s="387"/>
      <c r="AB51" s="385"/>
      <c r="AC51" s="386"/>
      <c r="AD51" s="386"/>
      <c r="AE51" s="386"/>
      <c r="AF51" s="386"/>
      <c r="AG51" s="387"/>
      <c r="AH51" s="385"/>
      <c r="AI51" s="386"/>
      <c r="AJ51" s="386"/>
      <c r="AK51" s="386"/>
      <c r="AL51" s="386"/>
      <c r="AM51" s="387"/>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x14ac:dyDescent="0.25">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25">
      <c r="A53" s="80"/>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25">
      <c r="A54" s="80"/>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x14ac:dyDescent="0.25">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25">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25">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25">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25">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25">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x14ac:dyDescent="0.25">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row>
    <row r="63" spans="1:80" x14ac:dyDescent="0.25">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row>
    <row r="64" spans="1:80" x14ac:dyDescent="0.25">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c r="CA64" s="80"/>
      <c r="CB64" s="80"/>
    </row>
    <row r="65" spans="1:80"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c r="CB65" s="80"/>
    </row>
    <row r="66" spans="1:80"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c r="CA66" s="80"/>
      <c r="CB66" s="80"/>
    </row>
    <row r="67" spans="1:80"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c r="CB67" s="80"/>
    </row>
    <row r="68" spans="1:80"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row>
    <row r="69" spans="1:80"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c r="CB69" s="80"/>
    </row>
    <row r="70" spans="1:80"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c r="CB70" s="80"/>
    </row>
    <row r="71" spans="1:80"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row>
    <row r="72" spans="1:80"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row>
    <row r="73" spans="1:80"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row>
    <row r="74" spans="1:80"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row>
    <row r="75" spans="1:80"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row>
    <row r="76" spans="1:80"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row>
    <row r="77" spans="1:80"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row>
    <row r="78" spans="1:80"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row>
    <row r="79" spans="1:80"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row>
    <row r="80" spans="1:80"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row>
    <row r="81" spans="1:63"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row>
    <row r="82" spans="1:63"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row>
    <row r="83" spans="1:63"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row>
    <row r="84" spans="1:63"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row>
    <row r="85" spans="1:63"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row>
    <row r="86" spans="1:63"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row>
    <row r="87" spans="1:63"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row>
    <row r="88" spans="1:63"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row>
    <row r="89" spans="1:63"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row>
    <row r="90" spans="1:63"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row>
    <row r="91" spans="1:63"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row>
    <row r="92" spans="1:63"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row>
    <row r="93" spans="1:63"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row>
    <row r="94" spans="1:63"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row>
    <row r="95" spans="1:63"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row>
    <row r="96" spans="1:63"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row>
    <row r="97" spans="1:63"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row>
    <row r="98" spans="1:63"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row>
    <row r="99" spans="1:63"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row>
    <row r="100" spans="1:63"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row>
    <row r="101" spans="1:63"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row>
    <row r="102" spans="1:63"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row>
    <row r="103" spans="1:63"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row>
    <row r="104" spans="1:63"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row>
    <row r="105" spans="1:63"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row>
    <row r="106" spans="1:63"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row>
    <row r="107" spans="1:63"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row>
    <row r="108" spans="1:63"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row>
    <row r="109" spans="1:63"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row>
    <row r="110" spans="1:63"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row>
    <row r="111" spans="1:63"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row>
    <row r="112" spans="1:63"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row>
    <row r="113" spans="1:63"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row>
    <row r="114" spans="1:63"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row>
    <row r="115" spans="1:63"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row>
    <row r="116" spans="1:63"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row>
    <row r="117" spans="1:63"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row>
    <row r="118" spans="1:63" x14ac:dyDescent="0.2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row>
    <row r="119" spans="1:63" x14ac:dyDescent="0.2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row>
    <row r="120" spans="1:63" x14ac:dyDescent="0.2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c r="BI120" s="80"/>
      <c r="BJ120" s="80"/>
      <c r="BK120" s="80"/>
    </row>
    <row r="121" spans="1:63" x14ac:dyDescent="0.2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c r="BI121" s="80"/>
      <c r="BJ121" s="80"/>
      <c r="BK121" s="80"/>
    </row>
    <row r="122" spans="1:63" x14ac:dyDescent="0.25">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row>
    <row r="123" spans="1:63" x14ac:dyDescent="0.25">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c r="BI123" s="80"/>
      <c r="BJ123" s="80"/>
      <c r="BK123" s="80"/>
    </row>
    <row r="124" spans="1:63" x14ac:dyDescent="0.25">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0"/>
    </row>
    <row r="125" spans="1:63" x14ac:dyDescent="0.25">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c r="BJ125" s="80"/>
      <c r="BK125" s="80"/>
    </row>
    <row r="126" spans="1:63" x14ac:dyDescent="0.25">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c r="BJ126" s="80"/>
      <c r="BK126" s="80"/>
    </row>
    <row r="127" spans="1:63" x14ac:dyDescent="0.25">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c r="BI127" s="80"/>
      <c r="BJ127" s="80"/>
      <c r="BK127" s="80"/>
    </row>
    <row r="128" spans="1:63" x14ac:dyDescent="0.25">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c r="BI128" s="80"/>
      <c r="BJ128" s="80"/>
      <c r="BK128" s="80"/>
    </row>
    <row r="129" spans="2:63" x14ac:dyDescent="0.25">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c r="BI129" s="80"/>
      <c r="BJ129" s="80"/>
      <c r="BK129" s="80"/>
    </row>
    <row r="130" spans="2:63" x14ac:dyDescent="0.25">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row>
    <row r="131" spans="2:63" x14ac:dyDescent="0.25">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c r="BI131" s="80"/>
      <c r="BJ131" s="80"/>
      <c r="BK131" s="80"/>
    </row>
    <row r="132" spans="2:63" x14ac:dyDescent="0.25">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row>
    <row r="133" spans="2:63" x14ac:dyDescent="0.25">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row>
    <row r="134" spans="2:63" x14ac:dyDescent="0.25">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row>
    <row r="135" spans="2:63" x14ac:dyDescent="0.25">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row>
    <row r="136" spans="2:63" x14ac:dyDescent="0.25">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row>
    <row r="137" spans="2:63" x14ac:dyDescent="0.25">
      <c r="B137" s="80"/>
      <c r="C137" s="80"/>
      <c r="D137" s="80"/>
      <c r="E137" s="80"/>
      <c r="F137" s="80"/>
      <c r="G137" s="80"/>
      <c r="H137" s="80"/>
      <c r="I137" s="80"/>
    </row>
    <row r="138" spans="2:63" x14ac:dyDescent="0.25">
      <c r="B138" s="80"/>
      <c r="C138" s="80"/>
      <c r="D138" s="80"/>
      <c r="E138" s="80"/>
      <c r="F138" s="80"/>
      <c r="G138" s="80"/>
      <c r="H138" s="80"/>
      <c r="I138" s="80"/>
    </row>
    <row r="139" spans="2:63" x14ac:dyDescent="0.25">
      <c r="B139" s="80"/>
      <c r="C139" s="80"/>
      <c r="D139" s="80"/>
      <c r="E139" s="80"/>
      <c r="F139" s="80"/>
      <c r="G139" s="80"/>
      <c r="H139" s="80"/>
      <c r="I139" s="80"/>
    </row>
    <row r="140" spans="2:63" x14ac:dyDescent="0.25">
      <c r="B140" s="80"/>
      <c r="C140" s="80"/>
      <c r="D140" s="80"/>
      <c r="E140" s="80"/>
      <c r="F140" s="80"/>
      <c r="G140" s="80"/>
      <c r="H140" s="80"/>
      <c r="I140" s="80"/>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6" zoomScale="50" zoomScaleNormal="50" workbookViewId="0">
      <selection activeCell="AA41" sqref="AA41"/>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row>
    <row r="2" spans="1:91" ht="18" customHeight="1" x14ac:dyDescent="0.25">
      <c r="A2" s="80"/>
      <c r="B2" s="456" t="s">
        <v>159</v>
      </c>
      <c r="C2" s="457"/>
      <c r="D2" s="457"/>
      <c r="E2" s="457"/>
      <c r="F2" s="457"/>
      <c r="G2" s="457"/>
      <c r="H2" s="457"/>
      <c r="I2" s="457"/>
      <c r="J2" s="378" t="s">
        <v>2</v>
      </c>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c r="AK2" s="378"/>
      <c r="AL2" s="378"/>
      <c r="AM2" s="378"/>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row>
    <row r="3" spans="1:91" ht="18.75" customHeight="1" x14ac:dyDescent="0.25">
      <c r="A3" s="80"/>
      <c r="B3" s="457"/>
      <c r="C3" s="457"/>
      <c r="D3" s="457"/>
      <c r="E3" s="457"/>
      <c r="F3" s="457"/>
      <c r="G3" s="457"/>
      <c r="H3" s="457"/>
      <c r="I3" s="457"/>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8"/>
      <c r="AM3" s="378"/>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row>
    <row r="4" spans="1:91" ht="15" customHeight="1" x14ac:dyDescent="0.25">
      <c r="A4" s="80"/>
      <c r="B4" s="457"/>
      <c r="C4" s="457"/>
      <c r="D4" s="457"/>
      <c r="E4" s="457"/>
      <c r="F4" s="457"/>
      <c r="G4" s="457"/>
      <c r="H4" s="457"/>
      <c r="I4" s="457"/>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8"/>
      <c r="AL4" s="378"/>
      <c r="AM4" s="378"/>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row>
    <row r="5" spans="1:91" ht="15.75" thickBot="1" x14ac:dyDescent="0.3">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row>
    <row r="6" spans="1:91" ht="15" customHeight="1" x14ac:dyDescent="0.25">
      <c r="A6" s="80"/>
      <c r="B6" s="389" t="s">
        <v>4</v>
      </c>
      <c r="C6" s="389"/>
      <c r="D6" s="390"/>
      <c r="E6" s="427" t="s">
        <v>116</v>
      </c>
      <c r="F6" s="428"/>
      <c r="G6" s="428"/>
      <c r="H6" s="428"/>
      <c r="I6" s="429"/>
      <c r="J6" s="43" t="str">
        <f>IF(AND('Mapa Riesgos Gestión TECNOLOGIA'!$Y$10="Muy Alta",'Mapa Riesgos Gestión TECNOLOGIA'!$AA$10="Leve"),CONCATENATE("R1C",'Mapa Riesgos Gestión TECNOLOGIA'!$O$10),"")</f>
        <v/>
      </c>
      <c r="K6" s="44" t="str">
        <f>IF(AND('Mapa Riesgos Gestión TECNOLOGIA'!$Y$11="Muy Alta",'Mapa Riesgos Gestión TECNOLOGIA'!$AA$11="Leve"),CONCATENATE("R1C",'Mapa Riesgos Gestión TECNOLOGIA'!$O$11),"")</f>
        <v/>
      </c>
      <c r="L6" s="44" t="str">
        <f>IF(AND('Mapa Riesgos Gestión TECNOLOGIA'!$Y$12="Muy Alta",'Mapa Riesgos Gestión TECNOLOGIA'!$AA$12="Leve"),CONCATENATE("R1C",'Mapa Riesgos Gestión TECNOLOGIA'!$O$12),"")</f>
        <v/>
      </c>
      <c r="M6" s="44" t="str">
        <f>IF(AND('Mapa Riesgos Gestión TECNOLOGIA'!$Y$13="Muy Alta",'Mapa Riesgos Gestión TECNOLOGIA'!$AA$13="Leve"),CONCATENATE("R1C",'Mapa Riesgos Gestión TECNOLOGIA'!$O$13),"")</f>
        <v/>
      </c>
      <c r="N6" s="44" t="str">
        <f>IF(AND('Mapa Riesgos Gestión TECNOLOGIA'!$Y$14="Muy Alta",'Mapa Riesgos Gestión TECNOLOGIA'!$AA$14="Leve"),CONCATENATE("R1C",'Mapa Riesgos Gestión TECNOLOGIA'!$O$14),"")</f>
        <v/>
      </c>
      <c r="O6" s="45" t="str">
        <f>IF(AND('Mapa Riesgos Gestión TECNOLOGIA'!$Y$15="Muy Alta",'Mapa Riesgos Gestión TECNOLOGIA'!$AA$15="Leve"),CONCATENATE("R1C",'Mapa Riesgos Gestión TECNOLOGIA'!$O$15),"")</f>
        <v/>
      </c>
      <c r="P6" s="43" t="str">
        <f>IF(AND('Mapa Riesgos Gestión TECNOLOGIA'!$Y$10="Muy Alta",'Mapa Riesgos Gestión TECNOLOGIA'!$AA$10="Menor"),CONCATENATE("R1C",'Mapa Riesgos Gestión TECNOLOGIA'!$O$10),"")</f>
        <v/>
      </c>
      <c r="Q6" s="44" t="str">
        <f>IF(AND('Mapa Riesgos Gestión TECNOLOGIA'!$Y$11="Muy Alta",'Mapa Riesgos Gestión TECNOLOGIA'!$AA$11="Menor"),CONCATENATE("R1C",'Mapa Riesgos Gestión TECNOLOGIA'!$O$11),"")</f>
        <v/>
      </c>
      <c r="R6" s="44" t="str">
        <f>IF(AND('Mapa Riesgos Gestión TECNOLOGIA'!$Y$12="Muy Alta",'Mapa Riesgos Gestión TECNOLOGIA'!$AA$12="Menor"),CONCATENATE("R1C",'Mapa Riesgos Gestión TECNOLOGIA'!$O$12),"")</f>
        <v/>
      </c>
      <c r="S6" s="44" t="str">
        <f>IF(AND('Mapa Riesgos Gestión TECNOLOGIA'!$Y$13="Muy Alta",'Mapa Riesgos Gestión TECNOLOGIA'!$AA$13="Menor"),CONCATENATE("R1C",'Mapa Riesgos Gestión TECNOLOGIA'!$O$13),"")</f>
        <v/>
      </c>
      <c r="T6" s="44" t="str">
        <f>IF(AND('Mapa Riesgos Gestión TECNOLOGIA'!$Y$14="Muy Alta",'Mapa Riesgos Gestión TECNOLOGIA'!$AA$14="Menor"),CONCATENATE("R1C",'Mapa Riesgos Gestión TECNOLOGIA'!$O$14),"")</f>
        <v/>
      </c>
      <c r="U6" s="45" t="str">
        <f>IF(AND('Mapa Riesgos Gestión TECNOLOGIA'!$Y$15="Muy Alta",'Mapa Riesgos Gestión TECNOLOGIA'!$AA$15="Menor"),CONCATENATE("R1C",'Mapa Riesgos Gestión TECNOLOGIA'!$O$15),"")</f>
        <v/>
      </c>
      <c r="V6" s="43" t="str">
        <f>IF(AND('Mapa Riesgos Gestión TECNOLOGIA'!$Y$10="Muy Alta",'Mapa Riesgos Gestión TECNOLOGIA'!$AA$10="Moderado"),CONCATENATE("R1C",'Mapa Riesgos Gestión TECNOLOGIA'!$O$10),"")</f>
        <v/>
      </c>
      <c r="W6" s="44" t="str">
        <f>IF(AND('Mapa Riesgos Gestión TECNOLOGIA'!$Y$11="Muy Alta",'Mapa Riesgos Gestión TECNOLOGIA'!$AA$11="Moderado"),CONCATENATE("R1C",'Mapa Riesgos Gestión TECNOLOGIA'!$O$11),"")</f>
        <v/>
      </c>
      <c r="X6" s="44" t="str">
        <f>IF(AND('Mapa Riesgos Gestión TECNOLOGIA'!$Y$12="Muy Alta",'Mapa Riesgos Gestión TECNOLOGIA'!$AA$12="Moderado"),CONCATENATE("R1C",'Mapa Riesgos Gestión TECNOLOGIA'!$O$12),"")</f>
        <v/>
      </c>
      <c r="Y6" s="44" t="str">
        <f>IF(AND('Mapa Riesgos Gestión TECNOLOGIA'!$Y$13="Muy Alta",'Mapa Riesgos Gestión TECNOLOGIA'!$AA$13="Moderado"),CONCATENATE("R1C",'Mapa Riesgos Gestión TECNOLOGIA'!$O$13),"")</f>
        <v/>
      </c>
      <c r="Z6" s="44" t="str">
        <f>IF(AND('Mapa Riesgos Gestión TECNOLOGIA'!$Y$14="Muy Alta",'Mapa Riesgos Gestión TECNOLOGIA'!$AA$14="Moderado"),CONCATENATE("R1C",'Mapa Riesgos Gestión TECNOLOGIA'!$O$14),"")</f>
        <v/>
      </c>
      <c r="AA6" s="45" t="str">
        <f>IF(AND('Mapa Riesgos Gestión TECNOLOGIA'!$Y$15="Muy Alta",'Mapa Riesgos Gestión TECNOLOGIA'!$AA$15="Moderado"),CONCATENATE("R1C",'Mapa Riesgos Gestión TECNOLOGIA'!$O$15),"")</f>
        <v/>
      </c>
      <c r="AB6" s="43" t="str">
        <f>IF(AND('Mapa Riesgos Gestión TECNOLOGIA'!$Y$10="Muy Alta",'Mapa Riesgos Gestión TECNOLOGIA'!$AA$10="Mayor"),CONCATENATE("R1C",'Mapa Riesgos Gestión TECNOLOGIA'!$O$10),"")</f>
        <v/>
      </c>
      <c r="AC6" s="44" t="str">
        <f>IF(AND('Mapa Riesgos Gestión TECNOLOGIA'!$Y$11="Muy Alta",'Mapa Riesgos Gestión TECNOLOGIA'!$AA$11="Mayor"),CONCATENATE("R1C",'Mapa Riesgos Gestión TECNOLOGIA'!$O$11),"")</f>
        <v/>
      </c>
      <c r="AD6" s="44" t="str">
        <f>IF(AND('Mapa Riesgos Gestión TECNOLOGIA'!$Y$12="Muy Alta",'Mapa Riesgos Gestión TECNOLOGIA'!$AA$12="Mayor"),CONCATENATE("R1C",'Mapa Riesgos Gestión TECNOLOGIA'!$O$12),"")</f>
        <v/>
      </c>
      <c r="AE6" s="44" t="str">
        <f>IF(AND('Mapa Riesgos Gestión TECNOLOGIA'!$Y$13="Muy Alta",'Mapa Riesgos Gestión TECNOLOGIA'!$AA$13="Mayor"),CONCATENATE("R1C",'Mapa Riesgos Gestión TECNOLOGIA'!$O$13),"")</f>
        <v/>
      </c>
      <c r="AF6" s="44" t="str">
        <f>IF(AND('Mapa Riesgos Gestión TECNOLOGIA'!$Y$14="Muy Alta",'Mapa Riesgos Gestión TECNOLOGIA'!$AA$14="Mayor"),CONCATENATE("R1C",'Mapa Riesgos Gestión TECNOLOGIA'!$O$14),"")</f>
        <v/>
      </c>
      <c r="AG6" s="45" t="str">
        <f>IF(AND('Mapa Riesgos Gestión TECNOLOGIA'!$Y$15="Muy Alta",'Mapa Riesgos Gestión TECNOLOGIA'!$AA$15="Mayor"),CONCATENATE("R1C",'Mapa Riesgos Gestión TECNOLOGIA'!$O$15),"")</f>
        <v/>
      </c>
      <c r="AH6" s="46" t="str">
        <f>IF(AND('Mapa Riesgos Gestión TECNOLOGIA'!$Y$10="Muy Alta",'Mapa Riesgos Gestión TECNOLOGIA'!$AA$10="Catastrófico"),CONCATENATE("R1C",'Mapa Riesgos Gestión TECNOLOGIA'!$O$10),"")</f>
        <v/>
      </c>
      <c r="AI6" s="47" t="str">
        <f>IF(AND('Mapa Riesgos Gestión TECNOLOGIA'!$Y$11="Muy Alta",'Mapa Riesgos Gestión TECNOLOGIA'!$AA$11="Catastrófico"),CONCATENATE("R1C",'Mapa Riesgos Gestión TECNOLOGIA'!$O$11),"")</f>
        <v/>
      </c>
      <c r="AJ6" s="47" t="str">
        <f>IF(AND('Mapa Riesgos Gestión TECNOLOGIA'!$Y$12="Muy Alta",'Mapa Riesgos Gestión TECNOLOGIA'!$AA$12="Catastrófico"),CONCATENATE("R1C",'Mapa Riesgos Gestión TECNOLOGIA'!$O$12),"")</f>
        <v/>
      </c>
      <c r="AK6" s="47" t="str">
        <f>IF(AND('Mapa Riesgos Gestión TECNOLOGIA'!$Y$13="Muy Alta",'Mapa Riesgos Gestión TECNOLOGIA'!$AA$13="Catastrófico"),CONCATENATE("R1C",'Mapa Riesgos Gestión TECNOLOGIA'!$O$13),"")</f>
        <v/>
      </c>
      <c r="AL6" s="47" t="str">
        <f>IF(AND('Mapa Riesgos Gestión TECNOLOGIA'!$Y$14="Muy Alta",'Mapa Riesgos Gestión TECNOLOGIA'!$AA$14="Catastrófico"),CONCATENATE("R1C",'Mapa Riesgos Gestión TECNOLOGIA'!$O$14),"")</f>
        <v/>
      </c>
      <c r="AM6" s="48" t="str">
        <f>IF(AND('Mapa Riesgos Gestión TECNOLOGIA'!$Y$15="Muy Alta",'Mapa Riesgos Gestión TECNOLOGIA'!$AA$15="Catastrófico"),CONCATENATE("R1C",'Mapa Riesgos Gestión TECNOLOGIA'!$O$15),"")</f>
        <v/>
      </c>
      <c r="AN6" s="80"/>
      <c r="AO6" s="447" t="s">
        <v>79</v>
      </c>
      <c r="AP6" s="448"/>
      <c r="AQ6" s="448"/>
      <c r="AR6" s="448"/>
      <c r="AS6" s="448"/>
      <c r="AT6" s="449"/>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row>
    <row r="7" spans="1:91" ht="15" customHeight="1" x14ac:dyDescent="0.25">
      <c r="A7" s="80"/>
      <c r="B7" s="389"/>
      <c r="C7" s="389"/>
      <c r="D7" s="390"/>
      <c r="E7" s="430"/>
      <c r="F7" s="431"/>
      <c r="G7" s="431"/>
      <c r="H7" s="431"/>
      <c r="I7" s="432"/>
      <c r="J7" s="49" t="str">
        <f ca="1">IF(AND('Mapa Riesgos Gestión TECNOLOGIA'!$Y$16="Muy Alta",'Mapa Riesgos Gestión TECNOLOGIA'!$AA$16="Leve"),CONCATENATE("R2C",'Mapa Riesgos Gestión TECNOLOGIA'!$O$16),"")</f>
        <v/>
      </c>
      <c r="K7" s="50" t="str">
        <f ca="1">IF(AND('Mapa Riesgos Gestión TECNOLOGIA'!$Y$17="Muy Alta",'Mapa Riesgos Gestión TECNOLOGIA'!$AA$17="Leve"),CONCATENATE("R2C",'Mapa Riesgos Gestión TECNOLOGIA'!$O$17),"")</f>
        <v/>
      </c>
      <c r="L7" s="50" t="str">
        <f ca="1">IF(AND('Mapa Riesgos Gestión TECNOLOGIA'!$Y$18="Muy Alta",'Mapa Riesgos Gestión TECNOLOGIA'!$AA$18="Leve"),CONCATENATE("R2C",'Mapa Riesgos Gestión TECNOLOGIA'!$O$18),"")</f>
        <v/>
      </c>
      <c r="M7" s="50" t="str">
        <f ca="1">IF(AND('Mapa Riesgos Gestión TECNOLOGIA'!$Y$19="Muy Alta",'Mapa Riesgos Gestión TECNOLOGIA'!$AA$19="Leve"),CONCATENATE("R2C",'Mapa Riesgos Gestión TECNOLOGIA'!$O$19),"")</f>
        <v/>
      </c>
      <c r="N7" s="50" t="str">
        <f>IF(AND('Mapa Riesgos Gestión TECNOLOGIA'!$Y$20="Muy Alta",'Mapa Riesgos Gestión TECNOLOGIA'!$AA$20="Leve"),CONCATENATE("R2C",'Mapa Riesgos Gestión TECNOLOGIA'!$O$20),"")</f>
        <v/>
      </c>
      <c r="O7" s="51" t="str">
        <f>IF(AND('Mapa Riesgos Gestión TECNOLOGIA'!$Y$21="Muy Alta",'Mapa Riesgos Gestión TECNOLOGIA'!$AA$21="Leve"),CONCATENATE("R2C",'Mapa Riesgos Gestión TECNOLOGIA'!$O$21),"")</f>
        <v/>
      </c>
      <c r="P7" s="49" t="str">
        <f ca="1">IF(AND('Mapa Riesgos Gestión TECNOLOGIA'!$Y$16="Muy Alta",'Mapa Riesgos Gestión TECNOLOGIA'!$AA$16="Menor"),CONCATENATE("R2C",'Mapa Riesgos Gestión TECNOLOGIA'!$O$16),"")</f>
        <v/>
      </c>
      <c r="Q7" s="50" t="str">
        <f ca="1">IF(AND('Mapa Riesgos Gestión TECNOLOGIA'!$Y$17="Muy Alta",'Mapa Riesgos Gestión TECNOLOGIA'!$AA$17="Menor"),CONCATENATE("R2C",'Mapa Riesgos Gestión TECNOLOGIA'!$O$17),"")</f>
        <v/>
      </c>
      <c r="R7" s="50" t="str">
        <f ca="1">IF(AND('Mapa Riesgos Gestión TECNOLOGIA'!$Y$18="Muy Alta",'Mapa Riesgos Gestión TECNOLOGIA'!$AA$18="Menor"),CONCATENATE("R2C",'Mapa Riesgos Gestión TECNOLOGIA'!$O$18),"")</f>
        <v/>
      </c>
      <c r="S7" s="50" t="str">
        <f ca="1">IF(AND('Mapa Riesgos Gestión TECNOLOGIA'!$Y$19="Muy Alta",'Mapa Riesgos Gestión TECNOLOGIA'!$AA$19="Menor"),CONCATENATE("R2C",'Mapa Riesgos Gestión TECNOLOGIA'!$O$19),"")</f>
        <v/>
      </c>
      <c r="T7" s="50" t="str">
        <f>IF(AND('Mapa Riesgos Gestión TECNOLOGIA'!$Y$20="Muy Alta",'Mapa Riesgos Gestión TECNOLOGIA'!$AA$20="Menor"),CONCATENATE("R2C",'Mapa Riesgos Gestión TECNOLOGIA'!$O$20),"")</f>
        <v/>
      </c>
      <c r="U7" s="51" t="str">
        <f>IF(AND('Mapa Riesgos Gestión TECNOLOGIA'!$Y$21="Muy Alta",'Mapa Riesgos Gestión TECNOLOGIA'!$AA$21="Menor"),CONCATENATE("R2C",'Mapa Riesgos Gestión TECNOLOGIA'!$O$21),"")</f>
        <v/>
      </c>
      <c r="V7" s="49" t="str">
        <f ca="1">IF(AND('Mapa Riesgos Gestión TECNOLOGIA'!$Y$16="Muy Alta",'Mapa Riesgos Gestión TECNOLOGIA'!$AA$16="Moderado"),CONCATENATE("R2C",'Mapa Riesgos Gestión TECNOLOGIA'!$O$16),"")</f>
        <v/>
      </c>
      <c r="W7" s="50" t="str">
        <f ca="1">IF(AND('Mapa Riesgos Gestión TECNOLOGIA'!$Y$17="Muy Alta",'Mapa Riesgos Gestión TECNOLOGIA'!$AA$17="Moderado"),CONCATENATE("R2C",'Mapa Riesgos Gestión TECNOLOGIA'!$O$17),"")</f>
        <v/>
      </c>
      <c r="X7" s="50" t="str">
        <f ca="1">IF(AND('Mapa Riesgos Gestión TECNOLOGIA'!$Y$18="Muy Alta",'Mapa Riesgos Gestión TECNOLOGIA'!$AA$18="Moderado"),CONCATENATE("R2C",'Mapa Riesgos Gestión TECNOLOGIA'!$O$18),"")</f>
        <v/>
      </c>
      <c r="Y7" s="50" t="str">
        <f ca="1">IF(AND('Mapa Riesgos Gestión TECNOLOGIA'!$Y$19="Muy Alta",'Mapa Riesgos Gestión TECNOLOGIA'!$AA$19="Moderado"),CONCATENATE("R2C",'Mapa Riesgos Gestión TECNOLOGIA'!$O$19),"")</f>
        <v/>
      </c>
      <c r="Z7" s="50" t="str">
        <f>IF(AND('Mapa Riesgos Gestión TECNOLOGIA'!$Y$20="Muy Alta",'Mapa Riesgos Gestión TECNOLOGIA'!$AA$20="Moderado"),CONCATENATE("R2C",'Mapa Riesgos Gestión TECNOLOGIA'!$O$20),"")</f>
        <v/>
      </c>
      <c r="AA7" s="51" t="str">
        <f>IF(AND('Mapa Riesgos Gestión TECNOLOGIA'!$Y$21="Muy Alta",'Mapa Riesgos Gestión TECNOLOGIA'!$AA$21="Moderado"),CONCATENATE("R2C",'Mapa Riesgos Gestión TECNOLOGIA'!$O$21),"")</f>
        <v/>
      </c>
      <c r="AB7" s="49" t="str">
        <f ca="1">IF(AND('Mapa Riesgos Gestión TECNOLOGIA'!$Y$16="Muy Alta",'Mapa Riesgos Gestión TECNOLOGIA'!$AA$16="Mayor"),CONCATENATE("R2C",'Mapa Riesgos Gestión TECNOLOGIA'!$O$16),"")</f>
        <v/>
      </c>
      <c r="AC7" s="50" t="str">
        <f ca="1">IF(AND('Mapa Riesgos Gestión TECNOLOGIA'!$Y$17="Muy Alta",'Mapa Riesgos Gestión TECNOLOGIA'!$AA$17="Mayor"),CONCATENATE("R2C",'Mapa Riesgos Gestión TECNOLOGIA'!$O$17),"")</f>
        <v/>
      </c>
      <c r="AD7" s="50" t="str">
        <f ca="1">IF(AND('Mapa Riesgos Gestión TECNOLOGIA'!$Y$18="Muy Alta",'Mapa Riesgos Gestión TECNOLOGIA'!$AA$18="Mayor"),CONCATENATE("R2C",'Mapa Riesgos Gestión TECNOLOGIA'!$O$18),"")</f>
        <v/>
      </c>
      <c r="AE7" s="50" t="str">
        <f ca="1">IF(AND('Mapa Riesgos Gestión TECNOLOGIA'!$Y$19="Muy Alta",'Mapa Riesgos Gestión TECNOLOGIA'!$AA$19="Mayor"),CONCATENATE("R2C",'Mapa Riesgos Gestión TECNOLOGIA'!$O$19),"")</f>
        <v/>
      </c>
      <c r="AF7" s="50" t="str">
        <f>IF(AND('Mapa Riesgos Gestión TECNOLOGIA'!$Y$20="Muy Alta",'Mapa Riesgos Gestión TECNOLOGIA'!$AA$20="Mayor"),CONCATENATE("R2C",'Mapa Riesgos Gestión TECNOLOGIA'!$O$20),"")</f>
        <v/>
      </c>
      <c r="AG7" s="51" t="str">
        <f>IF(AND('Mapa Riesgos Gestión TECNOLOGIA'!$Y$21="Muy Alta",'Mapa Riesgos Gestión TECNOLOGIA'!$AA$21="Mayor"),CONCATENATE("R2C",'Mapa Riesgos Gestión TECNOLOGIA'!$O$21),"")</f>
        <v/>
      </c>
      <c r="AH7" s="52" t="str">
        <f ca="1">IF(AND('Mapa Riesgos Gestión TECNOLOGIA'!$Y$16="Muy Alta",'Mapa Riesgos Gestión TECNOLOGIA'!$AA$16="Catastrófico"),CONCATENATE("R2C",'Mapa Riesgos Gestión TECNOLOGIA'!$O$16),"")</f>
        <v/>
      </c>
      <c r="AI7" s="53" t="str">
        <f ca="1">IF(AND('Mapa Riesgos Gestión TECNOLOGIA'!$Y$17="Muy Alta",'Mapa Riesgos Gestión TECNOLOGIA'!$AA$17="Catastrófico"),CONCATENATE("R2C",'Mapa Riesgos Gestión TECNOLOGIA'!$O$17),"")</f>
        <v/>
      </c>
      <c r="AJ7" s="53" t="str">
        <f ca="1">IF(AND('Mapa Riesgos Gestión TECNOLOGIA'!$Y$18="Muy Alta",'Mapa Riesgos Gestión TECNOLOGIA'!$AA$18="Catastrófico"),CONCATENATE("R2C",'Mapa Riesgos Gestión TECNOLOGIA'!$O$18),"")</f>
        <v/>
      </c>
      <c r="AK7" s="53" t="str">
        <f ca="1">IF(AND('Mapa Riesgos Gestión TECNOLOGIA'!$Y$19="Muy Alta",'Mapa Riesgos Gestión TECNOLOGIA'!$AA$19="Catastrófico"),CONCATENATE("R2C",'Mapa Riesgos Gestión TECNOLOGIA'!$O$19),"")</f>
        <v/>
      </c>
      <c r="AL7" s="53" t="str">
        <f>IF(AND('Mapa Riesgos Gestión TECNOLOGIA'!$Y$20="Muy Alta",'Mapa Riesgos Gestión TECNOLOGIA'!$AA$20="Catastrófico"),CONCATENATE("R2C",'Mapa Riesgos Gestión TECNOLOGIA'!$O$20),"")</f>
        <v/>
      </c>
      <c r="AM7" s="54" t="str">
        <f>IF(AND('Mapa Riesgos Gestión TECNOLOGIA'!$Y$21="Muy Alta",'Mapa Riesgos Gestión TECNOLOGIA'!$AA$21="Catastrófico"),CONCATENATE("R2C",'Mapa Riesgos Gestión TECNOLOGIA'!$O$21),"")</f>
        <v/>
      </c>
      <c r="AN7" s="80"/>
      <c r="AO7" s="450"/>
      <c r="AP7" s="451"/>
      <c r="AQ7" s="451"/>
      <c r="AR7" s="451"/>
      <c r="AS7" s="451"/>
      <c r="AT7" s="452"/>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row>
    <row r="8" spans="1:91" ht="15" customHeight="1" x14ac:dyDescent="0.25">
      <c r="A8" s="80"/>
      <c r="B8" s="389"/>
      <c r="C8" s="389"/>
      <c r="D8" s="390"/>
      <c r="E8" s="430"/>
      <c r="F8" s="431"/>
      <c r="G8" s="431"/>
      <c r="H8" s="431"/>
      <c r="I8" s="432"/>
      <c r="J8" s="49" t="str">
        <f ca="1">IF(AND('Mapa Riesgos Gestión TECNOLOGIA'!$Y$22="Muy Alta",'Mapa Riesgos Gestión TECNOLOGIA'!$AA$22="Leve"),CONCATENATE("R3C",'Mapa Riesgos Gestión TECNOLOGIA'!$O$22),"")</f>
        <v/>
      </c>
      <c r="K8" s="50" t="str">
        <f ca="1">IF(AND('Mapa Riesgos Gestión TECNOLOGIA'!$Y$23="Muy Alta",'Mapa Riesgos Gestión TECNOLOGIA'!$AA$23="Leve"),CONCATENATE("R3C",'Mapa Riesgos Gestión TECNOLOGIA'!$O$23),"")</f>
        <v/>
      </c>
      <c r="L8" s="50" t="str">
        <f ca="1">IF(AND('Mapa Riesgos Gestión TECNOLOGIA'!$Y$24="Muy Alta",'Mapa Riesgos Gestión TECNOLOGIA'!$AA$24="Leve"),CONCATENATE("R3C",'Mapa Riesgos Gestión TECNOLOGIA'!$O$24),"")</f>
        <v/>
      </c>
      <c r="M8" s="50" t="str">
        <f>IF(AND('Mapa Riesgos Gestión TECNOLOGIA'!$Y$25="Muy Alta",'Mapa Riesgos Gestión TECNOLOGIA'!$AA$25="Leve"),CONCATENATE("R3C",'Mapa Riesgos Gestión TECNOLOGIA'!$O$25),"")</f>
        <v/>
      </c>
      <c r="N8" s="50" t="str">
        <f>IF(AND('Mapa Riesgos Gestión TECNOLOGIA'!$Y$26="Muy Alta",'Mapa Riesgos Gestión TECNOLOGIA'!$AA$26="Leve"),CONCATENATE("R3C",'Mapa Riesgos Gestión TECNOLOGIA'!$O$26),"")</f>
        <v/>
      </c>
      <c r="O8" s="51" t="str">
        <f>IF(AND('Mapa Riesgos Gestión TECNOLOGIA'!$Y$27="Muy Alta",'Mapa Riesgos Gestión TECNOLOGIA'!$AA$27="Leve"),CONCATENATE("R3C",'Mapa Riesgos Gestión TECNOLOGIA'!$O$27),"")</f>
        <v/>
      </c>
      <c r="P8" s="49" t="str">
        <f ca="1">IF(AND('Mapa Riesgos Gestión TECNOLOGIA'!$Y$22="Muy Alta",'Mapa Riesgos Gestión TECNOLOGIA'!$AA$22="Menor"),CONCATENATE("R3C",'Mapa Riesgos Gestión TECNOLOGIA'!$O$22),"")</f>
        <v/>
      </c>
      <c r="Q8" s="50" t="str">
        <f ca="1">IF(AND('Mapa Riesgos Gestión TECNOLOGIA'!$Y$23="Muy Alta",'Mapa Riesgos Gestión TECNOLOGIA'!$AA$23="Menor"),CONCATENATE("R3C",'Mapa Riesgos Gestión TECNOLOGIA'!$O$23),"")</f>
        <v/>
      </c>
      <c r="R8" s="50" t="str">
        <f ca="1">IF(AND('Mapa Riesgos Gestión TECNOLOGIA'!$Y$24="Muy Alta",'Mapa Riesgos Gestión TECNOLOGIA'!$AA$24="Menor"),CONCATENATE("R3C",'Mapa Riesgos Gestión TECNOLOGIA'!$O$24),"")</f>
        <v/>
      </c>
      <c r="S8" s="50" t="str">
        <f>IF(AND('Mapa Riesgos Gestión TECNOLOGIA'!$Y$25="Muy Alta",'Mapa Riesgos Gestión TECNOLOGIA'!$AA$25="Menor"),CONCATENATE("R3C",'Mapa Riesgos Gestión TECNOLOGIA'!$O$25),"")</f>
        <v/>
      </c>
      <c r="T8" s="50" t="str">
        <f>IF(AND('Mapa Riesgos Gestión TECNOLOGIA'!$Y$26="Muy Alta",'Mapa Riesgos Gestión TECNOLOGIA'!$AA$26="Menor"),CONCATENATE("R3C",'Mapa Riesgos Gestión TECNOLOGIA'!$O$26),"")</f>
        <v/>
      </c>
      <c r="U8" s="51" t="str">
        <f>IF(AND('Mapa Riesgos Gestión TECNOLOGIA'!$Y$27="Muy Alta",'Mapa Riesgos Gestión TECNOLOGIA'!$AA$27="Menor"),CONCATENATE("R3C",'Mapa Riesgos Gestión TECNOLOGIA'!$O$27),"")</f>
        <v/>
      </c>
      <c r="V8" s="49" t="str">
        <f ca="1">IF(AND('Mapa Riesgos Gestión TECNOLOGIA'!$Y$22="Muy Alta",'Mapa Riesgos Gestión TECNOLOGIA'!$AA$22="Moderado"),CONCATENATE("R3C",'Mapa Riesgos Gestión TECNOLOGIA'!$O$22),"")</f>
        <v/>
      </c>
      <c r="W8" s="50" t="str">
        <f ca="1">IF(AND('Mapa Riesgos Gestión TECNOLOGIA'!$Y$23="Muy Alta",'Mapa Riesgos Gestión TECNOLOGIA'!$AA$23="Moderado"),CONCATENATE("R3C",'Mapa Riesgos Gestión TECNOLOGIA'!$O$23),"")</f>
        <v/>
      </c>
      <c r="X8" s="50" t="str">
        <f ca="1">IF(AND('Mapa Riesgos Gestión TECNOLOGIA'!$Y$24="Muy Alta",'Mapa Riesgos Gestión TECNOLOGIA'!$AA$24="Moderado"),CONCATENATE("R3C",'Mapa Riesgos Gestión TECNOLOGIA'!$O$24),"")</f>
        <v/>
      </c>
      <c r="Y8" s="50" t="str">
        <f>IF(AND('Mapa Riesgos Gestión TECNOLOGIA'!$Y$25="Muy Alta",'Mapa Riesgos Gestión TECNOLOGIA'!$AA$25="Moderado"),CONCATENATE("R3C",'Mapa Riesgos Gestión TECNOLOGIA'!$O$25),"")</f>
        <v/>
      </c>
      <c r="Z8" s="50" t="str">
        <f>IF(AND('Mapa Riesgos Gestión TECNOLOGIA'!$Y$26="Muy Alta",'Mapa Riesgos Gestión TECNOLOGIA'!$AA$26="Moderado"),CONCATENATE("R3C",'Mapa Riesgos Gestión TECNOLOGIA'!$O$26),"")</f>
        <v/>
      </c>
      <c r="AA8" s="51" t="str">
        <f>IF(AND('Mapa Riesgos Gestión TECNOLOGIA'!$Y$27="Muy Alta",'Mapa Riesgos Gestión TECNOLOGIA'!$AA$27="Moderado"),CONCATENATE("R3C",'Mapa Riesgos Gestión TECNOLOGIA'!$O$27),"")</f>
        <v/>
      </c>
      <c r="AB8" s="49" t="str">
        <f ca="1">IF(AND('Mapa Riesgos Gestión TECNOLOGIA'!$Y$22="Muy Alta",'Mapa Riesgos Gestión TECNOLOGIA'!$AA$22="Mayor"),CONCATENATE("R3C",'Mapa Riesgos Gestión TECNOLOGIA'!$O$22),"")</f>
        <v/>
      </c>
      <c r="AC8" s="50" t="str">
        <f ca="1">IF(AND('Mapa Riesgos Gestión TECNOLOGIA'!$Y$23="Muy Alta",'Mapa Riesgos Gestión TECNOLOGIA'!$AA$23="Mayor"),CONCATENATE("R3C",'Mapa Riesgos Gestión TECNOLOGIA'!$O$23),"")</f>
        <v/>
      </c>
      <c r="AD8" s="50" t="str">
        <f ca="1">IF(AND('Mapa Riesgos Gestión TECNOLOGIA'!$Y$24="Muy Alta",'Mapa Riesgos Gestión TECNOLOGIA'!$AA$24="Mayor"),CONCATENATE("R3C",'Mapa Riesgos Gestión TECNOLOGIA'!$O$24),"")</f>
        <v/>
      </c>
      <c r="AE8" s="50" t="str">
        <f>IF(AND('Mapa Riesgos Gestión TECNOLOGIA'!$Y$25="Muy Alta",'Mapa Riesgos Gestión TECNOLOGIA'!$AA$25="Mayor"),CONCATENATE("R3C",'Mapa Riesgos Gestión TECNOLOGIA'!$O$25),"")</f>
        <v/>
      </c>
      <c r="AF8" s="50" t="str">
        <f>IF(AND('Mapa Riesgos Gestión TECNOLOGIA'!$Y$26="Muy Alta",'Mapa Riesgos Gestión TECNOLOGIA'!$AA$26="Mayor"),CONCATENATE("R3C",'Mapa Riesgos Gestión TECNOLOGIA'!$O$26),"")</f>
        <v/>
      </c>
      <c r="AG8" s="51" t="str">
        <f>IF(AND('Mapa Riesgos Gestión TECNOLOGIA'!$Y$27="Muy Alta",'Mapa Riesgos Gestión TECNOLOGIA'!$AA$27="Mayor"),CONCATENATE("R3C",'Mapa Riesgos Gestión TECNOLOGIA'!$O$27),"")</f>
        <v/>
      </c>
      <c r="AH8" s="52" t="str">
        <f ca="1">IF(AND('Mapa Riesgos Gestión TECNOLOGIA'!$Y$22="Muy Alta",'Mapa Riesgos Gestión TECNOLOGIA'!$AA$22="Catastrófico"),CONCATENATE("R3C",'Mapa Riesgos Gestión TECNOLOGIA'!$O$22),"")</f>
        <v/>
      </c>
      <c r="AI8" s="53" t="str">
        <f ca="1">IF(AND('Mapa Riesgos Gestión TECNOLOGIA'!$Y$23="Muy Alta",'Mapa Riesgos Gestión TECNOLOGIA'!$AA$23="Catastrófico"),CONCATENATE("R3C",'Mapa Riesgos Gestión TECNOLOGIA'!$O$23),"")</f>
        <v/>
      </c>
      <c r="AJ8" s="53" t="str">
        <f ca="1">IF(AND('Mapa Riesgos Gestión TECNOLOGIA'!$Y$24="Muy Alta",'Mapa Riesgos Gestión TECNOLOGIA'!$AA$24="Catastrófico"),CONCATENATE("R3C",'Mapa Riesgos Gestión TECNOLOGIA'!$O$24),"")</f>
        <v/>
      </c>
      <c r="AK8" s="53" t="str">
        <f>IF(AND('Mapa Riesgos Gestión TECNOLOGIA'!$Y$25="Muy Alta",'Mapa Riesgos Gestión TECNOLOGIA'!$AA$25="Catastrófico"),CONCATENATE("R3C",'Mapa Riesgos Gestión TECNOLOGIA'!$O$25),"")</f>
        <v/>
      </c>
      <c r="AL8" s="53" t="str">
        <f>IF(AND('Mapa Riesgos Gestión TECNOLOGIA'!$Y$26="Muy Alta",'Mapa Riesgos Gestión TECNOLOGIA'!$AA$26="Catastrófico"),CONCATENATE("R3C",'Mapa Riesgos Gestión TECNOLOGIA'!$O$26),"")</f>
        <v/>
      </c>
      <c r="AM8" s="54" t="str">
        <f>IF(AND('Mapa Riesgos Gestión TECNOLOGIA'!$Y$27="Muy Alta",'Mapa Riesgos Gestión TECNOLOGIA'!$AA$27="Catastrófico"),CONCATENATE("R3C",'Mapa Riesgos Gestión TECNOLOGIA'!$O$27),"")</f>
        <v/>
      </c>
      <c r="AN8" s="80"/>
      <c r="AO8" s="450"/>
      <c r="AP8" s="451"/>
      <c r="AQ8" s="451"/>
      <c r="AR8" s="451"/>
      <c r="AS8" s="451"/>
      <c r="AT8" s="452"/>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row>
    <row r="9" spans="1:91" ht="15" customHeight="1" x14ac:dyDescent="0.25">
      <c r="A9" s="80"/>
      <c r="B9" s="389"/>
      <c r="C9" s="389"/>
      <c r="D9" s="390"/>
      <c r="E9" s="430"/>
      <c r="F9" s="431"/>
      <c r="G9" s="431"/>
      <c r="H9" s="431"/>
      <c r="I9" s="432"/>
      <c r="J9" s="49" t="str">
        <f ca="1">IF(AND('Mapa Riesgos Gestión TECNOLOGIA'!$Y$28="Muy Alta",'Mapa Riesgos Gestión TECNOLOGIA'!$AA$28="Leve"),CONCATENATE("R4C",'Mapa Riesgos Gestión TECNOLOGIA'!$O$28),"")</f>
        <v/>
      </c>
      <c r="K9" s="50" t="str">
        <f>IF(AND('Mapa Riesgos Gestión TECNOLOGIA'!$Y$29="Muy Alta",'Mapa Riesgos Gestión TECNOLOGIA'!$AA$29="Leve"),CONCATENATE("R4C",'Mapa Riesgos Gestión TECNOLOGIA'!$O$29),"")</f>
        <v/>
      </c>
      <c r="L9" s="50" t="str">
        <f>IF(AND('Mapa Riesgos Gestión TECNOLOGIA'!$Y$30="Muy Alta",'Mapa Riesgos Gestión TECNOLOGIA'!$AA$30="Leve"),CONCATENATE("R4C",'Mapa Riesgos Gestión TECNOLOGIA'!$O$30),"")</f>
        <v/>
      </c>
      <c r="M9" s="50" t="str">
        <f>IF(AND('Mapa Riesgos Gestión TECNOLOGIA'!$Y$31="Muy Alta",'Mapa Riesgos Gestión TECNOLOGIA'!$AA$31="Leve"),CONCATENATE("R4C",'Mapa Riesgos Gestión TECNOLOGIA'!$O$31),"")</f>
        <v/>
      </c>
      <c r="N9" s="50" t="str">
        <f>IF(AND('Mapa Riesgos Gestión TECNOLOGIA'!$Y$32="Muy Alta",'Mapa Riesgos Gestión TECNOLOGIA'!$AA$32="Leve"),CONCATENATE("R4C",'Mapa Riesgos Gestión TECNOLOGIA'!$O$32),"")</f>
        <v/>
      </c>
      <c r="O9" s="51" t="str">
        <f>IF(AND('Mapa Riesgos Gestión TECNOLOGIA'!$Y$33="Muy Alta",'Mapa Riesgos Gestión TECNOLOGIA'!$AA$33="Leve"),CONCATENATE("R4C",'Mapa Riesgos Gestión TECNOLOGIA'!$O$33),"")</f>
        <v/>
      </c>
      <c r="P9" s="49" t="str">
        <f ca="1">IF(AND('Mapa Riesgos Gestión TECNOLOGIA'!$Y$28="Muy Alta",'Mapa Riesgos Gestión TECNOLOGIA'!$AA$28="Menor"),CONCATENATE("R4C",'Mapa Riesgos Gestión TECNOLOGIA'!$O$28),"")</f>
        <v/>
      </c>
      <c r="Q9" s="50" t="str">
        <f>IF(AND('Mapa Riesgos Gestión TECNOLOGIA'!$Y$29="Muy Alta",'Mapa Riesgos Gestión TECNOLOGIA'!$AA$29="Menor"),CONCATENATE("R4C",'Mapa Riesgos Gestión TECNOLOGIA'!$O$29),"")</f>
        <v/>
      </c>
      <c r="R9" s="50" t="str">
        <f>IF(AND('Mapa Riesgos Gestión TECNOLOGIA'!$Y$30="Muy Alta",'Mapa Riesgos Gestión TECNOLOGIA'!$AA$30="Menor"),CONCATENATE("R4C",'Mapa Riesgos Gestión TECNOLOGIA'!$O$30),"")</f>
        <v/>
      </c>
      <c r="S9" s="50" t="str">
        <f>IF(AND('Mapa Riesgos Gestión TECNOLOGIA'!$Y$31="Muy Alta",'Mapa Riesgos Gestión TECNOLOGIA'!$AA$31="Menor"),CONCATENATE("R4C",'Mapa Riesgos Gestión TECNOLOGIA'!$O$31),"")</f>
        <v/>
      </c>
      <c r="T9" s="50" t="str">
        <f>IF(AND('Mapa Riesgos Gestión TECNOLOGIA'!$Y$32="Muy Alta",'Mapa Riesgos Gestión TECNOLOGIA'!$AA$32="Menor"),CONCATENATE("R4C",'Mapa Riesgos Gestión TECNOLOGIA'!$O$32),"")</f>
        <v/>
      </c>
      <c r="U9" s="51" t="str">
        <f>IF(AND('Mapa Riesgos Gestión TECNOLOGIA'!$Y$33="Muy Alta",'Mapa Riesgos Gestión TECNOLOGIA'!$AA$33="Menor"),CONCATENATE("R4C",'Mapa Riesgos Gestión TECNOLOGIA'!$O$33),"")</f>
        <v/>
      </c>
      <c r="V9" s="49" t="str">
        <f ca="1">IF(AND('Mapa Riesgos Gestión TECNOLOGIA'!$Y$28="Muy Alta",'Mapa Riesgos Gestión TECNOLOGIA'!$AA$28="Moderado"),CONCATENATE("R4C",'Mapa Riesgos Gestión TECNOLOGIA'!$O$28),"")</f>
        <v/>
      </c>
      <c r="W9" s="50" t="str">
        <f>IF(AND('Mapa Riesgos Gestión TECNOLOGIA'!$Y$29="Muy Alta",'Mapa Riesgos Gestión TECNOLOGIA'!$AA$29="Moderado"),CONCATENATE("R4C",'Mapa Riesgos Gestión TECNOLOGIA'!$O$29),"")</f>
        <v/>
      </c>
      <c r="X9" s="50" t="str">
        <f>IF(AND('Mapa Riesgos Gestión TECNOLOGIA'!$Y$30="Muy Alta",'Mapa Riesgos Gestión TECNOLOGIA'!$AA$30="Moderado"),CONCATENATE("R4C",'Mapa Riesgos Gestión TECNOLOGIA'!$O$30),"")</f>
        <v/>
      </c>
      <c r="Y9" s="50" t="str">
        <f>IF(AND('Mapa Riesgos Gestión TECNOLOGIA'!$Y$31="Muy Alta",'Mapa Riesgos Gestión TECNOLOGIA'!$AA$31="Moderado"),CONCATENATE("R4C",'Mapa Riesgos Gestión TECNOLOGIA'!$O$31),"")</f>
        <v/>
      </c>
      <c r="Z9" s="50" t="str">
        <f>IF(AND('Mapa Riesgos Gestión TECNOLOGIA'!$Y$32="Muy Alta",'Mapa Riesgos Gestión TECNOLOGIA'!$AA$32="Moderado"),CONCATENATE("R4C",'Mapa Riesgos Gestión TECNOLOGIA'!$O$32),"")</f>
        <v/>
      </c>
      <c r="AA9" s="51" t="str">
        <f>IF(AND('Mapa Riesgos Gestión TECNOLOGIA'!$Y$33="Muy Alta",'Mapa Riesgos Gestión TECNOLOGIA'!$AA$33="Moderado"),CONCATENATE("R4C",'Mapa Riesgos Gestión TECNOLOGIA'!$O$33),"")</f>
        <v/>
      </c>
      <c r="AB9" s="49" t="str">
        <f ca="1">IF(AND('Mapa Riesgos Gestión TECNOLOGIA'!$Y$28="Muy Alta",'Mapa Riesgos Gestión TECNOLOGIA'!$AA$28="Mayor"),CONCATENATE("R4C",'Mapa Riesgos Gestión TECNOLOGIA'!$O$28),"")</f>
        <v/>
      </c>
      <c r="AC9" s="50" t="str">
        <f>IF(AND('Mapa Riesgos Gestión TECNOLOGIA'!$Y$29="Muy Alta",'Mapa Riesgos Gestión TECNOLOGIA'!$AA$29="Mayor"),CONCATENATE("R4C",'Mapa Riesgos Gestión TECNOLOGIA'!$O$29),"")</f>
        <v/>
      </c>
      <c r="AD9" s="50" t="str">
        <f>IF(AND('Mapa Riesgos Gestión TECNOLOGIA'!$Y$30="Muy Alta",'Mapa Riesgos Gestión TECNOLOGIA'!$AA$30="Mayor"),CONCATENATE("R4C",'Mapa Riesgos Gestión TECNOLOGIA'!$O$30),"")</f>
        <v/>
      </c>
      <c r="AE9" s="50" t="str">
        <f>IF(AND('Mapa Riesgos Gestión TECNOLOGIA'!$Y$31="Muy Alta",'Mapa Riesgos Gestión TECNOLOGIA'!$AA$31="Mayor"),CONCATENATE("R4C",'Mapa Riesgos Gestión TECNOLOGIA'!$O$31),"")</f>
        <v/>
      </c>
      <c r="AF9" s="50" t="str">
        <f>IF(AND('Mapa Riesgos Gestión TECNOLOGIA'!$Y$32="Muy Alta",'Mapa Riesgos Gestión TECNOLOGIA'!$AA$32="Mayor"),CONCATENATE("R4C",'Mapa Riesgos Gestión TECNOLOGIA'!$O$32),"")</f>
        <v/>
      </c>
      <c r="AG9" s="51" t="str">
        <f>IF(AND('Mapa Riesgos Gestión TECNOLOGIA'!$Y$33="Muy Alta",'Mapa Riesgos Gestión TECNOLOGIA'!$AA$33="Mayor"),CONCATENATE("R4C",'Mapa Riesgos Gestión TECNOLOGIA'!$O$33),"")</f>
        <v/>
      </c>
      <c r="AH9" s="52" t="str">
        <f ca="1">IF(AND('Mapa Riesgos Gestión TECNOLOGIA'!$Y$28="Muy Alta",'Mapa Riesgos Gestión TECNOLOGIA'!$AA$28="Catastrófico"),CONCATENATE("R4C",'Mapa Riesgos Gestión TECNOLOGIA'!$O$28),"")</f>
        <v/>
      </c>
      <c r="AI9" s="53" t="str">
        <f>IF(AND('Mapa Riesgos Gestión TECNOLOGIA'!$Y$29="Muy Alta",'Mapa Riesgos Gestión TECNOLOGIA'!$AA$29="Catastrófico"),CONCATENATE("R4C",'Mapa Riesgos Gestión TECNOLOGIA'!$O$29),"")</f>
        <v/>
      </c>
      <c r="AJ9" s="53" t="str">
        <f>IF(AND('Mapa Riesgos Gestión TECNOLOGIA'!$Y$30="Muy Alta",'Mapa Riesgos Gestión TECNOLOGIA'!$AA$30="Catastrófico"),CONCATENATE("R4C",'Mapa Riesgos Gestión TECNOLOGIA'!$O$30),"")</f>
        <v/>
      </c>
      <c r="AK9" s="53" t="str">
        <f>IF(AND('Mapa Riesgos Gestión TECNOLOGIA'!$Y$31="Muy Alta",'Mapa Riesgos Gestión TECNOLOGIA'!$AA$31="Catastrófico"),CONCATENATE("R4C",'Mapa Riesgos Gestión TECNOLOGIA'!$O$31),"")</f>
        <v/>
      </c>
      <c r="AL9" s="53" t="str">
        <f>IF(AND('Mapa Riesgos Gestión TECNOLOGIA'!$Y$32="Muy Alta",'Mapa Riesgos Gestión TECNOLOGIA'!$AA$32="Catastrófico"),CONCATENATE("R4C",'Mapa Riesgos Gestión TECNOLOGIA'!$O$32),"")</f>
        <v/>
      </c>
      <c r="AM9" s="54" t="str">
        <f>IF(AND('Mapa Riesgos Gestión TECNOLOGIA'!$Y$33="Muy Alta",'Mapa Riesgos Gestión TECNOLOGIA'!$AA$33="Catastrófico"),CONCATENATE("R4C",'Mapa Riesgos Gestión TECNOLOGIA'!$O$33),"")</f>
        <v/>
      </c>
      <c r="AN9" s="80"/>
      <c r="AO9" s="450"/>
      <c r="AP9" s="451"/>
      <c r="AQ9" s="451"/>
      <c r="AR9" s="451"/>
      <c r="AS9" s="451"/>
      <c r="AT9" s="452"/>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row>
    <row r="10" spans="1:91" ht="15" customHeight="1" x14ac:dyDescent="0.25">
      <c r="A10" s="80"/>
      <c r="B10" s="389"/>
      <c r="C10" s="389"/>
      <c r="D10" s="390"/>
      <c r="E10" s="430"/>
      <c r="F10" s="431"/>
      <c r="G10" s="431"/>
      <c r="H10" s="431"/>
      <c r="I10" s="432"/>
      <c r="J10" s="49" t="str">
        <f>IF(AND('Mapa Riesgos Gestión TECNOLOGIA'!$Y$34="Muy Alta",'Mapa Riesgos Gestión TECNOLOGIA'!$AA$34="Leve"),CONCATENATE("R5C",'Mapa Riesgos Gestión TECNOLOGIA'!$O$34),"")</f>
        <v/>
      </c>
      <c r="K10" s="50" t="str">
        <f>IF(AND('Mapa Riesgos Gestión TECNOLOGIA'!$Y$35="Muy Alta",'Mapa Riesgos Gestión TECNOLOGIA'!$AA$35="Leve"),CONCATENATE("R5C",'Mapa Riesgos Gestión TECNOLOGIA'!$O$35),"")</f>
        <v/>
      </c>
      <c r="L10" s="50" t="str">
        <f>IF(AND('Mapa Riesgos Gestión TECNOLOGIA'!$Y$36="Muy Alta",'Mapa Riesgos Gestión TECNOLOGIA'!$AA$36="Leve"),CONCATENATE("R5C",'Mapa Riesgos Gestión TECNOLOGIA'!$O$36),"")</f>
        <v/>
      </c>
      <c r="M10" s="50" t="str">
        <f>IF(AND('Mapa Riesgos Gestión TECNOLOGIA'!$Y$37="Muy Alta",'Mapa Riesgos Gestión TECNOLOGIA'!$AA$37="Leve"),CONCATENATE("R5C",'Mapa Riesgos Gestión TECNOLOGIA'!$O$37),"")</f>
        <v/>
      </c>
      <c r="N10" s="50" t="str">
        <f>IF(AND('Mapa Riesgos Gestión TECNOLOGIA'!$Y$38="Muy Alta",'Mapa Riesgos Gestión TECNOLOGIA'!$AA$38="Leve"),CONCATENATE("R5C",'Mapa Riesgos Gestión TECNOLOGIA'!$O$38),"")</f>
        <v/>
      </c>
      <c r="O10" s="51" t="str">
        <f>IF(AND('Mapa Riesgos Gestión TECNOLOGIA'!$Y$39="Muy Alta",'Mapa Riesgos Gestión TECNOLOGIA'!$AA$39="Leve"),CONCATENATE("R5C",'Mapa Riesgos Gestión TECNOLOGIA'!$O$39),"")</f>
        <v/>
      </c>
      <c r="P10" s="49" t="str">
        <f>IF(AND('Mapa Riesgos Gestión TECNOLOGIA'!$Y$34="Muy Alta",'Mapa Riesgos Gestión TECNOLOGIA'!$AA$34="Menor"),CONCATENATE("R5C",'Mapa Riesgos Gestión TECNOLOGIA'!$O$34),"")</f>
        <v/>
      </c>
      <c r="Q10" s="50" t="str">
        <f>IF(AND('Mapa Riesgos Gestión TECNOLOGIA'!$Y$35="Muy Alta",'Mapa Riesgos Gestión TECNOLOGIA'!$AA$35="Menor"),CONCATENATE("R5C",'Mapa Riesgos Gestión TECNOLOGIA'!$O$35),"")</f>
        <v/>
      </c>
      <c r="R10" s="50" t="str">
        <f>IF(AND('Mapa Riesgos Gestión TECNOLOGIA'!$Y$36="Muy Alta",'Mapa Riesgos Gestión TECNOLOGIA'!$AA$36="Menor"),CONCATENATE("R5C",'Mapa Riesgos Gestión TECNOLOGIA'!$O$36),"")</f>
        <v/>
      </c>
      <c r="S10" s="50" t="str">
        <f>IF(AND('Mapa Riesgos Gestión TECNOLOGIA'!$Y$37="Muy Alta",'Mapa Riesgos Gestión TECNOLOGIA'!$AA$37="Menor"),CONCATENATE("R5C",'Mapa Riesgos Gestión TECNOLOGIA'!$O$37),"")</f>
        <v/>
      </c>
      <c r="T10" s="50" t="str">
        <f>IF(AND('Mapa Riesgos Gestión TECNOLOGIA'!$Y$38="Muy Alta",'Mapa Riesgos Gestión TECNOLOGIA'!$AA$38="Menor"),CONCATENATE("R5C",'Mapa Riesgos Gestión TECNOLOGIA'!$O$38),"")</f>
        <v/>
      </c>
      <c r="U10" s="51" t="str">
        <f>IF(AND('Mapa Riesgos Gestión TECNOLOGIA'!$Y$39="Muy Alta",'Mapa Riesgos Gestión TECNOLOGIA'!$AA$39="Menor"),CONCATENATE("R5C",'Mapa Riesgos Gestión TECNOLOGIA'!$O$39),"")</f>
        <v/>
      </c>
      <c r="V10" s="49" t="str">
        <f>IF(AND('Mapa Riesgos Gestión TECNOLOGIA'!$Y$34="Muy Alta",'Mapa Riesgos Gestión TECNOLOGIA'!$AA$34="Moderado"),CONCATENATE("R5C",'Mapa Riesgos Gestión TECNOLOGIA'!$O$34),"")</f>
        <v/>
      </c>
      <c r="W10" s="50" t="str">
        <f>IF(AND('Mapa Riesgos Gestión TECNOLOGIA'!$Y$35="Muy Alta",'Mapa Riesgos Gestión TECNOLOGIA'!$AA$35="Moderado"),CONCATENATE("R5C",'Mapa Riesgos Gestión TECNOLOGIA'!$O$35),"")</f>
        <v/>
      </c>
      <c r="X10" s="50" t="str">
        <f>IF(AND('Mapa Riesgos Gestión TECNOLOGIA'!$Y$36="Muy Alta",'Mapa Riesgos Gestión TECNOLOGIA'!$AA$36="Moderado"),CONCATENATE("R5C",'Mapa Riesgos Gestión TECNOLOGIA'!$O$36),"")</f>
        <v/>
      </c>
      <c r="Y10" s="50" t="str">
        <f>IF(AND('Mapa Riesgos Gestión TECNOLOGIA'!$Y$37="Muy Alta",'Mapa Riesgos Gestión TECNOLOGIA'!$AA$37="Moderado"),CONCATENATE("R5C",'Mapa Riesgos Gestión TECNOLOGIA'!$O$37),"")</f>
        <v/>
      </c>
      <c r="Z10" s="50" t="str">
        <f>IF(AND('Mapa Riesgos Gestión TECNOLOGIA'!$Y$38="Muy Alta",'Mapa Riesgos Gestión TECNOLOGIA'!$AA$38="Moderado"),CONCATENATE("R5C",'Mapa Riesgos Gestión TECNOLOGIA'!$O$38),"")</f>
        <v/>
      </c>
      <c r="AA10" s="51" t="str">
        <f>IF(AND('Mapa Riesgos Gestión TECNOLOGIA'!$Y$39="Muy Alta",'Mapa Riesgos Gestión TECNOLOGIA'!$AA$39="Moderado"),CONCATENATE("R5C",'Mapa Riesgos Gestión TECNOLOGIA'!$O$39),"")</f>
        <v/>
      </c>
      <c r="AB10" s="49" t="str">
        <f>IF(AND('Mapa Riesgos Gestión TECNOLOGIA'!$Y$34="Muy Alta",'Mapa Riesgos Gestión TECNOLOGIA'!$AA$34="Mayor"),CONCATENATE("R5C",'Mapa Riesgos Gestión TECNOLOGIA'!$O$34),"")</f>
        <v/>
      </c>
      <c r="AC10" s="50" t="str">
        <f>IF(AND('Mapa Riesgos Gestión TECNOLOGIA'!$Y$35="Muy Alta",'Mapa Riesgos Gestión TECNOLOGIA'!$AA$35="Mayor"),CONCATENATE("R5C",'Mapa Riesgos Gestión TECNOLOGIA'!$O$35),"")</f>
        <v/>
      </c>
      <c r="AD10" s="50" t="str">
        <f>IF(AND('Mapa Riesgos Gestión TECNOLOGIA'!$Y$36="Muy Alta",'Mapa Riesgos Gestión TECNOLOGIA'!$AA$36="Mayor"),CONCATENATE("R5C",'Mapa Riesgos Gestión TECNOLOGIA'!$O$36),"")</f>
        <v/>
      </c>
      <c r="AE10" s="50" t="str">
        <f>IF(AND('Mapa Riesgos Gestión TECNOLOGIA'!$Y$37="Muy Alta",'Mapa Riesgos Gestión TECNOLOGIA'!$AA$37="Mayor"),CONCATENATE("R5C",'Mapa Riesgos Gestión TECNOLOGIA'!$O$37),"")</f>
        <v/>
      </c>
      <c r="AF10" s="50" t="str">
        <f>IF(AND('Mapa Riesgos Gestión TECNOLOGIA'!$Y$38="Muy Alta",'Mapa Riesgos Gestión TECNOLOGIA'!$AA$38="Mayor"),CONCATENATE("R5C",'Mapa Riesgos Gestión TECNOLOGIA'!$O$38),"")</f>
        <v/>
      </c>
      <c r="AG10" s="51" t="str">
        <f>IF(AND('Mapa Riesgos Gestión TECNOLOGIA'!$Y$39="Muy Alta",'Mapa Riesgos Gestión TECNOLOGIA'!$AA$39="Mayor"),CONCATENATE("R5C",'Mapa Riesgos Gestión TECNOLOGIA'!$O$39),"")</f>
        <v/>
      </c>
      <c r="AH10" s="52" t="str">
        <f>IF(AND('Mapa Riesgos Gestión TECNOLOGIA'!$Y$34="Muy Alta",'Mapa Riesgos Gestión TECNOLOGIA'!$AA$34="Catastrófico"),CONCATENATE("R5C",'Mapa Riesgos Gestión TECNOLOGIA'!$O$34),"")</f>
        <v/>
      </c>
      <c r="AI10" s="53" t="str">
        <f>IF(AND('Mapa Riesgos Gestión TECNOLOGIA'!$Y$35="Muy Alta",'Mapa Riesgos Gestión TECNOLOGIA'!$AA$35="Catastrófico"),CONCATENATE("R5C",'Mapa Riesgos Gestión TECNOLOGIA'!$O$35),"")</f>
        <v/>
      </c>
      <c r="AJ10" s="53" t="str">
        <f>IF(AND('Mapa Riesgos Gestión TECNOLOGIA'!$Y$36="Muy Alta",'Mapa Riesgos Gestión TECNOLOGIA'!$AA$36="Catastrófico"),CONCATENATE("R5C",'Mapa Riesgos Gestión TECNOLOGIA'!$O$36),"")</f>
        <v/>
      </c>
      <c r="AK10" s="53" t="str">
        <f>IF(AND('Mapa Riesgos Gestión TECNOLOGIA'!$Y$37="Muy Alta",'Mapa Riesgos Gestión TECNOLOGIA'!$AA$37="Catastrófico"),CONCATENATE("R5C",'Mapa Riesgos Gestión TECNOLOGIA'!$O$37),"")</f>
        <v/>
      </c>
      <c r="AL10" s="53" t="str">
        <f>IF(AND('Mapa Riesgos Gestión TECNOLOGIA'!$Y$38="Muy Alta",'Mapa Riesgos Gestión TECNOLOGIA'!$AA$38="Catastrófico"),CONCATENATE("R5C",'Mapa Riesgos Gestión TECNOLOGIA'!$O$38),"")</f>
        <v/>
      </c>
      <c r="AM10" s="54" t="str">
        <f>IF(AND('Mapa Riesgos Gestión TECNOLOGIA'!$Y$39="Muy Alta",'Mapa Riesgos Gestión TECNOLOGIA'!$AA$39="Catastrófico"),CONCATENATE("R5C",'Mapa Riesgos Gestión TECNOLOGIA'!$O$39),"")</f>
        <v/>
      </c>
      <c r="AN10" s="80"/>
      <c r="AO10" s="450"/>
      <c r="AP10" s="451"/>
      <c r="AQ10" s="451"/>
      <c r="AR10" s="451"/>
      <c r="AS10" s="451"/>
      <c r="AT10" s="452"/>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row>
    <row r="11" spans="1:91" ht="15" customHeight="1" x14ac:dyDescent="0.25">
      <c r="A11" s="80"/>
      <c r="B11" s="389"/>
      <c r="C11" s="389"/>
      <c r="D11" s="390"/>
      <c r="E11" s="430"/>
      <c r="F11" s="431"/>
      <c r="G11" s="431"/>
      <c r="H11" s="431"/>
      <c r="I11" s="432"/>
      <c r="J11" s="49" t="str">
        <f>IF(AND('Mapa Riesgos Gestión TECNOLOGIA'!$Y$40="Muy Alta",'Mapa Riesgos Gestión TECNOLOGIA'!$AA$40="Leve"),CONCATENATE("R6C",'Mapa Riesgos Gestión TECNOLOGIA'!$O$40),"")</f>
        <v/>
      </c>
      <c r="K11" s="50" t="str">
        <f>IF(AND('Mapa Riesgos Gestión TECNOLOGIA'!$Y$41="Muy Alta",'Mapa Riesgos Gestión TECNOLOGIA'!$AA$41="Leve"),CONCATENATE("R6C",'Mapa Riesgos Gestión TECNOLOGIA'!$O$41),"")</f>
        <v/>
      </c>
      <c r="L11" s="50" t="str">
        <f>IF(AND('Mapa Riesgos Gestión TECNOLOGIA'!$Y$42="Muy Alta",'Mapa Riesgos Gestión TECNOLOGIA'!$AA$42="Leve"),CONCATENATE("R6C",'Mapa Riesgos Gestión TECNOLOGIA'!$O$42),"")</f>
        <v/>
      </c>
      <c r="M11" s="50" t="str">
        <f>IF(AND('Mapa Riesgos Gestión TECNOLOGIA'!$Y$43="Muy Alta",'Mapa Riesgos Gestión TECNOLOGIA'!$AA$43="Leve"),CONCATENATE("R6C",'Mapa Riesgos Gestión TECNOLOGIA'!$O$43),"")</f>
        <v/>
      </c>
      <c r="N11" s="50" t="str">
        <f>IF(AND('Mapa Riesgos Gestión TECNOLOGIA'!$Y$44="Muy Alta",'Mapa Riesgos Gestión TECNOLOGIA'!$AA$44="Leve"),CONCATENATE("R6C",'Mapa Riesgos Gestión TECNOLOGIA'!$O$44),"")</f>
        <v/>
      </c>
      <c r="O11" s="51" t="str">
        <f>IF(AND('Mapa Riesgos Gestión TECNOLOGIA'!$Y$45="Muy Alta",'Mapa Riesgos Gestión TECNOLOGIA'!$AA$45="Leve"),CONCATENATE("R6C",'Mapa Riesgos Gestión TECNOLOGIA'!$O$45),"")</f>
        <v/>
      </c>
      <c r="P11" s="49" t="str">
        <f>IF(AND('Mapa Riesgos Gestión TECNOLOGIA'!$Y$40="Muy Alta",'Mapa Riesgos Gestión TECNOLOGIA'!$AA$40="Menor"),CONCATENATE("R6C",'Mapa Riesgos Gestión TECNOLOGIA'!$O$40),"")</f>
        <v/>
      </c>
      <c r="Q11" s="50" t="str">
        <f>IF(AND('Mapa Riesgos Gestión TECNOLOGIA'!$Y$41="Muy Alta",'Mapa Riesgos Gestión TECNOLOGIA'!$AA$41="Menor"),CONCATENATE("R6C",'Mapa Riesgos Gestión TECNOLOGIA'!$O$41),"")</f>
        <v/>
      </c>
      <c r="R11" s="50" t="str">
        <f>IF(AND('Mapa Riesgos Gestión TECNOLOGIA'!$Y$42="Muy Alta",'Mapa Riesgos Gestión TECNOLOGIA'!$AA$42="Menor"),CONCATENATE("R6C",'Mapa Riesgos Gestión TECNOLOGIA'!$O$42),"")</f>
        <v/>
      </c>
      <c r="S11" s="50" t="str">
        <f>IF(AND('Mapa Riesgos Gestión TECNOLOGIA'!$Y$43="Muy Alta",'Mapa Riesgos Gestión TECNOLOGIA'!$AA$43="Menor"),CONCATENATE("R6C",'Mapa Riesgos Gestión TECNOLOGIA'!$O$43),"")</f>
        <v/>
      </c>
      <c r="T11" s="50" t="str">
        <f>IF(AND('Mapa Riesgos Gestión TECNOLOGIA'!$Y$44="Muy Alta",'Mapa Riesgos Gestión TECNOLOGIA'!$AA$44="Menor"),CONCATENATE("R6C",'Mapa Riesgos Gestión TECNOLOGIA'!$O$44),"")</f>
        <v/>
      </c>
      <c r="U11" s="51" t="str">
        <f>IF(AND('Mapa Riesgos Gestión TECNOLOGIA'!$Y$45="Muy Alta",'Mapa Riesgos Gestión TECNOLOGIA'!$AA$45="Menor"),CONCATENATE("R6C",'Mapa Riesgos Gestión TECNOLOGIA'!$O$45),"")</f>
        <v/>
      </c>
      <c r="V11" s="49" t="str">
        <f>IF(AND('Mapa Riesgos Gestión TECNOLOGIA'!$Y$40="Muy Alta",'Mapa Riesgos Gestión TECNOLOGIA'!$AA$40="Moderado"),CONCATENATE("R6C",'Mapa Riesgos Gestión TECNOLOGIA'!$O$40),"")</f>
        <v/>
      </c>
      <c r="W11" s="50" t="str">
        <f>IF(AND('Mapa Riesgos Gestión TECNOLOGIA'!$Y$41="Muy Alta",'Mapa Riesgos Gestión TECNOLOGIA'!$AA$41="Moderado"),CONCATENATE("R6C",'Mapa Riesgos Gestión TECNOLOGIA'!$O$41),"")</f>
        <v/>
      </c>
      <c r="X11" s="50" t="str">
        <f>IF(AND('Mapa Riesgos Gestión TECNOLOGIA'!$Y$42="Muy Alta",'Mapa Riesgos Gestión TECNOLOGIA'!$AA$42="Moderado"),CONCATENATE("R6C",'Mapa Riesgos Gestión TECNOLOGIA'!$O$42),"")</f>
        <v/>
      </c>
      <c r="Y11" s="50" t="str">
        <f>IF(AND('Mapa Riesgos Gestión TECNOLOGIA'!$Y$43="Muy Alta",'Mapa Riesgos Gestión TECNOLOGIA'!$AA$43="Moderado"),CONCATENATE("R6C",'Mapa Riesgos Gestión TECNOLOGIA'!$O$43),"")</f>
        <v/>
      </c>
      <c r="Z11" s="50" t="str">
        <f>IF(AND('Mapa Riesgos Gestión TECNOLOGIA'!$Y$44="Muy Alta",'Mapa Riesgos Gestión TECNOLOGIA'!$AA$44="Moderado"),CONCATENATE("R6C",'Mapa Riesgos Gestión TECNOLOGIA'!$O$44),"")</f>
        <v/>
      </c>
      <c r="AA11" s="51" t="str">
        <f>IF(AND('Mapa Riesgos Gestión TECNOLOGIA'!$Y$45="Muy Alta",'Mapa Riesgos Gestión TECNOLOGIA'!$AA$45="Moderado"),CONCATENATE("R6C",'Mapa Riesgos Gestión TECNOLOGIA'!$O$45),"")</f>
        <v/>
      </c>
      <c r="AB11" s="49" t="str">
        <f>IF(AND('Mapa Riesgos Gestión TECNOLOGIA'!$Y$40="Muy Alta",'Mapa Riesgos Gestión TECNOLOGIA'!$AA$40="Mayor"),CONCATENATE("R6C",'Mapa Riesgos Gestión TECNOLOGIA'!$O$40),"")</f>
        <v/>
      </c>
      <c r="AC11" s="50" t="str">
        <f>IF(AND('Mapa Riesgos Gestión TECNOLOGIA'!$Y$41="Muy Alta",'Mapa Riesgos Gestión TECNOLOGIA'!$AA$41="Mayor"),CONCATENATE("R6C",'Mapa Riesgos Gestión TECNOLOGIA'!$O$41),"")</f>
        <v/>
      </c>
      <c r="AD11" s="50" t="str">
        <f>IF(AND('Mapa Riesgos Gestión TECNOLOGIA'!$Y$42="Muy Alta",'Mapa Riesgos Gestión TECNOLOGIA'!$AA$42="Mayor"),CONCATENATE("R6C",'Mapa Riesgos Gestión TECNOLOGIA'!$O$42),"")</f>
        <v/>
      </c>
      <c r="AE11" s="50" t="str">
        <f>IF(AND('Mapa Riesgos Gestión TECNOLOGIA'!$Y$43="Muy Alta",'Mapa Riesgos Gestión TECNOLOGIA'!$AA$43="Mayor"),CONCATENATE("R6C",'Mapa Riesgos Gestión TECNOLOGIA'!$O$43),"")</f>
        <v/>
      </c>
      <c r="AF11" s="50" t="str">
        <f>IF(AND('Mapa Riesgos Gestión TECNOLOGIA'!$Y$44="Muy Alta",'Mapa Riesgos Gestión TECNOLOGIA'!$AA$44="Mayor"),CONCATENATE("R6C",'Mapa Riesgos Gestión TECNOLOGIA'!$O$44),"")</f>
        <v/>
      </c>
      <c r="AG11" s="51" t="str">
        <f>IF(AND('Mapa Riesgos Gestión TECNOLOGIA'!$Y$45="Muy Alta",'Mapa Riesgos Gestión TECNOLOGIA'!$AA$45="Mayor"),CONCATENATE("R6C",'Mapa Riesgos Gestión TECNOLOGIA'!$O$45),"")</f>
        <v/>
      </c>
      <c r="AH11" s="52" t="str">
        <f>IF(AND('Mapa Riesgos Gestión TECNOLOGIA'!$Y$40="Muy Alta",'Mapa Riesgos Gestión TECNOLOGIA'!$AA$40="Catastrófico"),CONCATENATE("R6C",'Mapa Riesgos Gestión TECNOLOGIA'!$O$40),"")</f>
        <v/>
      </c>
      <c r="AI11" s="53" t="str">
        <f>IF(AND('Mapa Riesgos Gestión TECNOLOGIA'!$Y$41="Muy Alta",'Mapa Riesgos Gestión TECNOLOGIA'!$AA$41="Catastrófico"),CONCATENATE("R6C",'Mapa Riesgos Gestión TECNOLOGIA'!$O$41),"")</f>
        <v/>
      </c>
      <c r="AJ11" s="53" t="str">
        <f>IF(AND('Mapa Riesgos Gestión TECNOLOGIA'!$Y$42="Muy Alta",'Mapa Riesgos Gestión TECNOLOGIA'!$AA$42="Catastrófico"),CONCATENATE("R6C",'Mapa Riesgos Gestión TECNOLOGIA'!$O$42),"")</f>
        <v/>
      </c>
      <c r="AK11" s="53" t="str">
        <f>IF(AND('Mapa Riesgos Gestión TECNOLOGIA'!$Y$43="Muy Alta",'Mapa Riesgos Gestión TECNOLOGIA'!$AA$43="Catastrófico"),CONCATENATE("R6C",'Mapa Riesgos Gestión TECNOLOGIA'!$O$43),"")</f>
        <v/>
      </c>
      <c r="AL11" s="53" t="str">
        <f>IF(AND('Mapa Riesgos Gestión TECNOLOGIA'!$Y$44="Muy Alta",'Mapa Riesgos Gestión TECNOLOGIA'!$AA$44="Catastrófico"),CONCATENATE("R6C",'Mapa Riesgos Gestión TECNOLOGIA'!$O$44),"")</f>
        <v/>
      </c>
      <c r="AM11" s="54" t="str">
        <f>IF(AND('Mapa Riesgos Gestión TECNOLOGIA'!$Y$45="Muy Alta",'Mapa Riesgos Gestión TECNOLOGIA'!$AA$45="Catastrófico"),CONCATENATE("R6C",'Mapa Riesgos Gestión TECNOLOGIA'!$O$45),"")</f>
        <v/>
      </c>
      <c r="AN11" s="80"/>
      <c r="AO11" s="450"/>
      <c r="AP11" s="451"/>
      <c r="AQ11" s="451"/>
      <c r="AR11" s="451"/>
      <c r="AS11" s="451"/>
      <c r="AT11" s="452"/>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row>
    <row r="12" spans="1:91" ht="15" customHeight="1" x14ac:dyDescent="0.25">
      <c r="A12" s="80"/>
      <c r="B12" s="389"/>
      <c r="C12" s="389"/>
      <c r="D12" s="390"/>
      <c r="E12" s="430"/>
      <c r="F12" s="431"/>
      <c r="G12" s="431"/>
      <c r="H12" s="431"/>
      <c r="I12" s="432"/>
      <c r="J12" s="49" t="str">
        <f>IF(AND('Mapa Riesgos Gestión TECNOLOGIA'!$Y$46="Muy Alta",'Mapa Riesgos Gestión TECNOLOGIA'!$AA$46="Leve"),CONCATENATE("R7C",'Mapa Riesgos Gestión TECNOLOGIA'!$O$46),"")</f>
        <v/>
      </c>
      <c r="K12" s="50" t="str">
        <f>IF(AND('Mapa Riesgos Gestión TECNOLOGIA'!$Y$47="Muy Alta",'Mapa Riesgos Gestión TECNOLOGIA'!$AA$47="Leve"),CONCATENATE("R7C",'Mapa Riesgos Gestión TECNOLOGIA'!$O$47),"")</f>
        <v/>
      </c>
      <c r="L12" s="50" t="str">
        <f>IF(AND('Mapa Riesgos Gestión TECNOLOGIA'!$Y$48="Muy Alta",'Mapa Riesgos Gestión TECNOLOGIA'!$AA$48="Leve"),CONCATENATE("R7C",'Mapa Riesgos Gestión TECNOLOGIA'!$O$48),"")</f>
        <v/>
      </c>
      <c r="M12" s="50" t="str">
        <f>IF(AND('Mapa Riesgos Gestión TECNOLOGIA'!$Y$49="Muy Alta",'Mapa Riesgos Gestión TECNOLOGIA'!$AA$49="Leve"),CONCATENATE("R7C",'Mapa Riesgos Gestión TECNOLOGIA'!$O$49),"")</f>
        <v/>
      </c>
      <c r="N12" s="50" t="str">
        <f>IF(AND('Mapa Riesgos Gestión TECNOLOGIA'!$Y$50="Muy Alta",'Mapa Riesgos Gestión TECNOLOGIA'!$AA$50="Leve"),CONCATENATE("R7C",'Mapa Riesgos Gestión TECNOLOGIA'!$O$50),"")</f>
        <v/>
      </c>
      <c r="O12" s="51" t="str">
        <f>IF(AND('Mapa Riesgos Gestión TECNOLOGIA'!$Y$51="Muy Alta",'Mapa Riesgos Gestión TECNOLOGIA'!$AA$51="Leve"),CONCATENATE("R7C",'Mapa Riesgos Gestión TECNOLOGIA'!$O$51),"")</f>
        <v/>
      </c>
      <c r="P12" s="49" t="str">
        <f>IF(AND('Mapa Riesgos Gestión TECNOLOGIA'!$Y$46="Muy Alta",'Mapa Riesgos Gestión TECNOLOGIA'!$AA$46="Menor"),CONCATENATE("R7C",'Mapa Riesgos Gestión TECNOLOGIA'!$O$46),"")</f>
        <v/>
      </c>
      <c r="Q12" s="50" t="str">
        <f>IF(AND('Mapa Riesgos Gestión TECNOLOGIA'!$Y$47="Muy Alta",'Mapa Riesgos Gestión TECNOLOGIA'!$AA$47="Menor"),CONCATENATE("R7C",'Mapa Riesgos Gestión TECNOLOGIA'!$O$47),"")</f>
        <v/>
      </c>
      <c r="R12" s="50" t="str">
        <f>IF(AND('Mapa Riesgos Gestión TECNOLOGIA'!$Y$48="Muy Alta",'Mapa Riesgos Gestión TECNOLOGIA'!$AA$48="Menor"),CONCATENATE("R7C",'Mapa Riesgos Gestión TECNOLOGIA'!$O$48),"")</f>
        <v/>
      </c>
      <c r="S12" s="50" t="str">
        <f>IF(AND('Mapa Riesgos Gestión TECNOLOGIA'!$Y$49="Muy Alta",'Mapa Riesgos Gestión TECNOLOGIA'!$AA$49="Menor"),CONCATENATE("R7C",'Mapa Riesgos Gestión TECNOLOGIA'!$O$49),"")</f>
        <v/>
      </c>
      <c r="T12" s="50" t="str">
        <f>IF(AND('Mapa Riesgos Gestión TECNOLOGIA'!$Y$50="Muy Alta",'Mapa Riesgos Gestión TECNOLOGIA'!$AA$50="Menor"),CONCATENATE("R7C",'Mapa Riesgos Gestión TECNOLOGIA'!$O$50),"")</f>
        <v/>
      </c>
      <c r="U12" s="51" t="str">
        <f>IF(AND('Mapa Riesgos Gestión TECNOLOGIA'!$Y$51="Muy Alta",'Mapa Riesgos Gestión TECNOLOGIA'!$AA$51="Menor"),CONCATENATE("R7C",'Mapa Riesgos Gestión TECNOLOGIA'!$O$51),"")</f>
        <v/>
      </c>
      <c r="V12" s="49" t="str">
        <f>IF(AND('Mapa Riesgos Gestión TECNOLOGIA'!$Y$46="Muy Alta",'Mapa Riesgos Gestión TECNOLOGIA'!$AA$46="Moderado"),CONCATENATE("R7C",'Mapa Riesgos Gestión TECNOLOGIA'!$O$46),"")</f>
        <v/>
      </c>
      <c r="W12" s="50" t="str">
        <f>IF(AND('Mapa Riesgos Gestión TECNOLOGIA'!$Y$47="Muy Alta",'Mapa Riesgos Gestión TECNOLOGIA'!$AA$47="Moderado"),CONCATENATE("R7C",'Mapa Riesgos Gestión TECNOLOGIA'!$O$47),"")</f>
        <v/>
      </c>
      <c r="X12" s="50" t="str">
        <f>IF(AND('Mapa Riesgos Gestión TECNOLOGIA'!$Y$48="Muy Alta",'Mapa Riesgos Gestión TECNOLOGIA'!$AA$48="Moderado"),CONCATENATE("R7C",'Mapa Riesgos Gestión TECNOLOGIA'!$O$48),"")</f>
        <v/>
      </c>
      <c r="Y12" s="50" t="str">
        <f>IF(AND('Mapa Riesgos Gestión TECNOLOGIA'!$Y$49="Muy Alta",'Mapa Riesgos Gestión TECNOLOGIA'!$AA$49="Moderado"),CONCATENATE("R7C",'Mapa Riesgos Gestión TECNOLOGIA'!$O$49),"")</f>
        <v/>
      </c>
      <c r="Z12" s="50" t="str">
        <f>IF(AND('Mapa Riesgos Gestión TECNOLOGIA'!$Y$50="Muy Alta",'Mapa Riesgos Gestión TECNOLOGIA'!$AA$50="Moderado"),CONCATENATE("R7C",'Mapa Riesgos Gestión TECNOLOGIA'!$O$50),"")</f>
        <v/>
      </c>
      <c r="AA12" s="51" t="str">
        <f>IF(AND('Mapa Riesgos Gestión TECNOLOGIA'!$Y$51="Muy Alta",'Mapa Riesgos Gestión TECNOLOGIA'!$AA$51="Moderado"),CONCATENATE("R7C",'Mapa Riesgos Gestión TECNOLOGIA'!$O$51),"")</f>
        <v/>
      </c>
      <c r="AB12" s="49" t="str">
        <f>IF(AND('Mapa Riesgos Gestión TECNOLOGIA'!$Y$46="Muy Alta",'Mapa Riesgos Gestión TECNOLOGIA'!$AA$46="Mayor"),CONCATENATE("R7C",'Mapa Riesgos Gestión TECNOLOGIA'!$O$46),"")</f>
        <v/>
      </c>
      <c r="AC12" s="50" t="str">
        <f>IF(AND('Mapa Riesgos Gestión TECNOLOGIA'!$Y$47="Muy Alta",'Mapa Riesgos Gestión TECNOLOGIA'!$AA$47="Mayor"),CONCATENATE("R7C",'Mapa Riesgos Gestión TECNOLOGIA'!$O$47),"")</f>
        <v/>
      </c>
      <c r="AD12" s="50" t="str">
        <f>IF(AND('Mapa Riesgos Gestión TECNOLOGIA'!$Y$48="Muy Alta",'Mapa Riesgos Gestión TECNOLOGIA'!$AA$48="Mayor"),CONCATENATE("R7C",'Mapa Riesgos Gestión TECNOLOGIA'!$O$48),"")</f>
        <v/>
      </c>
      <c r="AE12" s="50" t="str">
        <f>IF(AND('Mapa Riesgos Gestión TECNOLOGIA'!$Y$49="Muy Alta",'Mapa Riesgos Gestión TECNOLOGIA'!$AA$49="Mayor"),CONCATENATE("R7C",'Mapa Riesgos Gestión TECNOLOGIA'!$O$49),"")</f>
        <v/>
      </c>
      <c r="AF12" s="50" t="str">
        <f>IF(AND('Mapa Riesgos Gestión TECNOLOGIA'!$Y$50="Muy Alta",'Mapa Riesgos Gestión TECNOLOGIA'!$AA$50="Mayor"),CONCATENATE("R7C",'Mapa Riesgos Gestión TECNOLOGIA'!$O$50),"")</f>
        <v/>
      </c>
      <c r="AG12" s="51" t="str">
        <f>IF(AND('Mapa Riesgos Gestión TECNOLOGIA'!$Y$51="Muy Alta",'Mapa Riesgos Gestión TECNOLOGIA'!$AA$51="Mayor"),CONCATENATE("R7C",'Mapa Riesgos Gestión TECNOLOGIA'!$O$51),"")</f>
        <v/>
      </c>
      <c r="AH12" s="52" t="str">
        <f>IF(AND('Mapa Riesgos Gestión TECNOLOGIA'!$Y$46="Muy Alta",'Mapa Riesgos Gestión TECNOLOGIA'!$AA$46="Catastrófico"),CONCATENATE("R7C",'Mapa Riesgos Gestión TECNOLOGIA'!$O$46),"")</f>
        <v/>
      </c>
      <c r="AI12" s="53" t="str">
        <f>IF(AND('Mapa Riesgos Gestión TECNOLOGIA'!$Y$47="Muy Alta",'Mapa Riesgos Gestión TECNOLOGIA'!$AA$47="Catastrófico"),CONCATENATE("R7C",'Mapa Riesgos Gestión TECNOLOGIA'!$O$47),"")</f>
        <v/>
      </c>
      <c r="AJ12" s="53" t="str">
        <f>IF(AND('Mapa Riesgos Gestión TECNOLOGIA'!$Y$48="Muy Alta",'Mapa Riesgos Gestión TECNOLOGIA'!$AA$48="Catastrófico"),CONCATENATE("R7C",'Mapa Riesgos Gestión TECNOLOGIA'!$O$48),"")</f>
        <v/>
      </c>
      <c r="AK12" s="53" t="str">
        <f>IF(AND('Mapa Riesgos Gestión TECNOLOGIA'!$Y$49="Muy Alta",'Mapa Riesgos Gestión TECNOLOGIA'!$AA$49="Catastrófico"),CONCATENATE("R7C",'Mapa Riesgos Gestión TECNOLOGIA'!$O$49),"")</f>
        <v/>
      </c>
      <c r="AL12" s="53" t="str">
        <f>IF(AND('Mapa Riesgos Gestión TECNOLOGIA'!$Y$50="Muy Alta",'Mapa Riesgos Gestión TECNOLOGIA'!$AA$50="Catastrófico"),CONCATENATE("R7C",'Mapa Riesgos Gestión TECNOLOGIA'!$O$50),"")</f>
        <v/>
      </c>
      <c r="AM12" s="54" t="str">
        <f>IF(AND('Mapa Riesgos Gestión TECNOLOGIA'!$Y$51="Muy Alta",'Mapa Riesgos Gestión TECNOLOGIA'!$AA$51="Catastrófico"),CONCATENATE("R7C",'Mapa Riesgos Gestión TECNOLOGIA'!$O$51),"")</f>
        <v/>
      </c>
      <c r="AN12" s="80"/>
      <c r="AO12" s="450"/>
      <c r="AP12" s="451"/>
      <c r="AQ12" s="451"/>
      <c r="AR12" s="451"/>
      <c r="AS12" s="451"/>
      <c r="AT12" s="452"/>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row>
    <row r="13" spans="1:91" ht="15" customHeight="1" x14ac:dyDescent="0.25">
      <c r="A13" s="80"/>
      <c r="B13" s="389"/>
      <c r="C13" s="389"/>
      <c r="D13" s="390"/>
      <c r="E13" s="430"/>
      <c r="F13" s="431"/>
      <c r="G13" s="431"/>
      <c r="H13" s="431"/>
      <c r="I13" s="432"/>
      <c r="J13" s="49" t="str">
        <f>IF(AND('Mapa Riesgos Gestión TECNOLOGIA'!$Y$52="Muy Alta",'Mapa Riesgos Gestión TECNOLOGIA'!$AA$52="Leve"),CONCATENATE("R8C",'Mapa Riesgos Gestión TECNOLOGIA'!$O$52),"")</f>
        <v/>
      </c>
      <c r="K13" s="50" t="str">
        <f>IF(AND('Mapa Riesgos Gestión TECNOLOGIA'!$Y$53="Muy Alta",'Mapa Riesgos Gestión TECNOLOGIA'!$AA$53="Leve"),CONCATENATE("R8C",'Mapa Riesgos Gestión TECNOLOGIA'!$O$53),"")</f>
        <v/>
      </c>
      <c r="L13" s="50" t="str">
        <f>IF(AND('Mapa Riesgos Gestión TECNOLOGIA'!$Y$54="Muy Alta",'Mapa Riesgos Gestión TECNOLOGIA'!$AA$54="Leve"),CONCATENATE("R8C",'Mapa Riesgos Gestión TECNOLOGIA'!$O$54),"")</f>
        <v/>
      </c>
      <c r="M13" s="50" t="str">
        <f>IF(AND('Mapa Riesgos Gestión TECNOLOGIA'!$Y$55="Muy Alta",'Mapa Riesgos Gestión TECNOLOGIA'!$AA$55="Leve"),CONCATENATE("R8C",'Mapa Riesgos Gestión TECNOLOGIA'!$O$55),"")</f>
        <v/>
      </c>
      <c r="N13" s="50" t="str">
        <f>IF(AND('Mapa Riesgos Gestión TECNOLOGIA'!$Y$56="Muy Alta",'Mapa Riesgos Gestión TECNOLOGIA'!$AA$56="Leve"),CONCATENATE("R8C",'Mapa Riesgos Gestión TECNOLOGIA'!$O$56),"")</f>
        <v/>
      </c>
      <c r="O13" s="51" t="str">
        <f>IF(AND('Mapa Riesgos Gestión TECNOLOGIA'!$Y$57="Muy Alta",'Mapa Riesgos Gestión TECNOLOGIA'!$AA$57="Leve"),CONCATENATE("R8C",'Mapa Riesgos Gestión TECNOLOGIA'!$O$57),"")</f>
        <v/>
      </c>
      <c r="P13" s="49" t="str">
        <f>IF(AND('Mapa Riesgos Gestión TECNOLOGIA'!$Y$52="Muy Alta",'Mapa Riesgos Gestión TECNOLOGIA'!$AA$52="Menor"),CONCATENATE("R8C",'Mapa Riesgos Gestión TECNOLOGIA'!$O$52),"")</f>
        <v/>
      </c>
      <c r="Q13" s="50" t="str">
        <f>IF(AND('Mapa Riesgos Gestión TECNOLOGIA'!$Y$53="Muy Alta",'Mapa Riesgos Gestión TECNOLOGIA'!$AA$53="Menor"),CONCATENATE("R8C",'Mapa Riesgos Gestión TECNOLOGIA'!$O$53),"")</f>
        <v/>
      </c>
      <c r="R13" s="50" t="str">
        <f>IF(AND('Mapa Riesgos Gestión TECNOLOGIA'!$Y$54="Muy Alta",'Mapa Riesgos Gestión TECNOLOGIA'!$AA$54="Menor"),CONCATENATE("R8C",'Mapa Riesgos Gestión TECNOLOGIA'!$O$54),"")</f>
        <v/>
      </c>
      <c r="S13" s="50" t="str">
        <f>IF(AND('Mapa Riesgos Gestión TECNOLOGIA'!$Y$55="Muy Alta",'Mapa Riesgos Gestión TECNOLOGIA'!$AA$55="Menor"),CONCATENATE("R8C",'Mapa Riesgos Gestión TECNOLOGIA'!$O$55),"")</f>
        <v/>
      </c>
      <c r="T13" s="50" t="str">
        <f>IF(AND('Mapa Riesgos Gestión TECNOLOGIA'!$Y$56="Muy Alta",'Mapa Riesgos Gestión TECNOLOGIA'!$AA$56="Menor"),CONCATENATE("R8C",'Mapa Riesgos Gestión TECNOLOGIA'!$O$56),"")</f>
        <v/>
      </c>
      <c r="U13" s="51" t="str">
        <f>IF(AND('Mapa Riesgos Gestión TECNOLOGIA'!$Y$57="Muy Alta",'Mapa Riesgos Gestión TECNOLOGIA'!$AA$57="Menor"),CONCATENATE("R8C",'Mapa Riesgos Gestión TECNOLOGIA'!$O$57),"")</f>
        <v/>
      </c>
      <c r="V13" s="49" t="str">
        <f>IF(AND('Mapa Riesgos Gestión TECNOLOGIA'!$Y$52="Muy Alta",'Mapa Riesgos Gestión TECNOLOGIA'!$AA$52="Moderado"),CONCATENATE("R8C",'Mapa Riesgos Gestión TECNOLOGIA'!$O$52),"")</f>
        <v/>
      </c>
      <c r="W13" s="50" t="str">
        <f>IF(AND('Mapa Riesgos Gestión TECNOLOGIA'!$Y$53="Muy Alta",'Mapa Riesgos Gestión TECNOLOGIA'!$AA$53="Moderado"),CONCATENATE("R8C",'Mapa Riesgos Gestión TECNOLOGIA'!$O$53),"")</f>
        <v/>
      </c>
      <c r="X13" s="50" t="str">
        <f>IF(AND('Mapa Riesgos Gestión TECNOLOGIA'!$Y$54="Muy Alta",'Mapa Riesgos Gestión TECNOLOGIA'!$AA$54="Moderado"),CONCATENATE("R8C",'Mapa Riesgos Gestión TECNOLOGIA'!$O$54),"")</f>
        <v/>
      </c>
      <c r="Y13" s="50" t="str">
        <f>IF(AND('Mapa Riesgos Gestión TECNOLOGIA'!$Y$55="Muy Alta",'Mapa Riesgos Gestión TECNOLOGIA'!$AA$55="Moderado"),CONCATENATE("R8C",'Mapa Riesgos Gestión TECNOLOGIA'!$O$55),"")</f>
        <v/>
      </c>
      <c r="Z13" s="50" t="str">
        <f>IF(AND('Mapa Riesgos Gestión TECNOLOGIA'!$Y$56="Muy Alta",'Mapa Riesgos Gestión TECNOLOGIA'!$AA$56="Moderado"),CONCATENATE("R8C",'Mapa Riesgos Gestión TECNOLOGIA'!$O$56),"")</f>
        <v/>
      </c>
      <c r="AA13" s="51" t="str">
        <f>IF(AND('Mapa Riesgos Gestión TECNOLOGIA'!$Y$57="Muy Alta",'Mapa Riesgos Gestión TECNOLOGIA'!$AA$57="Moderado"),CONCATENATE("R8C",'Mapa Riesgos Gestión TECNOLOGIA'!$O$57),"")</f>
        <v/>
      </c>
      <c r="AB13" s="49" t="str">
        <f>IF(AND('Mapa Riesgos Gestión TECNOLOGIA'!$Y$52="Muy Alta",'Mapa Riesgos Gestión TECNOLOGIA'!$AA$52="Mayor"),CONCATENATE("R8C",'Mapa Riesgos Gestión TECNOLOGIA'!$O$52),"")</f>
        <v/>
      </c>
      <c r="AC13" s="50" t="str">
        <f>IF(AND('Mapa Riesgos Gestión TECNOLOGIA'!$Y$53="Muy Alta",'Mapa Riesgos Gestión TECNOLOGIA'!$AA$53="Mayor"),CONCATENATE("R8C",'Mapa Riesgos Gestión TECNOLOGIA'!$O$53),"")</f>
        <v/>
      </c>
      <c r="AD13" s="50" t="str">
        <f>IF(AND('Mapa Riesgos Gestión TECNOLOGIA'!$Y$54="Muy Alta",'Mapa Riesgos Gestión TECNOLOGIA'!$AA$54="Mayor"),CONCATENATE("R8C",'Mapa Riesgos Gestión TECNOLOGIA'!$O$54),"")</f>
        <v/>
      </c>
      <c r="AE13" s="50" t="str">
        <f>IF(AND('Mapa Riesgos Gestión TECNOLOGIA'!$Y$55="Muy Alta",'Mapa Riesgos Gestión TECNOLOGIA'!$AA$55="Mayor"),CONCATENATE("R8C",'Mapa Riesgos Gestión TECNOLOGIA'!$O$55),"")</f>
        <v/>
      </c>
      <c r="AF13" s="50" t="str">
        <f>IF(AND('Mapa Riesgos Gestión TECNOLOGIA'!$Y$56="Muy Alta",'Mapa Riesgos Gestión TECNOLOGIA'!$AA$56="Mayor"),CONCATENATE("R8C",'Mapa Riesgos Gestión TECNOLOGIA'!$O$56),"")</f>
        <v/>
      </c>
      <c r="AG13" s="51" t="str">
        <f>IF(AND('Mapa Riesgos Gestión TECNOLOGIA'!$Y$57="Muy Alta",'Mapa Riesgos Gestión TECNOLOGIA'!$AA$57="Mayor"),CONCATENATE("R8C",'Mapa Riesgos Gestión TECNOLOGIA'!$O$57),"")</f>
        <v/>
      </c>
      <c r="AH13" s="52" t="str">
        <f>IF(AND('Mapa Riesgos Gestión TECNOLOGIA'!$Y$52="Muy Alta",'Mapa Riesgos Gestión TECNOLOGIA'!$AA$52="Catastrófico"),CONCATENATE("R8C",'Mapa Riesgos Gestión TECNOLOGIA'!$O$52),"")</f>
        <v/>
      </c>
      <c r="AI13" s="53" t="str">
        <f>IF(AND('Mapa Riesgos Gestión TECNOLOGIA'!$Y$53="Muy Alta",'Mapa Riesgos Gestión TECNOLOGIA'!$AA$53="Catastrófico"),CONCATENATE("R8C",'Mapa Riesgos Gestión TECNOLOGIA'!$O$53),"")</f>
        <v/>
      </c>
      <c r="AJ13" s="53" t="str">
        <f>IF(AND('Mapa Riesgos Gestión TECNOLOGIA'!$Y$54="Muy Alta",'Mapa Riesgos Gestión TECNOLOGIA'!$AA$54="Catastrófico"),CONCATENATE("R8C",'Mapa Riesgos Gestión TECNOLOGIA'!$O$54),"")</f>
        <v/>
      </c>
      <c r="AK13" s="53" t="str">
        <f>IF(AND('Mapa Riesgos Gestión TECNOLOGIA'!$Y$55="Muy Alta",'Mapa Riesgos Gestión TECNOLOGIA'!$AA$55="Catastrófico"),CONCATENATE("R8C",'Mapa Riesgos Gestión TECNOLOGIA'!$O$55),"")</f>
        <v/>
      </c>
      <c r="AL13" s="53" t="str">
        <f>IF(AND('Mapa Riesgos Gestión TECNOLOGIA'!$Y$56="Muy Alta",'Mapa Riesgos Gestión TECNOLOGIA'!$AA$56="Catastrófico"),CONCATENATE("R8C",'Mapa Riesgos Gestión TECNOLOGIA'!$O$56),"")</f>
        <v/>
      </c>
      <c r="AM13" s="54" t="str">
        <f>IF(AND('Mapa Riesgos Gestión TECNOLOGIA'!$Y$57="Muy Alta",'Mapa Riesgos Gestión TECNOLOGIA'!$AA$57="Catastrófico"),CONCATENATE("R8C",'Mapa Riesgos Gestión TECNOLOGIA'!$O$57),"")</f>
        <v/>
      </c>
      <c r="AN13" s="80"/>
      <c r="AO13" s="450"/>
      <c r="AP13" s="451"/>
      <c r="AQ13" s="451"/>
      <c r="AR13" s="451"/>
      <c r="AS13" s="451"/>
      <c r="AT13" s="452"/>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row>
    <row r="14" spans="1:91" ht="15" customHeight="1" x14ac:dyDescent="0.25">
      <c r="A14" s="80"/>
      <c r="B14" s="389"/>
      <c r="C14" s="389"/>
      <c r="D14" s="390"/>
      <c r="E14" s="430"/>
      <c r="F14" s="431"/>
      <c r="G14" s="431"/>
      <c r="H14" s="431"/>
      <c r="I14" s="432"/>
      <c r="J14" s="49" t="str">
        <f>IF(AND('Mapa Riesgos Gestión TECNOLOGIA'!$Y$58="Muy Alta",'Mapa Riesgos Gestión TECNOLOGIA'!$AA$58="Leve"),CONCATENATE("R9C",'Mapa Riesgos Gestión TECNOLOGIA'!$O$58),"")</f>
        <v/>
      </c>
      <c r="K14" s="50" t="str">
        <f>IF(AND('Mapa Riesgos Gestión TECNOLOGIA'!$Y$59="Muy Alta",'Mapa Riesgos Gestión TECNOLOGIA'!$AA$59="Leve"),CONCATENATE("R9C",'Mapa Riesgos Gestión TECNOLOGIA'!$O$59),"")</f>
        <v/>
      </c>
      <c r="L14" s="50" t="str">
        <f>IF(AND('Mapa Riesgos Gestión TECNOLOGIA'!$Y$60="Muy Alta",'Mapa Riesgos Gestión TECNOLOGIA'!$AA$60="Leve"),CONCATENATE("R9C",'Mapa Riesgos Gestión TECNOLOGIA'!$O$60),"")</f>
        <v/>
      </c>
      <c r="M14" s="50" t="str">
        <f>IF(AND('Mapa Riesgos Gestión TECNOLOGIA'!$Y$61="Muy Alta",'Mapa Riesgos Gestión TECNOLOGIA'!$AA$61="Leve"),CONCATENATE("R9C",'Mapa Riesgos Gestión TECNOLOGIA'!$O$61),"")</f>
        <v/>
      </c>
      <c r="N14" s="50" t="str">
        <f>IF(AND('Mapa Riesgos Gestión TECNOLOGIA'!$Y$62="Muy Alta",'Mapa Riesgos Gestión TECNOLOGIA'!$AA$62="Leve"),CONCATENATE("R9C",'Mapa Riesgos Gestión TECNOLOGIA'!$O$62),"")</f>
        <v/>
      </c>
      <c r="O14" s="51" t="str">
        <f>IF(AND('Mapa Riesgos Gestión TECNOLOGIA'!$Y$63="Muy Alta",'Mapa Riesgos Gestión TECNOLOGIA'!$AA$63="Leve"),CONCATENATE("R9C",'Mapa Riesgos Gestión TECNOLOGIA'!$O$63),"")</f>
        <v/>
      </c>
      <c r="P14" s="49" t="str">
        <f>IF(AND('Mapa Riesgos Gestión TECNOLOGIA'!$Y$58="Muy Alta",'Mapa Riesgos Gestión TECNOLOGIA'!$AA$58="Menor"),CONCATENATE("R9C",'Mapa Riesgos Gestión TECNOLOGIA'!$O$58),"")</f>
        <v/>
      </c>
      <c r="Q14" s="50" t="str">
        <f>IF(AND('Mapa Riesgos Gestión TECNOLOGIA'!$Y$59="Muy Alta",'Mapa Riesgos Gestión TECNOLOGIA'!$AA$59="Menor"),CONCATENATE("R9C",'Mapa Riesgos Gestión TECNOLOGIA'!$O$59),"")</f>
        <v/>
      </c>
      <c r="R14" s="50" t="str">
        <f>IF(AND('Mapa Riesgos Gestión TECNOLOGIA'!$Y$60="Muy Alta",'Mapa Riesgos Gestión TECNOLOGIA'!$AA$60="Menor"),CONCATENATE("R9C",'Mapa Riesgos Gestión TECNOLOGIA'!$O$60),"")</f>
        <v/>
      </c>
      <c r="S14" s="50" t="str">
        <f>IF(AND('Mapa Riesgos Gestión TECNOLOGIA'!$Y$61="Muy Alta",'Mapa Riesgos Gestión TECNOLOGIA'!$AA$61="Menor"),CONCATENATE("R9C",'Mapa Riesgos Gestión TECNOLOGIA'!$O$61),"")</f>
        <v/>
      </c>
      <c r="T14" s="50" t="str">
        <f>IF(AND('Mapa Riesgos Gestión TECNOLOGIA'!$Y$62="Muy Alta",'Mapa Riesgos Gestión TECNOLOGIA'!$AA$62="Menor"),CONCATENATE("R9C",'Mapa Riesgos Gestión TECNOLOGIA'!$O$62),"")</f>
        <v/>
      </c>
      <c r="U14" s="51" t="str">
        <f>IF(AND('Mapa Riesgos Gestión TECNOLOGIA'!$Y$63="Muy Alta",'Mapa Riesgos Gestión TECNOLOGIA'!$AA$63="Menor"),CONCATENATE("R9C",'Mapa Riesgos Gestión TECNOLOGIA'!$O$63),"")</f>
        <v/>
      </c>
      <c r="V14" s="49" t="str">
        <f>IF(AND('Mapa Riesgos Gestión TECNOLOGIA'!$Y$58="Muy Alta",'Mapa Riesgos Gestión TECNOLOGIA'!$AA$58="Moderado"),CONCATENATE("R9C",'Mapa Riesgos Gestión TECNOLOGIA'!$O$58),"")</f>
        <v/>
      </c>
      <c r="W14" s="50" t="str">
        <f>IF(AND('Mapa Riesgos Gestión TECNOLOGIA'!$Y$59="Muy Alta",'Mapa Riesgos Gestión TECNOLOGIA'!$AA$59="Moderado"),CONCATENATE("R9C",'Mapa Riesgos Gestión TECNOLOGIA'!$O$59),"")</f>
        <v/>
      </c>
      <c r="X14" s="50" t="str">
        <f>IF(AND('Mapa Riesgos Gestión TECNOLOGIA'!$Y$60="Muy Alta",'Mapa Riesgos Gestión TECNOLOGIA'!$AA$60="Moderado"),CONCATENATE("R9C",'Mapa Riesgos Gestión TECNOLOGIA'!$O$60),"")</f>
        <v/>
      </c>
      <c r="Y14" s="50" t="str">
        <f>IF(AND('Mapa Riesgos Gestión TECNOLOGIA'!$Y$61="Muy Alta",'Mapa Riesgos Gestión TECNOLOGIA'!$AA$61="Moderado"),CONCATENATE("R9C",'Mapa Riesgos Gestión TECNOLOGIA'!$O$61),"")</f>
        <v/>
      </c>
      <c r="Z14" s="50" t="str">
        <f>IF(AND('Mapa Riesgos Gestión TECNOLOGIA'!$Y$62="Muy Alta",'Mapa Riesgos Gestión TECNOLOGIA'!$AA$62="Moderado"),CONCATENATE("R9C",'Mapa Riesgos Gestión TECNOLOGIA'!$O$62),"")</f>
        <v/>
      </c>
      <c r="AA14" s="51" t="str">
        <f>IF(AND('Mapa Riesgos Gestión TECNOLOGIA'!$Y$63="Muy Alta",'Mapa Riesgos Gestión TECNOLOGIA'!$AA$63="Moderado"),CONCATENATE("R9C",'Mapa Riesgos Gestión TECNOLOGIA'!$O$63),"")</f>
        <v/>
      </c>
      <c r="AB14" s="49" t="str">
        <f>IF(AND('Mapa Riesgos Gestión TECNOLOGIA'!$Y$58="Muy Alta",'Mapa Riesgos Gestión TECNOLOGIA'!$AA$58="Mayor"),CONCATENATE("R9C",'Mapa Riesgos Gestión TECNOLOGIA'!$O$58),"")</f>
        <v/>
      </c>
      <c r="AC14" s="50" t="str">
        <f>IF(AND('Mapa Riesgos Gestión TECNOLOGIA'!$Y$59="Muy Alta",'Mapa Riesgos Gestión TECNOLOGIA'!$AA$59="Mayor"),CONCATENATE("R9C",'Mapa Riesgos Gestión TECNOLOGIA'!$O$59),"")</f>
        <v/>
      </c>
      <c r="AD14" s="50" t="str">
        <f>IF(AND('Mapa Riesgos Gestión TECNOLOGIA'!$Y$60="Muy Alta",'Mapa Riesgos Gestión TECNOLOGIA'!$AA$60="Mayor"),CONCATENATE("R9C",'Mapa Riesgos Gestión TECNOLOGIA'!$O$60),"")</f>
        <v/>
      </c>
      <c r="AE14" s="50" t="str">
        <f>IF(AND('Mapa Riesgos Gestión TECNOLOGIA'!$Y$61="Muy Alta",'Mapa Riesgos Gestión TECNOLOGIA'!$AA$61="Mayor"),CONCATENATE("R9C",'Mapa Riesgos Gestión TECNOLOGIA'!$O$61),"")</f>
        <v/>
      </c>
      <c r="AF14" s="50" t="str">
        <f>IF(AND('Mapa Riesgos Gestión TECNOLOGIA'!$Y$62="Muy Alta",'Mapa Riesgos Gestión TECNOLOGIA'!$AA$62="Mayor"),CONCATENATE("R9C",'Mapa Riesgos Gestión TECNOLOGIA'!$O$62),"")</f>
        <v/>
      </c>
      <c r="AG14" s="51" t="str">
        <f>IF(AND('Mapa Riesgos Gestión TECNOLOGIA'!$Y$63="Muy Alta",'Mapa Riesgos Gestión TECNOLOGIA'!$AA$63="Mayor"),CONCATENATE("R9C",'Mapa Riesgos Gestión TECNOLOGIA'!$O$63),"")</f>
        <v/>
      </c>
      <c r="AH14" s="52" t="str">
        <f>IF(AND('Mapa Riesgos Gestión TECNOLOGIA'!$Y$58="Muy Alta",'Mapa Riesgos Gestión TECNOLOGIA'!$AA$58="Catastrófico"),CONCATENATE("R9C",'Mapa Riesgos Gestión TECNOLOGIA'!$O$58),"")</f>
        <v/>
      </c>
      <c r="AI14" s="53" t="str">
        <f>IF(AND('Mapa Riesgos Gestión TECNOLOGIA'!$Y$59="Muy Alta",'Mapa Riesgos Gestión TECNOLOGIA'!$AA$59="Catastrófico"),CONCATENATE("R9C",'Mapa Riesgos Gestión TECNOLOGIA'!$O$59),"")</f>
        <v/>
      </c>
      <c r="AJ14" s="53" t="str">
        <f>IF(AND('Mapa Riesgos Gestión TECNOLOGIA'!$Y$60="Muy Alta",'Mapa Riesgos Gestión TECNOLOGIA'!$AA$60="Catastrófico"),CONCATENATE("R9C",'Mapa Riesgos Gestión TECNOLOGIA'!$O$60),"")</f>
        <v/>
      </c>
      <c r="AK14" s="53" t="str">
        <f>IF(AND('Mapa Riesgos Gestión TECNOLOGIA'!$Y$61="Muy Alta",'Mapa Riesgos Gestión TECNOLOGIA'!$AA$61="Catastrófico"),CONCATENATE("R9C",'Mapa Riesgos Gestión TECNOLOGIA'!$O$61),"")</f>
        <v/>
      </c>
      <c r="AL14" s="53" t="str">
        <f>IF(AND('Mapa Riesgos Gestión TECNOLOGIA'!$Y$62="Muy Alta",'Mapa Riesgos Gestión TECNOLOGIA'!$AA$62="Catastrófico"),CONCATENATE("R9C",'Mapa Riesgos Gestión TECNOLOGIA'!$O$62),"")</f>
        <v/>
      </c>
      <c r="AM14" s="54" t="str">
        <f>IF(AND('Mapa Riesgos Gestión TECNOLOGIA'!$Y$63="Muy Alta",'Mapa Riesgos Gestión TECNOLOGIA'!$AA$63="Catastrófico"),CONCATENATE("R9C",'Mapa Riesgos Gestión TECNOLOGIA'!$O$63),"")</f>
        <v/>
      </c>
      <c r="AN14" s="80"/>
      <c r="AO14" s="450"/>
      <c r="AP14" s="451"/>
      <c r="AQ14" s="451"/>
      <c r="AR14" s="451"/>
      <c r="AS14" s="451"/>
      <c r="AT14" s="452"/>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row>
    <row r="15" spans="1:91" ht="15.75" customHeight="1" thickBot="1" x14ac:dyDescent="0.3">
      <c r="A15" s="80"/>
      <c r="B15" s="389"/>
      <c r="C15" s="389"/>
      <c r="D15" s="390"/>
      <c r="E15" s="433"/>
      <c r="F15" s="434"/>
      <c r="G15" s="434"/>
      <c r="H15" s="434"/>
      <c r="I15" s="435"/>
      <c r="J15" s="55" t="str">
        <f>IF(AND('Mapa Riesgos Gestión TECNOLOGIA'!$Y$64="Muy Alta",'Mapa Riesgos Gestión TECNOLOGIA'!$AA$64="Leve"),CONCATENATE("R10C",'Mapa Riesgos Gestión TECNOLOGIA'!$O$64),"")</f>
        <v/>
      </c>
      <c r="K15" s="56" t="str">
        <f>IF(AND('Mapa Riesgos Gestión TECNOLOGIA'!$Y$65="Muy Alta",'Mapa Riesgos Gestión TECNOLOGIA'!$AA$65="Leve"),CONCATENATE("R10C",'Mapa Riesgos Gestión TECNOLOGIA'!$O$65),"")</f>
        <v/>
      </c>
      <c r="L15" s="56" t="str">
        <f>IF(AND('Mapa Riesgos Gestión TECNOLOGIA'!$Y$66="Muy Alta",'Mapa Riesgos Gestión TECNOLOGIA'!$AA$66="Leve"),CONCATENATE("R10C",'Mapa Riesgos Gestión TECNOLOGIA'!$O$66),"")</f>
        <v/>
      </c>
      <c r="M15" s="56" t="str">
        <f>IF(AND('Mapa Riesgos Gestión TECNOLOGIA'!$Y$67="Muy Alta",'Mapa Riesgos Gestión TECNOLOGIA'!$AA$67="Leve"),CONCATENATE("R10C",'Mapa Riesgos Gestión TECNOLOGIA'!$O$67),"")</f>
        <v/>
      </c>
      <c r="N15" s="56" t="str">
        <f>IF(AND('Mapa Riesgos Gestión TECNOLOGIA'!$Y$68="Muy Alta",'Mapa Riesgos Gestión TECNOLOGIA'!$AA$68="Leve"),CONCATENATE("R10C",'Mapa Riesgos Gestión TECNOLOGIA'!$O$68),"")</f>
        <v/>
      </c>
      <c r="O15" s="57" t="str">
        <f>IF(AND('Mapa Riesgos Gestión TECNOLOGIA'!$Y$69="Muy Alta",'Mapa Riesgos Gestión TECNOLOGIA'!$AA$69="Leve"),CONCATENATE("R10C",'Mapa Riesgos Gestión TECNOLOGIA'!$O$69),"")</f>
        <v/>
      </c>
      <c r="P15" s="49" t="str">
        <f>IF(AND('Mapa Riesgos Gestión TECNOLOGIA'!$Y$64="Muy Alta",'Mapa Riesgos Gestión TECNOLOGIA'!$AA$64="Menor"),CONCATENATE("R10C",'Mapa Riesgos Gestión TECNOLOGIA'!$O$64),"")</f>
        <v/>
      </c>
      <c r="Q15" s="50" t="str">
        <f>IF(AND('Mapa Riesgos Gestión TECNOLOGIA'!$Y$65="Muy Alta",'Mapa Riesgos Gestión TECNOLOGIA'!$AA$65="Menor"),CONCATENATE("R10C",'Mapa Riesgos Gestión TECNOLOGIA'!$O$65),"")</f>
        <v/>
      </c>
      <c r="R15" s="50" t="str">
        <f>IF(AND('Mapa Riesgos Gestión TECNOLOGIA'!$Y$66="Muy Alta",'Mapa Riesgos Gestión TECNOLOGIA'!$AA$66="Menor"),CONCATENATE("R10C",'Mapa Riesgos Gestión TECNOLOGIA'!$O$66),"")</f>
        <v/>
      </c>
      <c r="S15" s="50" t="str">
        <f>IF(AND('Mapa Riesgos Gestión TECNOLOGIA'!$Y$67="Muy Alta",'Mapa Riesgos Gestión TECNOLOGIA'!$AA$67="Menor"),CONCATENATE("R10C",'Mapa Riesgos Gestión TECNOLOGIA'!$O$67),"")</f>
        <v/>
      </c>
      <c r="T15" s="50" t="str">
        <f>IF(AND('Mapa Riesgos Gestión TECNOLOGIA'!$Y$68="Muy Alta",'Mapa Riesgos Gestión TECNOLOGIA'!$AA$68="Menor"),CONCATENATE("R10C",'Mapa Riesgos Gestión TECNOLOGIA'!$O$68),"")</f>
        <v/>
      </c>
      <c r="U15" s="51" t="str">
        <f>IF(AND('Mapa Riesgos Gestión TECNOLOGIA'!$Y$69="Muy Alta",'Mapa Riesgos Gestión TECNOLOGIA'!$AA$69="Menor"),CONCATENATE("R10C",'Mapa Riesgos Gestión TECNOLOGIA'!$O$69),"")</f>
        <v/>
      </c>
      <c r="V15" s="55" t="str">
        <f>IF(AND('Mapa Riesgos Gestión TECNOLOGIA'!$Y$64="Muy Alta",'Mapa Riesgos Gestión TECNOLOGIA'!$AA$64="Moderado"),CONCATENATE("R10C",'Mapa Riesgos Gestión TECNOLOGIA'!$O$64),"")</f>
        <v/>
      </c>
      <c r="W15" s="56" t="str">
        <f>IF(AND('Mapa Riesgos Gestión TECNOLOGIA'!$Y$65="Muy Alta",'Mapa Riesgos Gestión TECNOLOGIA'!$AA$65="Moderado"),CONCATENATE("R10C",'Mapa Riesgos Gestión TECNOLOGIA'!$O$65),"")</f>
        <v/>
      </c>
      <c r="X15" s="56" t="str">
        <f>IF(AND('Mapa Riesgos Gestión TECNOLOGIA'!$Y$66="Muy Alta",'Mapa Riesgos Gestión TECNOLOGIA'!$AA$66="Moderado"),CONCATENATE("R10C",'Mapa Riesgos Gestión TECNOLOGIA'!$O$66),"")</f>
        <v/>
      </c>
      <c r="Y15" s="56" t="str">
        <f>IF(AND('Mapa Riesgos Gestión TECNOLOGIA'!$Y$67="Muy Alta",'Mapa Riesgos Gestión TECNOLOGIA'!$AA$67="Moderado"),CONCATENATE("R10C",'Mapa Riesgos Gestión TECNOLOGIA'!$O$67),"")</f>
        <v/>
      </c>
      <c r="Z15" s="56" t="str">
        <f>IF(AND('Mapa Riesgos Gestión TECNOLOGIA'!$Y$68="Muy Alta",'Mapa Riesgos Gestión TECNOLOGIA'!$AA$68="Moderado"),CONCATENATE("R10C",'Mapa Riesgos Gestión TECNOLOGIA'!$O$68),"")</f>
        <v/>
      </c>
      <c r="AA15" s="57" t="str">
        <f>IF(AND('Mapa Riesgos Gestión TECNOLOGIA'!$Y$69="Muy Alta",'Mapa Riesgos Gestión TECNOLOGIA'!$AA$69="Moderado"),CONCATENATE("R10C",'Mapa Riesgos Gestión TECNOLOGIA'!$O$69),"")</f>
        <v/>
      </c>
      <c r="AB15" s="49" t="str">
        <f>IF(AND('Mapa Riesgos Gestión TECNOLOGIA'!$Y$64="Muy Alta",'Mapa Riesgos Gestión TECNOLOGIA'!$AA$64="Mayor"),CONCATENATE("R10C",'Mapa Riesgos Gestión TECNOLOGIA'!$O$64),"")</f>
        <v/>
      </c>
      <c r="AC15" s="50" t="str">
        <f>IF(AND('Mapa Riesgos Gestión TECNOLOGIA'!$Y$65="Muy Alta",'Mapa Riesgos Gestión TECNOLOGIA'!$AA$65="Mayor"),CONCATENATE("R10C",'Mapa Riesgos Gestión TECNOLOGIA'!$O$65),"")</f>
        <v/>
      </c>
      <c r="AD15" s="50" t="str">
        <f>IF(AND('Mapa Riesgos Gestión TECNOLOGIA'!$Y$66="Muy Alta",'Mapa Riesgos Gestión TECNOLOGIA'!$AA$66="Mayor"),CONCATENATE("R10C",'Mapa Riesgos Gestión TECNOLOGIA'!$O$66),"")</f>
        <v/>
      </c>
      <c r="AE15" s="50" t="str">
        <f>IF(AND('Mapa Riesgos Gestión TECNOLOGIA'!$Y$67="Muy Alta",'Mapa Riesgos Gestión TECNOLOGIA'!$AA$67="Mayor"),CONCATENATE("R10C",'Mapa Riesgos Gestión TECNOLOGIA'!$O$67),"")</f>
        <v/>
      </c>
      <c r="AF15" s="50" t="str">
        <f>IF(AND('Mapa Riesgos Gestión TECNOLOGIA'!$Y$68="Muy Alta",'Mapa Riesgos Gestión TECNOLOGIA'!$AA$68="Mayor"),CONCATENATE("R10C",'Mapa Riesgos Gestión TECNOLOGIA'!$O$68),"")</f>
        <v/>
      </c>
      <c r="AG15" s="51" t="str">
        <f>IF(AND('Mapa Riesgos Gestión TECNOLOGIA'!$Y$69="Muy Alta",'Mapa Riesgos Gestión TECNOLOGIA'!$AA$69="Mayor"),CONCATENATE("R10C",'Mapa Riesgos Gestión TECNOLOGIA'!$O$69),"")</f>
        <v/>
      </c>
      <c r="AH15" s="58" t="str">
        <f>IF(AND('Mapa Riesgos Gestión TECNOLOGIA'!$Y$64="Muy Alta",'Mapa Riesgos Gestión TECNOLOGIA'!$AA$64="Catastrófico"),CONCATENATE("R10C",'Mapa Riesgos Gestión TECNOLOGIA'!$O$64),"")</f>
        <v/>
      </c>
      <c r="AI15" s="59" t="str">
        <f>IF(AND('Mapa Riesgos Gestión TECNOLOGIA'!$Y$65="Muy Alta",'Mapa Riesgos Gestión TECNOLOGIA'!$AA$65="Catastrófico"),CONCATENATE("R10C",'Mapa Riesgos Gestión TECNOLOGIA'!$O$65),"")</f>
        <v/>
      </c>
      <c r="AJ15" s="59" t="str">
        <f>IF(AND('Mapa Riesgos Gestión TECNOLOGIA'!$Y$66="Muy Alta",'Mapa Riesgos Gestión TECNOLOGIA'!$AA$66="Catastrófico"),CONCATENATE("R10C",'Mapa Riesgos Gestión TECNOLOGIA'!$O$66),"")</f>
        <v/>
      </c>
      <c r="AK15" s="59" t="str">
        <f>IF(AND('Mapa Riesgos Gestión TECNOLOGIA'!$Y$67="Muy Alta",'Mapa Riesgos Gestión TECNOLOGIA'!$AA$67="Catastrófico"),CONCATENATE("R10C",'Mapa Riesgos Gestión TECNOLOGIA'!$O$67),"")</f>
        <v/>
      </c>
      <c r="AL15" s="59" t="str">
        <f>IF(AND('Mapa Riesgos Gestión TECNOLOGIA'!$Y$68="Muy Alta",'Mapa Riesgos Gestión TECNOLOGIA'!$AA$68="Catastrófico"),CONCATENATE("R10C",'Mapa Riesgos Gestión TECNOLOGIA'!$O$68),"")</f>
        <v/>
      </c>
      <c r="AM15" s="60" t="str">
        <f>IF(AND('Mapa Riesgos Gestión TECNOLOGIA'!$Y$69="Muy Alta",'Mapa Riesgos Gestión TECNOLOGIA'!$AA$69="Catastrófico"),CONCATENATE("R10C",'Mapa Riesgos Gestión TECNOLOGIA'!$O$69),"")</f>
        <v/>
      </c>
      <c r="AN15" s="80"/>
      <c r="AO15" s="453"/>
      <c r="AP15" s="454"/>
      <c r="AQ15" s="454"/>
      <c r="AR15" s="454"/>
      <c r="AS15" s="454"/>
      <c r="AT15" s="455"/>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row>
    <row r="16" spans="1:91" ht="15" customHeight="1" x14ac:dyDescent="0.25">
      <c r="A16" s="80"/>
      <c r="B16" s="389"/>
      <c r="C16" s="389"/>
      <c r="D16" s="390"/>
      <c r="E16" s="427" t="s">
        <v>115</v>
      </c>
      <c r="F16" s="428"/>
      <c r="G16" s="428"/>
      <c r="H16" s="428"/>
      <c r="I16" s="428"/>
      <c r="J16" s="61" t="str">
        <f>IF(AND('Mapa Riesgos Gestión TECNOLOGIA'!$Y$10="Alta",'Mapa Riesgos Gestión TECNOLOGIA'!$AA$10="Leve"),CONCATENATE("R1C",'Mapa Riesgos Gestión TECNOLOGIA'!$O$10),"")</f>
        <v/>
      </c>
      <c r="K16" s="62" t="str">
        <f>IF(AND('Mapa Riesgos Gestión TECNOLOGIA'!$Y$11="Alta",'Mapa Riesgos Gestión TECNOLOGIA'!$AA$11="Leve"),CONCATENATE("R1C",'Mapa Riesgos Gestión TECNOLOGIA'!$O$11),"")</f>
        <v/>
      </c>
      <c r="L16" s="62" t="str">
        <f>IF(AND('Mapa Riesgos Gestión TECNOLOGIA'!$Y$12="Alta",'Mapa Riesgos Gestión TECNOLOGIA'!$AA$12="Leve"),CONCATENATE("R1C",'Mapa Riesgos Gestión TECNOLOGIA'!$O$12),"")</f>
        <v/>
      </c>
      <c r="M16" s="62" t="str">
        <f>IF(AND('Mapa Riesgos Gestión TECNOLOGIA'!$Y$13="Alta",'Mapa Riesgos Gestión TECNOLOGIA'!$AA$13="Leve"),CONCATENATE("R1C",'Mapa Riesgos Gestión TECNOLOGIA'!$O$13),"")</f>
        <v/>
      </c>
      <c r="N16" s="62" t="str">
        <f>IF(AND('Mapa Riesgos Gestión TECNOLOGIA'!$Y$14="Alta",'Mapa Riesgos Gestión TECNOLOGIA'!$AA$14="Leve"),CONCATENATE("R1C",'Mapa Riesgos Gestión TECNOLOGIA'!$O$14),"")</f>
        <v/>
      </c>
      <c r="O16" s="63" t="str">
        <f>IF(AND('Mapa Riesgos Gestión TECNOLOGIA'!$Y$15="Alta",'Mapa Riesgos Gestión TECNOLOGIA'!$AA$15="Leve"),CONCATENATE("R1C",'Mapa Riesgos Gestión TECNOLOGIA'!$O$15),"")</f>
        <v/>
      </c>
      <c r="P16" s="61" t="str">
        <f>IF(AND('Mapa Riesgos Gestión TECNOLOGIA'!$Y$10="Alta",'Mapa Riesgos Gestión TECNOLOGIA'!$AA$10="Menor"),CONCATENATE("R1C",'Mapa Riesgos Gestión TECNOLOGIA'!$O$10),"")</f>
        <v/>
      </c>
      <c r="Q16" s="62" t="str">
        <f>IF(AND('Mapa Riesgos Gestión TECNOLOGIA'!$Y$11="Alta",'Mapa Riesgos Gestión TECNOLOGIA'!$AA$11="Menor"),CONCATENATE("R1C",'Mapa Riesgos Gestión TECNOLOGIA'!$O$11),"")</f>
        <v/>
      </c>
      <c r="R16" s="62" t="str">
        <f>IF(AND('Mapa Riesgos Gestión TECNOLOGIA'!$Y$12="Alta",'Mapa Riesgos Gestión TECNOLOGIA'!$AA$12="Menor"),CONCATENATE("R1C",'Mapa Riesgos Gestión TECNOLOGIA'!$O$12),"")</f>
        <v/>
      </c>
      <c r="S16" s="62" t="str">
        <f>IF(AND('Mapa Riesgos Gestión TECNOLOGIA'!$Y$13="Alta",'Mapa Riesgos Gestión TECNOLOGIA'!$AA$13="Menor"),CONCATENATE("R1C",'Mapa Riesgos Gestión TECNOLOGIA'!$O$13),"")</f>
        <v/>
      </c>
      <c r="T16" s="62" t="str">
        <f>IF(AND('Mapa Riesgos Gestión TECNOLOGIA'!$Y$14="Alta",'Mapa Riesgos Gestión TECNOLOGIA'!$AA$14="Menor"),CONCATENATE("R1C",'Mapa Riesgos Gestión TECNOLOGIA'!$O$14),"")</f>
        <v/>
      </c>
      <c r="U16" s="63" t="str">
        <f>IF(AND('Mapa Riesgos Gestión TECNOLOGIA'!$Y$15="Alta",'Mapa Riesgos Gestión TECNOLOGIA'!$AA$15="Menor"),CONCATENATE("R1C",'Mapa Riesgos Gestión TECNOLOGIA'!$O$15),"")</f>
        <v/>
      </c>
      <c r="V16" s="43" t="str">
        <f>IF(AND('Mapa Riesgos Gestión TECNOLOGIA'!$Y$10="Alta",'Mapa Riesgos Gestión TECNOLOGIA'!$AA$10="Moderado"),CONCATENATE("R1C",'Mapa Riesgos Gestión TECNOLOGIA'!$O$10),"")</f>
        <v/>
      </c>
      <c r="W16" s="44" t="str">
        <f>IF(AND('Mapa Riesgos Gestión TECNOLOGIA'!$Y$11="Alta",'Mapa Riesgos Gestión TECNOLOGIA'!$AA$11="Moderado"),CONCATENATE("R1C",'Mapa Riesgos Gestión TECNOLOGIA'!$O$11),"")</f>
        <v/>
      </c>
      <c r="X16" s="44" t="str">
        <f>IF(AND('Mapa Riesgos Gestión TECNOLOGIA'!$Y$12="Alta",'Mapa Riesgos Gestión TECNOLOGIA'!$AA$12="Moderado"),CONCATENATE("R1C",'Mapa Riesgos Gestión TECNOLOGIA'!$O$12),"")</f>
        <v/>
      </c>
      <c r="Y16" s="44" t="str">
        <f>IF(AND('Mapa Riesgos Gestión TECNOLOGIA'!$Y$13="Alta",'Mapa Riesgos Gestión TECNOLOGIA'!$AA$13="Moderado"),CONCATENATE("R1C",'Mapa Riesgos Gestión TECNOLOGIA'!$O$13),"")</f>
        <v/>
      </c>
      <c r="Z16" s="44" t="str">
        <f>IF(AND('Mapa Riesgos Gestión TECNOLOGIA'!$Y$14="Alta",'Mapa Riesgos Gestión TECNOLOGIA'!$AA$14="Moderado"),CONCATENATE("R1C",'Mapa Riesgos Gestión TECNOLOGIA'!$O$14),"")</f>
        <v/>
      </c>
      <c r="AA16" s="45" t="str">
        <f>IF(AND('Mapa Riesgos Gestión TECNOLOGIA'!$Y$15="Alta",'Mapa Riesgos Gestión TECNOLOGIA'!$AA$15="Moderado"),CONCATENATE("R1C",'Mapa Riesgos Gestión TECNOLOGIA'!$O$15),"")</f>
        <v/>
      </c>
      <c r="AB16" s="43" t="str">
        <f>IF(AND('Mapa Riesgos Gestión TECNOLOGIA'!$Y$10="Alta",'Mapa Riesgos Gestión TECNOLOGIA'!$AA$10="Mayor"),CONCATENATE("R1C",'Mapa Riesgos Gestión TECNOLOGIA'!$O$10),"")</f>
        <v/>
      </c>
      <c r="AC16" s="44" t="str">
        <f>IF(AND('Mapa Riesgos Gestión TECNOLOGIA'!$Y$11="Alta",'Mapa Riesgos Gestión TECNOLOGIA'!$AA$11="Mayor"),CONCATENATE("R1C",'Mapa Riesgos Gestión TECNOLOGIA'!$O$11),"")</f>
        <v/>
      </c>
      <c r="AD16" s="44" t="str">
        <f>IF(AND('Mapa Riesgos Gestión TECNOLOGIA'!$Y$12="Alta",'Mapa Riesgos Gestión TECNOLOGIA'!$AA$12="Mayor"),CONCATENATE("R1C",'Mapa Riesgos Gestión TECNOLOGIA'!$O$12),"")</f>
        <v/>
      </c>
      <c r="AE16" s="44" t="str">
        <f>IF(AND('Mapa Riesgos Gestión TECNOLOGIA'!$Y$13="Alta",'Mapa Riesgos Gestión TECNOLOGIA'!$AA$13="Mayor"),CONCATENATE("R1C",'Mapa Riesgos Gestión TECNOLOGIA'!$O$13),"")</f>
        <v/>
      </c>
      <c r="AF16" s="44" t="str">
        <f>IF(AND('Mapa Riesgos Gestión TECNOLOGIA'!$Y$14="Alta",'Mapa Riesgos Gestión TECNOLOGIA'!$AA$14="Mayor"),CONCATENATE("R1C",'Mapa Riesgos Gestión TECNOLOGIA'!$O$14),"")</f>
        <v/>
      </c>
      <c r="AG16" s="45" t="str">
        <f>IF(AND('Mapa Riesgos Gestión TECNOLOGIA'!$Y$15="Alta",'Mapa Riesgos Gestión TECNOLOGIA'!$AA$15="Mayor"),CONCATENATE("R1C",'Mapa Riesgos Gestión TECNOLOGIA'!$O$15),"")</f>
        <v/>
      </c>
      <c r="AH16" s="46" t="str">
        <f>IF(AND('Mapa Riesgos Gestión TECNOLOGIA'!$Y$10="Alta",'Mapa Riesgos Gestión TECNOLOGIA'!$AA$10="Catastrófico"),CONCATENATE("R1C",'Mapa Riesgos Gestión TECNOLOGIA'!$O$10),"")</f>
        <v/>
      </c>
      <c r="AI16" s="47" t="str">
        <f>IF(AND('Mapa Riesgos Gestión TECNOLOGIA'!$Y$11="Alta",'Mapa Riesgos Gestión TECNOLOGIA'!$AA$11="Catastrófico"),CONCATENATE("R1C",'Mapa Riesgos Gestión TECNOLOGIA'!$O$11),"")</f>
        <v/>
      </c>
      <c r="AJ16" s="47" t="str">
        <f>IF(AND('Mapa Riesgos Gestión TECNOLOGIA'!$Y$12="Alta",'Mapa Riesgos Gestión TECNOLOGIA'!$AA$12="Catastrófico"),CONCATENATE("R1C",'Mapa Riesgos Gestión TECNOLOGIA'!$O$12),"")</f>
        <v/>
      </c>
      <c r="AK16" s="47" t="str">
        <f>IF(AND('Mapa Riesgos Gestión TECNOLOGIA'!$Y$13="Alta",'Mapa Riesgos Gestión TECNOLOGIA'!$AA$13="Catastrófico"),CONCATENATE("R1C",'Mapa Riesgos Gestión TECNOLOGIA'!$O$13),"")</f>
        <v/>
      </c>
      <c r="AL16" s="47" t="str">
        <f>IF(AND('Mapa Riesgos Gestión TECNOLOGIA'!$Y$14="Alta",'Mapa Riesgos Gestión TECNOLOGIA'!$AA$14="Catastrófico"),CONCATENATE("R1C",'Mapa Riesgos Gestión TECNOLOGIA'!$O$14),"")</f>
        <v/>
      </c>
      <c r="AM16" s="48" t="str">
        <f>IF(AND('Mapa Riesgos Gestión TECNOLOGIA'!$Y$15="Alta",'Mapa Riesgos Gestión TECNOLOGIA'!$AA$15="Catastrófico"),CONCATENATE("R1C",'Mapa Riesgos Gestión TECNOLOGIA'!$O$15),"")</f>
        <v/>
      </c>
      <c r="AN16" s="80"/>
      <c r="AO16" s="437" t="s">
        <v>80</v>
      </c>
      <c r="AP16" s="438"/>
      <c r="AQ16" s="438"/>
      <c r="AR16" s="438"/>
      <c r="AS16" s="438"/>
      <c r="AT16" s="439"/>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row>
    <row r="17" spans="1:76" ht="15" customHeight="1" x14ac:dyDescent="0.25">
      <c r="A17" s="80"/>
      <c r="B17" s="389"/>
      <c r="C17" s="389"/>
      <c r="D17" s="390"/>
      <c r="E17" s="446"/>
      <c r="F17" s="431"/>
      <c r="G17" s="431"/>
      <c r="H17" s="431"/>
      <c r="I17" s="431"/>
      <c r="J17" s="64" t="str">
        <f ca="1">IF(AND('Mapa Riesgos Gestión TECNOLOGIA'!$Y$16="Alta",'Mapa Riesgos Gestión TECNOLOGIA'!$AA$16="Leve"),CONCATENATE("R2C",'Mapa Riesgos Gestión TECNOLOGIA'!$O$16),"")</f>
        <v/>
      </c>
      <c r="K17" s="65" t="str">
        <f ca="1">IF(AND('Mapa Riesgos Gestión TECNOLOGIA'!$Y$17="Alta",'Mapa Riesgos Gestión TECNOLOGIA'!$AA$17="Leve"),CONCATENATE("R2C",'Mapa Riesgos Gestión TECNOLOGIA'!$O$17),"")</f>
        <v/>
      </c>
      <c r="L17" s="65" t="str">
        <f ca="1">IF(AND('Mapa Riesgos Gestión TECNOLOGIA'!$Y$18="Alta",'Mapa Riesgos Gestión TECNOLOGIA'!$AA$18="Leve"),CONCATENATE("R2C",'Mapa Riesgos Gestión TECNOLOGIA'!$O$18),"")</f>
        <v/>
      </c>
      <c r="M17" s="65" t="str">
        <f ca="1">IF(AND('Mapa Riesgos Gestión TECNOLOGIA'!$Y$19="Alta",'Mapa Riesgos Gestión TECNOLOGIA'!$AA$19="Leve"),CONCATENATE("R2C",'Mapa Riesgos Gestión TECNOLOGIA'!$O$19),"")</f>
        <v/>
      </c>
      <c r="N17" s="65" t="str">
        <f>IF(AND('Mapa Riesgos Gestión TECNOLOGIA'!$Y$20="Alta",'Mapa Riesgos Gestión TECNOLOGIA'!$AA$20="Leve"),CONCATENATE("R2C",'Mapa Riesgos Gestión TECNOLOGIA'!$O$20),"")</f>
        <v/>
      </c>
      <c r="O17" s="66" t="str">
        <f>IF(AND('Mapa Riesgos Gestión TECNOLOGIA'!$Y$21="Alta",'Mapa Riesgos Gestión TECNOLOGIA'!$AA$21="Leve"),CONCATENATE("R2C",'Mapa Riesgos Gestión TECNOLOGIA'!$O$21),"")</f>
        <v/>
      </c>
      <c r="P17" s="64" t="str">
        <f ca="1">IF(AND('Mapa Riesgos Gestión TECNOLOGIA'!$Y$16="Alta",'Mapa Riesgos Gestión TECNOLOGIA'!$AA$16="Menor"),CONCATENATE("R2C",'Mapa Riesgos Gestión TECNOLOGIA'!$O$16),"")</f>
        <v/>
      </c>
      <c r="Q17" s="65" t="str">
        <f ca="1">IF(AND('Mapa Riesgos Gestión TECNOLOGIA'!$Y$17="Alta",'Mapa Riesgos Gestión TECNOLOGIA'!$AA$17="Menor"),CONCATENATE("R2C",'Mapa Riesgos Gestión TECNOLOGIA'!$O$17),"")</f>
        <v/>
      </c>
      <c r="R17" s="65" t="str">
        <f ca="1">IF(AND('Mapa Riesgos Gestión TECNOLOGIA'!$Y$18="Alta",'Mapa Riesgos Gestión TECNOLOGIA'!$AA$18="Menor"),CONCATENATE("R2C",'Mapa Riesgos Gestión TECNOLOGIA'!$O$18),"")</f>
        <v/>
      </c>
      <c r="S17" s="65" t="str">
        <f ca="1">IF(AND('Mapa Riesgos Gestión TECNOLOGIA'!$Y$19="Alta",'Mapa Riesgos Gestión TECNOLOGIA'!$AA$19="Menor"),CONCATENATE("R2C",'Mapa Riesgos Gestión TECNOLOGIA'!$O$19),"")</f>
        <v/>
      </c>
      <c r="T17" s="65" t="str">
        <f>IF(AND('Mapa Riesgos Gestión TECNOLOGIA'!$Y$20="Alta",'Mapa Riesgos Gestión TECNOLOGIA'!$AA$20="Menor"),CONCATENATE("R2C",'Mapa Riesgos Gestión TECNOLOGIA'!$O$20),"")</f>
        <v/>
      </c>
      <c r="U17" s="66" t="str">
        <f>IF(AND('Mapa Riesgos Gestión TECNOLOGIA'!$Y$21="Alta",'Mapa Riesgos Gestión TECNOLOGIA'!$AA$21="Menor"),CONCATENATE("R2C",'Mapa Riesgos Gestión TECNOLOGIA'!$O$21),"")</f>
        <v/>
      </c>
      <c r="V17" s="49" t="str">
        <f ca="1">IF(AND('Mapa Riesgos Gestión TECNOLOGIA'!$Y$16="Alta",'Mapa Riesgos Gestión TECNOLOGIA'!$AA$16="Moderado"),CONCATENATE("R2C",'Mapa Riesgos Gestión TECNOLOGIA'!$O$16),"")</f>
        <v/>
      </c>
      <c r="W17" s="50" t="str">
        <f ca="1">IF(AND('Mapa Riesgos Gestión TECNOLOGIA'!$Y$17="Alta",'Mapa Riesgos Gestión TECNOLOGIA'!$AA$17="Moderado"),CONCATENATE("R2C",'Mapa Riesgos Gestión TECNOLOGIA'!$O$17),"")</f>
        <v/>
      </c>
      <c r="X17" s="50" t="str">
        <f ca="1">IF(AND('Mapa Riesgos Gestión TECNOLOGIA'!$Y$18="Alta",'Mapa Riesgos Gestión TECNOLOGIA'!$AA$18="Moderado"),CONCATENATE("R2C",'Mapa Riesgos Gestión TECNOLOGIA'!$O$18),"")</f>
        <v/>
      </c>
      <c r="Y17" s="50" t="str">
        <f ca="1">IF(AND('Mapa Riesgos Gestión TECNOLOGIA'!$Y$19="Alta",'Mapa Riesgos Gestión TECNOLOGIA'!$AA$19="Moderado"),CONCATENATE("R2C",'Mapa Riesgos Gestión TECNOLOGIA'!$O$19),"")</f>
        <v/>
      </c>
      <c r="Z17" s="50" t="str">
        <f>IF(AND('Mapa Riesgos Gestión TECNOLOGIA'!$Y$20="Alta",'Mapa Riesgos Gestión TECNOLOGIA'!$AA$20="Moderado"),CONCATENATE("R2C",'Mapa Riesgos Gestión TECNOLOGIA'!$O$20),"")</f>
        <v/>
      </c>
      <c r="AA17" s="51" t="str">
        <f>IF(AND('Mapa Riesgos Gestión TECNOLOGIA'!$Y$21="Alta",'Mapa Riesgos Gestión TECNOLOGIA'!$AA$21="Moderado"),CONCATENATE("R2C",'Mapa Riesgos Gestión TECNOLOGIA'!$O$21),"")</f>
        <v/>
      </c>
      <c r="AB17" s="49" t="str">
        <f ca="1">IF(AND('Mapa Riesgos Gestión TECNOLOGIA'!$Y$16="Alta",'Mapa Riesgos Gestión TECNOLOGIA'!$AA$16="Mayor"),CONCATENATE("R2C",'Mapa Riesgos Gestión TECNOLOGIA'!$O$16),"")</f>
        <v/>
      </c>
      <c r="AC17" s="50" t="str">
        <f ca="1">IF(AND('Mapa Riesgos Gestión TECNOLOGIA'!$Y$17="Alta",'Mapa Riesgos Gestión TECNOLOGIA'!$AA$17="Mayor"),CONCATENATE("R2C",'Mapa Riesgos Gestión TECNOLOGIA'!$O$17),"")</f>
        <v/>
      </c>
      <c r="AD17" s="50" t="str">
        <f ca="1">IF(AND('Mapa Riesgos Gestión TECNOLOGIA'!$Y$18="Alta",'Mapa Riesgos Gestión TECNOLOGIA'!$AA$18="Mayor"),CONCATENATE("R2C",'Mapa Riesgos Gestión TECNOLOGIA'!$O$18),"")</f>
        <v/>
      </c>
      <c r="AE17" s="50" t="str">
        <f ca="1">IF(AND('Mapa Riesgos Gestión TECNOLOGIA'!$Y$19="Alta",'Mapa Riesgos Gestión TECNOLOGIA'!$AA$19="Mayor"),CONCATENATE("R2C",'Mapa Riesgos Gestión TECNOLOGIA'!$O$19),"")</f>
        <v/>
      </c>
      <c r="AF17" s="50" t="str">
        <f>IF(AND('Mapa Riesgos Gestión TECNOLOGIA'!$Y$20="Alta",'Mapa Riesgos Gestión TECNOLOGIA'!$AA$20="Mayor"),CONCATENATE("R2C",'Mapa Riesgos Gestión TECNOLOGIA'!$O$20),"")</f>
        <v/>
      </c>
      <c r="AG17" s="51" t="str">
        <f>IF(AND('Mapa Riesgos Gestión TECNOLOGIA'!$Y$21="Alta",'Mapa Riesgos Gestión TECNOLOGIA'!$AA$21="Mayor"),CONCATENATE("R2C",'Mapa Riesgos Gestión TECNOLOGIA'!$O$21),"")</f>
        <v/>
      </c>
      <c r="AH17" s="52" t="str">
        <f ca="1">IF(AND('Mapa Riesgos Gestión TECNOLOGIA'!$Y$16="Alta",'Mapa Riesgos Gestión TECNOLOGIA'!$AA$16="Catastrófico"),CONCATENATE("R2C",'Mapa Riesgos Gestión TECNOLOGIA'!$O$16),"")</f>
        <v/>
      </c>
      <c r="AI17" s="53" t="str">
        <f ca="1">IF(AND('Mapa Riesgos Gestión TECNOLOGIA'!$Y$17="Alta",'Mapa Riesgos Gestión TECNOLOGIA'!$AA$17="Catastrófico"),CONCATENATE("R2C",'Mapa Riesgos Gestión TECNOLOGIA'!$O$17),"")</f>
        <v/>
      </c>
      <c r="AJ17" s="53" t="str">
        <f ca="1">IF(AND('Mapa Riesgos Gestión TECNOLOGIA'!$Y$18="Alta",'Mapa Riesgos Gestión TECNOLOGIA'!$AA$18="Catastrófico"),CONCATENATE("R2C",'Mapa Riesgos Gestión TECNOLOGIA'!$O$18),"")</f>
        <v/>
      </c>
      <c r="AK17" s="53" t="str">
        <f ca="1">IF(AND('Mapa Riesgos Gestión TECNOLOGIA'!$Y$19="Alta",'Mapa Riesgos Gestión TECNOLOGIA'!$AA$19="Catastrófico"),CONCATENATE("R2C",'Mapa Riesgos Gestión TECNOLOGIA'!$O$19),"")</f>
        <v/>
      </c>
      <c r="AL17" s="53" t="str">
        <f>IF(AND('Mapa Riesgos Gestión TECNOLOGIA'!$Y$20="Alta",'Mapa Riesgos Gestión TECNOLOGIA'!$AA$20="Catastrófico"),CONCATENATE("R2C",'Mapa Riesgos Gestión TECNOLOGIA'!$O$20),"")</f>
        <v/>
      </c>
      <c r="AM17" s="54" t="str">
        <f>IF(AND('Mapa Riesgos Gestión TECNOLOGIA'!$Y$21="Alta",'Mapa Riesgos Gestión TECNOLOGIA'!$AA$21="Catastrófico"),CONCATENATE("R2C",'Mapa Riesgos Gestión TECNOLOGIA'!$O$21),"")</f>
        <v/>
      </c>
      <c r="AN17" s="80"/>
      <c r="AO17" s="440"/>
      <c r="AP17" s="441"/>
      <c r="AQ17" s="441"/>
      <c r="AR17" s="441"/>
      <c r="AS17" s="441"/>
      <c r="AT17" s="442"/>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row>
    <row r="18" spans="1:76" ht="15" customHeight="1" x14ac:dyDescent="0.25">
      <c r="A18" s="80"/>
      <c r="B18" s="389"/>
      <c r="C18" s="389"/>
      <c r="D18" s="390"/>
      <c r="E18" s="430"/>
      <c r="F18" s="431"/>
      <c r="G18" s="431"/>
      <c r="H18" s="431"/>
      <c r="I18" s="431"/>
      <c r="J18" s="64" t="str">
        <f ca="1">IF(AND('Mapa Riesgos Gestión TECNOLOGIA'!$Y$22="Alta",'Mapa Riesgos Gestión TECNOLOGIA'!$AA$22="Leve"),CONCATENATE("R3C",'Mapa Riesgos Gestión TECNOLOGIA'!$O$22),"")</f>
        <v/>
      </c>
      <c r="K18" s="65" t="str">
        <f ca="1">IF(AND('Mapa Riesgos Gestión TECNOLOGIA'!$Y$23="Alta",'Mapa Riesgos Gestión TECNOLOGIA'!$AA$23="Leve"),CONCATENATE("R3C",'Mapa Riesgos Gestión TECNOLOGIA'!$O$23),"")</f>
        <v/>
      </c>
      <c r="L18" s="65" t="str">
        <f ca="1">IF(AND('Mapa Riesgos Gestión TECNOLOGIA'!$Y$24="Alta",'Mapa Riesgos Gestión TECNOLOGIA'!$AA$24="Leve"),CONCATENATE("R3C",'Mapa Riesgos Gestión TECNOLOGIA'!$O$24),"")</f>
        <v/>
      </c>
      <c r="M18" s="65" t="str">
        <f>IF(AND('Mapa Riesgos Gestión TECNOLOGIA'!$Y$25="Alta",'Mapa Riesgos Gestión TECNOLOGIA'!$AA$25="Leve"),CONCATENATE("R3C",'Mapa Riesgos Gestión TECNOLOGIA'!$O$25),"")</f>
        <v/>
      </c>
      <c r="N18" s="65" t="str">
        <f>IF(AND('Mapa Riesgos Gestión TECNOLOGIA'!$Y$26="Alta",'Mapa Riesgos Gestión TECNOLOGIA'!$AA$26="Leve"),CONCATENATE("R3C",'Mapa Riesgos Gestión TECNOLOGIA'!$O$26),"")</f>
        <v/>
      </c>
      <c r="O18" s="66" t="str">
        <f>IF(AND('Mapa Riesgos Gestión TECNOLOGIA'!$Y$27="Alta",'Mapa Riesgos Gestión TECNOLOGIA'!$AA$27="Leve"),CONCATENATE("R3C",'Mapa Riesgos Gestión TECNOLOGIA'!$O$27),"")</f>
        <v/>
      </c>
      <c r="P18" s="64" t="str">
        <f ca="1">IF(AND('Mapa Riesgos Gestión TECNOLOGIA'!$Y$22="Alta",'Mapa Riesgos Gestión TECNOLOGIA'!$AA$22="Menor"),CONCATENATE("R3C",'Mapa Riesgos Gestión TECNOLOGIA'!$O$22),"")</f>
        <v/>
      </c>
      <c r="Q18" s="65" t="str">
        <f ca="1">IF(AND('Mapa Riesgos Gestión TECNOLOGIA'!$Y$23="Alta",'Mapa Riesgos Gestión TECNOLOGIA'!$AA$23="Menor"),CONCATENATE("R3C",'Mapa Riesgos Gestión TECNOLOGIA'!$O$23),"")</f>
        <v/>
      </c>
      <c r="R18" s="65" t="str">
        <f ca="1">IF(AND('Mapa Riesgos Gestión TECNOLOGIA'!$Y$24="Alta",'Mapa Riesgos Gestión TECNOLOGIA'!$AA$24="Menor"),CONCATENATE("R3C",'Mapa Riesgos Gestión TECNOLOGIA'!$O$24),"")</f>
        <v/>
      </c>
      <c r="S18" s="65" t="str">
        <f>IF(AND('Mapa Riesgos Gestión TECNOLOGIA'!$Y$25="Alta",'Mapa Riesgos Gestión TECNOLOGIA'!$AA$25="Menor"),CONCATENATE("R3C",'Mapa Riesgos Gestión TECNOLOGIA'!$O$25),"")</f>
        <v/>
      </c>
      <c r="T18" s="65" t="str">
        <f>IF(AND('Mapa Riesgos Gestión TECNOLOGIA'!$Y$26="Alta",'Mapa Riesgos Gestión TECNOLOGIA'!$AA$26="Menor"),CONCATENATE("R3C",'Mapa Riesgos Gestión TECNOLOGIA'!$O$26),"")</f>
        <v/>
      </c>
      <c r="U18" s="66" t="str">
        <f>IF(AND('Mapa Riesgos Gestión TECNOLOGIA'!$Y$27="Alta",'Mapa Riesgos Gestión TECNOLOGIA'!$AA$27="Menor"),CONCATENATE("R3C",'Mapa Riesgos Gestión TECNOLOGIA'!$O$27),"")</f>
        <v/>
      </c>
      <c r="V18" s="49" t="str">
        <f ca="1">IF(AND('Mapa Riesgos Gestión TECNOLOGIA'!$Y$22="Alta",'Mapa Riesgos Gestión TECNOLOGIA'!$AA$22="Moderado"),CONCATENATE("R3C",'Mapa Riesgos Gestión TECNOLOGIA'!$O$22),"")</f>
        <v/>
      </c>
      <c r="W18" s="50" t="str">
        <f ca="1">IF(AND('Mapa Riesgos Gestión TECNOLOGIA'!$Y$23="Alta",'Mapa Riesgos Gestión TECNOLOGIA'!$AA$23="Moderado"),CONCATENATE("R3C",'Mapa Riesgos Gestión TECNOLOGIA'!$O$23),"")</f>
        <v/>
      </c>
      <c r="X18" s="50" t="str">
        <f ca="1">IF(AND('Mapa Riesgos Gestión TECNOLOGIA'!$Y$24="Alta",'Mapa Riesgos Gestión TECNOLOGIA'!$AA$24="Moderado"),CONCATENATE("R3C",'Mapa Riesgos Gestión TECNOLOGIA'!$O$24),"")</f>
        <v/>
      </c>
      <c r="Y18" s="50" t="str">
        <f>IF(AND('Mapa Riesgos Gestión TECNOLOGIA'!$Y$25="Alta",'Mapa Riesgos Gestión TECNOLOGIA'!$AA$25="Moderado"),CONCATENATE("R3C",'Mapa Riesgos Gestión TECNOLOGIA'!$O$25),"")</f>
        <v/>
      </c>
      <c r="Z18" s="50" t="str">
        <f>IF(AND('Mapa Riesgos Gestión TECNOLOGIA'!$Y$26="Alta",'Mapa Riesgos Gestión TECNOLOGIA'!$AA$26="Moderado"),CONCATENATE("R3C",'Mapa Riesgos Gestión TECNOLOGIA'!$O$26),"")</f>
        <v/>
      </c>
      <c r="AA18" s="51" t="str">
        <f>IF(AND('Mapa Riesgos Gestión TECNOLOGIA'!$Y$27="Alta",'Mapa Riesgos Gestión TECNOLOGIA'!$AA$27="Moderado"),CONCATENATE("R3C",'Mapa Riesgos Gestión TECNOLOGIA'!$O$27),"")</f>
        <v/>
      </c>
      <c r="AB18" s="49" t="str">
        <f ca="1">IF(AND('Mapa Riesgos Gestión TECNOLOGIA'!$Y$22="Alta",'Mapa Riesgos Gestión TECNOLOGIA'!$AA$22="Mayor"),CONCATENATE("R3C",'Mapa Riesgos Gestión TECNOLOGIA'!$O$22),"")</f>
        <v/>
      </c>
      <c r="AC18" s="50" t="str">
        <f ca="1">IF(AND('Mapa Riesgos Gestión TECNOLOGIA'!$Y$23="Alta",'Mapa Riesgos Gestión TECNOLOGIA'!$AA$23="Mayor"),CONCATENATE("R3C",'Mapa Riesgos Gestión TECNOLOGIA'!$O$23),"")</f>
        <v/>
      </c>
      <c r="AD18" s="50" t="str">
        <f ca="1">IF(AND('Mapa Riesgos Gestión TECNOLOGIA'!$Y$24="Alta",'Mapa Riesgos Gestión TECNOLOGIA'!$AA$24="Mayor"),CONCATENATE("R3C",'Mapa Riesgos Gestión TECNOLOGIA'!$O$24),"")</f>
        <v/>
      </c>
      <c r="AE18" s="50" t="str">
        <f>IF(AND('Mapa Riesgos Gestión TECNOLOGIA'!$Y$25="Alta",'Mapa Riesgos Gestión TECNOLOGIA'!$AA$25="Mayor"),CONCATENATE("R3C",'Mapa Riesgos Gestión TECNOLOGIA'!$O$25),"")</f>
        <v/>
      </c>
      <c r="AF18" s="50" t="str">
        <f>IF(AND('Mapa Riesgos Gestión TECNOLOGIA'!$Y$26="Alta",'Mapa Riesgos Gestión TECNOLOGIA'!$AA$26="Mayor"),CONCATENATE("R3C",'Mapa Riesgos Gestión TECNOLOGIA'!$O$26),"")</f>
        <v/>
      </c>
      <c r="AG18" s="51" t="str">
        <f>IF(AND('Mapa Riesgos Gestión TECNOLOGIA'!$Y$27="Alta",'Mapa Riesgos Gestión TECNOLOGIA'!$AA$27="Mayor"),CONCATENATE("R3C",'Mapa Riesgos Gestión TECNOLOGIA'!$O$27),"")</f>
        <v/>
      </c>
      <c r="AH18" s="52" t="str">
        <f ca="1">IF(AND('Mapa Riesgos Gestión TECNOLOGIA'!$Y$22="Alta",'Mapa Riesgos Gestión TECNOLOGIA'!$AA$22="Catastrófico"),CONCATENATE("R3C",'Mapa Riesgos Gestión TECNOLOGIA'!$O$22),"")</f>
        <v/>
      </c>
      <c r="AI18" s="53" t="str">
        <f ca="1">IF(AND('Mapa Riesgos Gestión TECNOLOGIA'!$Y$23="Alta",'Mapa Riesgos Gestión TECNOLOGIA'!$AA$23="Catastrófico"),CONCATENATE("R3C",'Mapa Riesgos Gestión TECNOLOGIA'!$O$23),"")</f>
        <v/>
      </c>
      <c r="AJ18" s="53" t="str">
        <f ca="1">IF(AND('Mapa Riesgos Gestión TECNOLOGIA'!$Y$24="Alta",'Mapa Riesgos Gestión TECNOLOGIA'!$AA$24="Catastrófico"),CONCATENATE("R3C",'Mapa Riesgos Gestión TECNOLOGIA'!$O$24),"")</f>
        <v/>
      </c>
      <c r="AK18" s="53" t="str">
        <f>IF(AND('Mapa Riesgos Gestión TECNOLOGIA'!$Y$25="Alta",'Mapa Riesgos Gestión TECNOLOGIA'!$AA$25="Catastrófico"),CONCATENATE("R3C",'Mapa Riesgos Gestión TECNOLOGIA'!$O$25),"")</f>
        <v/>
      </c>
      <c r="AL18" s="53" t="str">
        <f>IF(AND('Mapa Riesgos Gestión TECNOLOGIA'!$Y$26="Alta",'Mapa Riesgos Gestión TECNOLOGIA'!$AA$26="Catastrófico"),CONCATENATE("R3C",'Mapa Riesgos Gestión TECNOLOGIA'!$O$26),"")</f>
        <v/>
      </c>
      <c r="AM18" s="54" t="str">
        <f>IF(AND('Mapa Riesgos Gestión TECNOLOGIA'!$Y$27="Alta",'Mapa Riesgos Gestión TECNOLOGIA'!$AA$27="Catastrófico"),CONCATENATE("R3C",'Mapa Riesgos Gestión TECNOLOGIA'!$O$27),"")</f>
        <v/>
      </c>
      <c r="AN18" s="80"/>
      <c r="AO18" s="440"/>
      <c r="AP18" s="441"/>
      <c r="AQ18" s="441"/>
      <c r="AR18" s="441"/>
      <c r="AS18" s="441"/>
      <c r="AT18" s="442"/>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row>
    <row r="19" spans="1:76" ht="15" customHeight="1" x14ac:dyDescent="0.25">
      <c r="A19" s="80"/>
      <c r="B19" s="389"/>
      <c r="C19" s="389"/>
      <c r="D19" s="390"/>
      <c r="E19" s="430"/>
      <c r="F19" s="431"/>
      <c r="G19" s="431"/>
      <c r="H19" s="431"/>
      <c r="I19" s="431"/>
      <c r="J19" s="64" t="str">
        <f ca="1">IF(AND('Mapa Riesgos Gestión TECNOLOGIA'!$Y$28="Alta",'Mapa Riesgos Gestión TECNOLOGIA'!$AA$28="Leve"),CONCATENATE("R4C",'Mapa Riesgos Gestión TECNOLOGIA'!$O$28),"")</f>
        <v/>
      </c>
      <c r="K19" s="65" t="str">
        <f>IF(AND('Mapa Riesgos Gestión TECNOLOGIA'!$Y$29="Alta",'Mapa Riesgos Gestión TECNOLOGIA'!$AA$29="Leve"),CONCATENATE("R4C",'Mapa Riesgos Gestión TECNOLOGIA'!$O$29),"")</f>
        <v/>
      </c>
      <c r="L19" s="65" t="str">
        <f>IF(AND('Mapa Riesgos Gestión TECNOLOGIA'!$Y$30="Alta",'Mapa Riesgos Gestión TECNOLOGIA'!$AA$30="Leve"),CONCATENATE("R4C",'Mapa Riesgos Gestión TECNOLOGIA'!$O$30),"")</f>
        <v/>
      </c>
      <c r="M19" s="65" t="str">
        <f>IF(AND('Mapa Riesgos Gestión TECNOLOGIA'!$Y$31="Alta",'Mapa Riesgos Gestión TECNOLOGIA'!$AA$31="Leve"),CONCATENATE("R4C",'Mapa Riesgos Gestión TECNOLOGIA'!$O$31),"")</f>
        <v/>
      </c>
      <c r="N19" s="65" t="str">
        <f>IF(AND('Mapa Riesgos Gestión TECNOLOGIA'!$Y$32="Alta",'Mapa Riesgos Gestión TECNOLOGIA'!$AA$32="Leve"),CONCATENATE("R4C",'Mapa Riesgos Gestión TECNOLOGIA'!$O$32),"")</f>
        <v/>
      </c>
      <c r="O19" s="66" t="str">
        <f>IF(AND('Mapa Riesgos Gestión TECNOLOGIA'!$Y$33="Alta",'Mapa Riesgos Gestión TECNOLOGIA'!$AA$33="Leve"),CONCATENATE("R4C",'Mapa Riesgos Gestión TECNOLOGIA'!$O$33),"")</f>
        <v/>
      </c>
      <c r="P19" s="64" t="str">
        <f ca="1">IF(AND('Mapa Riesgos Gestión TECNOLOGIA'!$Y$28="Alta",'Mapa Riesgos Gestión TECNOLOGIA'!$AA$28="Menor"),CONCATENATE("R4C",'Mapa Riesgos Gestión TECNOLOGIA'!$O$28),"")</f>
        <v/>
      </c>
      <c r="Q19" s="65" t="str">
        <f>IF(AND('Mapa Riesgos Gestión TECNOLOGIA'!$Y$29="Alta",'Mapa Riesgos Gestión TECNOLOGIA'!$AA$29="Menor"),CONCATENATE("R4C",'Mapa Riesgos Gestión TECNOLOGIA'!$O$29),"")</f>
        <v/>
      </c>
      <c r="R19" s="65" t="str">
        <f>IF(AND('Mapa Riesgos Gestión TECNOLOGIA'!$Y$30="Alta",'Mapa Riesgos Gestión TECNOLOGIA'!$AA$30="Menor"),CONCATENATE("R4C",'Mapa Riesgos Gestión TECNOLOGIA'!$O$30),"")</f>
        <v/>
      </c>
      <c r="S19" s="65" t="str">
        <f>IF(AND('Mapa Riesgos Gestión TECNOLOGIA'!$Y$31="Alta",'Mapa Riesgos Gestión TECNOLOGIA'!$AA$31="Menor"),CONCATENATE("R4C",'Mapa Riesgos Gestión TECNOLOGIA'!$O$31),"")</f>
        <v/>
      </c>
      <c r="T19" s="65" t="str">
        <f>IF(AND('Mapa Riesgos Gestión TECNOLOGIA'!$Y$32="Alta",'Mapa Riesgos Gestión TECNOLOGIA'!$AA$32="Menor"),CONCATENATE("R4C",'Mapa Riesgos Gestión TECNOLOGIA'!$O$32),"")</f>
        <v/>
      </c>
      <c r="U19" s="66" t="str">
        <f>IF(AND('Mapa Riesgos Gestión TECNOLOGIA'!$Y$33="Alta",'Mapa Riesgos Gestión TECNOLOGIA'!$AA$33="Menor"),CONCATENATE("R4C",'Mapa Riesgos Gestión TECNOLOGIA'!$O$33),"")</f>
        <v/>
      </c>
      <c r="V19" s="49" t="str">
        <f ca="1">IF(AND('Mapa Riesgos Gestión TECNOLOGIA'!$Y$28="Alta",'Mapa Riesgos Gestión TECNOLOGIA'!$AA$28="Moderado"),CONCATENATE("R4C",'Mapa Riesgos Gestión TECNOLOGIA'!$O$28),"")</f>
        <v/>
      </c>
      <c r="W19" s="50" t="str">
        <f>IF(AND('Mapa Riesgos Gestión TECNOLOGIA'!$Y$29="Alta",'Mapa Riesgos Gestión TECNOLOGIA'!$AA$29="Moderado"),CONCATENATE("R4C",'Mapa Riesgos Gestión TECNOLOGIA'!$O$29),"")</f>
        <v/>
      </c>
      <c r="X19" s="50" t="str">
        <f>IF(AND('Mapa Riesgos Gestión TECNOLOGIA'!$Y$30="Alta",'Mapa Riesgos Gestión TECNOLOGIA'!$AA$30="Moderado"),CONCATENATE("R4C",'Mapa Riesgos Gestión TECNOLOGIA'!$O$30),"")</f>
        <v/>
      </c>
      <c r="Y19" s="50" t="str">
        <f>IF(AND('Mapa Riesgos Gestión TECNOLOGIA'!$Y$31="Alta",'Mapa Riesgos Gestión TECNOLOGIA'!$AA$31="Moderado"),CONCATENATE("R4C",'Mapa Riesgos Gestión TECNOLOGIA'!$O$31),"")</f>
        <v/>
      </c>
      <c r="Z19" s="50" t="str">
        <f>IF(AND('Mapa Riesgos Gestión TECNOLOGIA'!$Y$32="Alta",'Mapa Riesgos Gestión TECNOLOGIA'!$AA$32="Moderado"),CONCATENATE("R4C",'Mapa Riesgos Gestión TECNOLOGIA'!$O$32),"")</f>
        <v/>
      </c>
      <c r="AA19" s="51" t="str">
        <f>IF(AND('Mapa Riesgos Gestión TECNOLOGIA'!$Y$33="Alta",'Mapa Riesgos Gestión TECNOLOGIA'!$AA$33="Moderado"),CONCATENATE("R4C",'Mapa Riesgos Gestión TECNOLOGIA'!$O$33),"")</f>
        <v/>
      </c>
      <c r="AB19" s="49" t="str">
        <f ca="1">IF(AND('Mapa Riesgos Gestión TECNOLOGIA'!$Y$28="Alta",'Mapa Riesgos Gestión TECNOLOGIA'!$AA$28="Mayor"),CONCATENATE("R4C",'Mapa Riesgos Gestión TECNOLOGIA'!$O$28),"")</f>
        <v/>
      </c>
      <c r="AC19" s="50" t="str">
        <f>IF(AND('Mapa Riesgos Gestión TECNOLOGIA'!$Y$29="Alta",'Mapa Riesgos Gestión TECNOLOGIA'!$AA$29="Mayor"),CONCATENATE("R4C",'Mapa Riesgos Gestión TECNOLOGIA'!$O$29),"")</f>
        <v/>
      </c>
      <c r="AD19" s="50" t="str">
        <f>IF(AND('Mapa Riesgos Gestión TECNOLOGIA'!$Y$30="Alta",'Mapa Riesgos Gestión TECNOLOGIA'!$AA$30="Mayor"),CONCATENATE("R4C",'Mapa Riesgos Gestión TECNOLOGIA'!$O$30),"")</f>
        <v/>
      </c>
      <c r="AE19" s="50" t="str">
        <f>IF(AND('Mapa Riesgos Gestión TECNOLOGIA'!$Y$31="Alta",'Mapa Riesgos Gestión TECNOLOGIA'!$AA$31="Mayor"),CONCATENATE("R4C",'Mapa Riesgos Gestión TECNOLOGIA'!$O$31),"")</f>
        <v/>
      </c>
      <c r="AF19" s="50" t="str">
        <f>IF(AND('Mapa Riesgos Gestión TECNOLOGIA'!$Y$32="Alta",'Mapa Riesgos Gestión TECNOLOGIA'!$AA$32="Mayor"),CONCATENATE("R4C",'Mapa Riesgos Gestión TECNOLOGIA'!$O$32),"")</f>
        <v/>
      </c>
      <c r="AG19" s="51" t="str">
        <f>IF(AND('Mapa Riesgos Gestión TECNOLOGIA'!$Y$33="Alta",'Mapa Riesgos Gestión TECNOLOGIA'!$AA$33="Mayor"),CONCATENATE("R4C",'Mapa Riesgos Gestión TECNOLOGIA'!$O$33),"")</f>
        <v/>
      </c>
      <c r="AH19" s="52" t="str">
        <f ca="1">IF(AND('Mapa Riesgos Gestión TECNOLOGIA'!$Y$28="Alta",'Mapa Riesgos Gestión TECNOLOGIA'!$AA$28="Catastrófico"),CONCATENATE("R4C",'Mapa Riesgos Gestión TECNOLOGIA'!$O$28),"")</f>
        <v/>
      </c>
      <c r="AI19" s="53" t="str">
        <f>IF(AND('Mapa Riesgos Gestión TECNOLOGIA'!$Y$29="Alta",'Mapa Riesgos Gestión TECNOLOGIA'!$AA$29="Catastrófico"),CONCATENATE("R4C",'Mapa Riesgos Gestión TECNOLOGIA'!$O$29),"")</f>
        <v/>
      </c>
      <c r="AJ19" s="53" t="str">
        <f>IF(AND('Mapa Riesgos Gestión TECNOLOGIA'!$Y$30="Alta",'Mapa Riesgos Gestión TECNOLOGIA'!$AA$30="Catastrófico"),CONCATENATE("R4C",'Mapa Riesgos Gestión TECNOLOGIA'!$O$30),"")</f>
        <v/>
      </c>
      <c r="AK19" s="53" t="str">
        <f>IF(AND('Mapa Riesgos Gestión TECNOLOGIA'!$Y$31="Alta",'Mapa Riesgos Gestión TECNOLOGIA'!$AA$31="Catastrófico"),CONCATENATE("R4C",'Mapa Riesgos Gestión TECNOLOGIA'!$O$31),"")</f>
        <v/>
      </c>
      <c r="AL19" s="53" t="str">
        <f>IF(AND('Mapa Riesgos Gestión TECNOLOGIA'!$Y$32="Alta",'Mapa Riesgos Gestión TECNOLOGIA'!$AA$32="Catastrófico"),CONCATENATE("R4C",'Mapa Riesgos Gestión TECNOLOGIA'!$O$32),"")</f>
        <v/>
      </c>
      <c r="AM19" s="54" t="str">
        <f>IF(AND('Mapa Riesgos Gestión TECNOLOGIA'!$Y$33="Alta",'Mapa Riesgos Gestión TECNOLOGIA'!$AA$33="Catastrófico"),CONCATENATE("R4C",'Mapa Riesgos Gestión TECNOLOGIA'!$O$33),"")</f>
        <v/>
      </c>
      <c r="AN19" s="80"/>
      <c r="AO19" s="440"/>
      <c r="AP19" s="441"/>
      <c r="AQ19" s="441"/>
      <c r="AR19" s="441"/>
      <c r="AS19" s="441"/>
      <c r="AT19" s="442"/>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row>
    <row r="20" spans="1:76" ht="15" customHeight="1" x14ac:dyDescent="0.25">
      <c r="A20" s="80"/>
      <c r="B20" s="389"/>
      <c r="C20" s="389"/>
      <c r="D20" s="390"/>
      <c r="E20" s="430"/>
      <c r="F20" s="431"/>
      <c r="G20" s="431"/>
      <c r="H20" s="431"/>
      <c r="I20" s="431"/>
      <c r="J20" s="64" t="str">
        <f>IF(AND('Mapa Riesgos Gestión TECNOLOGIA'!$Y$34="Alta",'Mapa Riesgos Gestión TECNOLOGIA'!$AA$34="Leve"),CONCATENATE("R5C",'Mapa Riesgos Gestión TECNOLOGIA'!$O$34),"")</f>
        <v/>
      </c>
      <c r="K20" s="65" t="str">
        <f>IF(AND('Mapa Riesgos Gestión TECNOLOGIA'!$Y$35="Alta",'Mapa Riesgos Gestión TECNOLOGIA'!$AA$35="Leve"),CONCATENATE("R5C",'Mapa Riesgos Gestión TECNOLOGIA'!$O$35),"")</f>
        <v/>
      </c>
      <c r="L20" s="65" t="str">
        <f>IF(AND('Mapa Riesgos Gestión TECNOLOGIA'!$Y$36="Alta",'Mapa Riesgos Gestión TECNOLOGIA'!$AA$36="Leve"),CONCATENATE("R5C",'Mapa Riesgos Gestión TECNOLOGIA'!$O$36),"")</f>
        <v/>
      </c>
      <c r="M20" s="65" t="str">
        <f>IF(AND('Mapa Riesgos Gestión TECNOLOGIA'!$Y$37="Alta",'Mapa Riesgos Gestión TECNOLOGIA'!$AA$37="Leve"),CONCATENATE("R5C",'Mapa Riesgos Gestión TECNOLOGIA'!$O$37),"")</f>
        <v/>
      </c>
      <c r="N20" s="65" t="str">
        <f>IF(AND('Mapa Riesgos Gestión TECNOLOGIA'!$Y$38="Alta",'Mapa Riesgos Gestión TECNOLOGIA'!$AA$38="Leve"),CONCATENATE("R5C",'Mapa Riesgos Gestión TECNOLOGIA'!$O$38),"")</f>
        <v/>
      </c>
      <c r="O20" s="66" t="str">
        <f>IF(AND('Mapa Riesgos Gestión TECNOLOGIA'!$Y$39="Alta",'Mapa Riesgos Gestión TECNOLOGIA'!$AA$39="Leve"),CONCATENATE("R5C",'Mapa Riesgos Gestión TECNOLOGIA'!$O$39),"")</f>
        <v/>
      </c>
      <c r="P20" s="64" t="str">
        <f>IF(AND('Mapa Riesgos Gestión TECNOLOGIA'!$Y$34="Alta",'Mapa Riesgos Gestión TECNOLOGIA'!$AA$34="Menor"),CONCATENATE("R5C",'Mapa Riesgos Gestión TECNOLOGIA'!$O$34),"")</f>
        <v/>
      </c>
      <c r="Q20" s="65" t="str">
        <f>IF(AND('Mapa Riesgos Gestión TECNOLOGIA'!$Y$35="Alta",'Mapa Riesgos Gestión TECNOLOGIA'!$AA$35="Menor"),CONCATENATE("R5C",'Mapa Riesgos Gestión TECNOLOGIA'!$O$35),"")</f>
        <v/>
      </c>
      <c r="R20" s="65" t="str">
        <f>IF(AND('Mapa Riesgos Gestión TECNOLOGIA'!$Y$36="Alta",'Mapa Riesgos Gestión TECNOLOGIA'!$AA$36="Menor"),CONCATENATE("R5C",'Mapa Riesgos Gestión TECNOLOGIA'!$O$36),"")</f>
        <v/>
      </c>
      <c r="S20" s="65" t="str">
        <f>IF(AND('Mapa Riesgos Gestión TECNOLOGIA'!$Y$37="Alta",'Mapa Riesgos Gestión TECNOLOGIA'!$AA$37="Menor"),CONCATENATE("R5C",'Mapa Riesgos Gestión TECNOLOGIA'!$O$37),"")</f>
        <v/>
      </c>
      <c r="T20" s="65" t="str">
        <f>IF(AND('Mapa Riesgos Gestión TECNOLOGIA'!$Y$38="Alta",'Mapa Riesgos Gestión TECNOLOGIA'!$AA$38="Menor"),CONCATENATE("R5C",'Mapa Riesgos Gestión TECNOLOGIA'!$O$38),"")</f>
        <v/>
      </c>
      <c r="U20" s="66" t="str">
        <f>IF(AND('Mapa Riesgos Gestión TECNOLOGIA'!$Y$39="Alta",'Mapa Riesgos Gestión TECNOLOGIA'!$AA$39="Menor"),CONCATENATE("R5C",'Mapa Riesgos Gestión TECNOLOGIA'!$O$39),"")</f>
        <v/>
      </c>
      <c r="V20" s="49" t="str">
        <f>IF(AND('Mapa Riesgos Gestión TECNOLOGIA'!$Y$34="Alta",'Mapa Riesgos Gestión TECNOLOGIA'!$AA$34="Moderado"),CONCATENATE("R5C",'Mapa Riesgos Gestión TECNOLOGIA'!$O$34),"")</f>
        <v/>
      </c>
      <c r="W20" s="50" t="str">
        <f>IF(AND('Mapa Riesgos Gestión TECNOLOGIA'!$Y$35="Alta",'Mapa Riesgos Gestión TECNOLOGIA'!$AA$35="Moderado"),CONCATENATE("R5C",'Mapa Riesgos Gestión TECNOLOGIA'!$O$35),"")</f>
        <v/>
      </c>
      <c r="X20" s="50" t="str">
        <f>IF(AND('Mapa Riesgos Gestión TECNOLOGIA'!$Y$36="Alta",'Mapa Riesgos Gestión TECNOLOGIA'!$AA$36="Moderado"),CONCATENATE("R5C",'Mapa Riesgos Gestión TECNOLOGIA'!$O$36),"")</f>
        <v/>
      </c>
      <c r="Y20" s="50" t="str">
        <f>IF(AND('Mapa Riesgos Gestión TECNOLOGIA'!$Y$37="Alta",'Mapa Riesgos Gestión TECNOLOGIA'!$AA$37="Moderado"),CONCATENATE("R5C",'Mapa Riesgos Gestión TECNOLOGIA'!$O$37),"")</f>
        <v/>
      </c>
      <c r="Z20" s="50" t="str">
        <f>IF(AND('Mapa Riesgos Gestión TECNOLOGIA'!$Y$38="Alta",'Mapa Riesgos Gestión TECNOLOGIA'!$AA$38="Moderado"),CONCATENATE("R5C",'Mapa Riesgos Gestión TECNOLOGIA'!$O$38),"")</f>
        <v/>
      </c>
      <c r="AA20" s="51" t="str">
        <f>IF(AND('Mapa Riesgos Gestión TECNOLOGIA'!$Y$39="Alta",'Mapa Riesgos Gestión TECNOLOGIA'!$AA$39="Moderado"),CONCATENATE("R5C",'Mapa Riesgos Gestión TECNOLOGIA'!$O$39),"")</f>
        <v/>
      </c>
      <c r="AB20" s="49" t="str">
        <f>IF(AND('Mapa Riesgos Gestión TECNOLOGIA'!$Y$34="Alta",'Mapa Riesgos Gestión TECNOLOGIA'!$AA$34="Mayor"),CONCATENATE("R5C",'Mapa Riesgos Gestión TECNOLOGIA'!$O$34),"")</f>
        <v/>
      </c>
      <c r="AC20" s="50" t="str">
        <f>IF(AND('Mapa Riesgos Gestión TECNOLOGIA'!$Y$35="Alta",'Mapa Riesgos Gestión TECNOLOGIA'!$AA$35="Mayor"),CONCATENATE("R5C",'Mapa Riesgos Gestión TECNOLOGIA'!$O$35),"")</f>
        <v/>
      </c>
      <c r="AD20" s="50" t="str">
        <f>IF(AND('Mapa Riesgos Gestión TECNOLOGIA'!$Y$36="Alta",'Mapa Riesgos Gestión TECNOLOGIA'!$AA$36="Mayor"),CONCATENATE("R5C",'Mapa Riesgos Gestión TECNOLOGIA'!$O$36),"")</f>
        <v/>
      </c>
      <c r="AE20" s="50" t="str">
        <f>IF(AND('Mapa Riesgos Gestión TECNOLOGIA'!$Y$37="Alta",'Mapa Riesgos Gestión TECNOLOGIA'!$AA$37="Mayor"),CONCATENATE("R5C",'Mapa Riesgos Gestión TECNOLOGIA'!$O$37),"")</f>
        <v/>
      </c>
      <c r="AF20" s="50" t="str">
        <f>IF(AND('Mapa Riesgos Gestión TECNOLOGIA'!$Y$38="Alta",'Mapa Riesgos Gestión TECNOLOGIA'!$AA$38="Mayor"),CONCATENATE("R5C",'Mapa Riesgos Gestión TECNOLOGIA'!$O$38),"")</f>
        <v/>
      </c>
      <c r="AG20" s="51" t="str">
        <f>IF(AND('Mapa Riesgos Gestión TECNOLOGIA'!$Y$39="Alta",'Mapa Riesgos Gestión TECNOLOGIA'!$AA$39="Mayor"),CONCATENATE("R5C",'Mapa Riesgos Gestión TECNOLOGIA'!$O$39),"")</f>
        <v/>
      </c>
      <c r="AH20" s="52" t="str">
        <f>IF(AND('Mapa Riesgos Gestión TECNOLOGIA'!$Y$34="Alta",'Mapa Riesgos Gestión TECNOLOGIA'!$AA$34="Catastrófico"),CONCATENATE("R5C",'Mapa Riesgos Gestión TECNOLOGIA'!$O$34),"")</f>
        <v/>
      </c>
      <c r="AI20" s="53" t="str">
        <f>IF(AND('Mapa Riesgos Gestión TECNOLOGIA'!$Y$35="Alta",'Mapa Riesgos Gestión TECNOLOGIA'!$AA$35="Catastrófico"),CONCATENATE("R5C",'Mapa Riesgos Gestión TECNOLOGIA'!$O$35),"")</f>
        <v/>
      </c>
      <c r="AJ20" s="53" t="str">
        <f>IF(AND('Mapa Riesgos Gestión TECNOLOGIA'!$Y$36="Alta",'Mapa Riesgos Gestión TECNOLOGIA'!$AA$36="Catastrófico"),CONCATENATE("R5C",'Mapa Riesgos Gestión TECNOLOGIA'!$O$36),"")</f>
        <v/>
      </c>
      <c r="AK20" s="53" t="str">
        <f>IF(AND('Mapa Riesgos Gestión TECNOLOGIA'!$Y$37="Alta",'Mapa Riesgos Gestión TECNOLOGIA'!$AA$37="Catastrófico"),CONCATENATE("R5C",'Mapa Riesgos Gestión TECNOLOGIA'!$O$37),"")</f>
        <v/>
      </c>
      <c r="AL20" s="53" t="str">
        <f>IF(AND('Mapa Riesgos Gestión TECNOLOGIA'!$Y$38="Alta",'Mapa Riesgos Gestión TECNOLOGIA'!$AA$38="Catastrófico"),CONCATENATE("R5C",'Mapa Riesgos Gestión TECNOLOGIA'!$O$38),"")</f>
        <v/>
      </c>
      <c r="AM20" s="54" t="str">
        <f>IF(AND('Mapa Riesgos Gestión TECNOLOGIA'!$Y$39="Alta",'Mapa Riesgos Gestión TECNOLOGIA'!$AA$39="Catastrófico"),CONCATENATE("R5C",'Mapa Riesgos Gestión TECNOLOGIA'!$O$39),"")</f>
        <v/>
      </c>
      <c r="AN20" s="80"/>
      <c r="AO20" s="440"/>
      <c r="AP20" s="441"/>
      <c r="AQ20" s="441"/>
      <c r="AR20" s="441"/>
      <c r="AS20" s="441"/>
      <c r="AT20" s="442"/>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row>
    <row r="21" spans="1:76" ht="15" customHeight="1" x14ac:dyDescent="0.25">
      <c r="A21" s="80"/>
      <c r="B21" s="389"/>
      <c r="C21" s="389"/>
      <c r="D21" s="390"/>
      <c r="E21" s="430"/>
      <c r="F21" s="431"/>
      <c r="G21" s="431"/>
      <c r="H21" s="431"/>
      <c r="I21" s="431"/>
      <c r="J21" s="64" t="str">
        <f>IF(AND('Mapa Riesgos Gestión TECNOLOGIA'!$Y$40="Alta",'Mapa Riesgos Gestión TECNOLOGIA'!$AA$40="Leve"),CONCATENATE("R6C",'Mapa Riesgos Gestión TECNOLOGIA'!$O$40),"")</f>
        <v/>
      </c>
      <c r="K21" s="65" t="str">
        <f>IF(AND('Mapa Riesgos Gestión TECNOLOGIA'!$Y$41="Alta",'Mapa Riesgos Gestión TECNOLOGIA'!$AA$41="Leve"),CONCATENATE("R6C",'Mapa Riesgos Gestión TECNOLOGIA'!$O$41),"")</f>
        <v/>
      </c>
      <c r="L21" s="65" t="str">
        <f>IF(AND('Mapa Riesgos Gestión TECNOLOGIA'!$Y$42="Alta",'Mapa Riesgos Gestión TECNOLOGIA'!$AA$42="Leve"),CONCATENATE("R6C",'Mapa Riesgos Gestión TECNOLOGIA'!$O$42),"")</f>
        <v/>
      </c>
      <c r="M21" s="65" t="str">
        <f>IF(AND('Mapa Riesgos Gestión TECNOLOGIA'!$Y$43="Alta",'Mapa Riesgos Gestión TECNOLOGIA'!$AA$43="Leve"),CONCATENATE("R6C",'Mapa Riesgos Gestión TECNOLOGIA'!$O$43),"")</f>
        <v/>
      </c>
      <c r="N21" s="65" t="str">
        <f>IF(AND('Mapa Riesgos Gestión TECNOLOGIA'!$Y$44="Alta",'Mapa Riesgos Gestión TECNOLOGIA'!$AA$44="Leve"),CONCATENATE("R6C",'Mapa Riesgos Gestión TECNOLOGIA'!$O$44),"")</f>
        <v/>
      </c>
      <c r="O21" s="66" t="str">
        <f>IF(AND('Mapa Riesgos Gestión TECNOLOGIA'!$Y$45="Alta",'Mapa Riesgos Gestión TECNOLOGIA'!$AA$45="Leve"),CONCATENATE("R6C",'Mapa Riesgos Gestión TECNOLOGIA'!$O$45),"")</f>
        <v/>
      </c>
      <c r="P21" s="64" t="str">
        <f>IF(AND('Mapa Riesgos Gestión TECNOLOGIA'!$Y$40="Alta",'Mapa Riesgos Gestión TECNOLOGIA'!$AA$40="Menor"),CONCATENATE("R6C",'Mapa Riesgos Gestión TECNOLOGIA'!$O$40),"")</f>
        <v/>
      </c>
      <c r="Q21" s="65" t="str">
        <f>IF(AND('Mapa Riesgos Gestión TECNOLOGIA'!$Y$41="Alta",'Mapa Riesgos Gestión TECNOLOGIA'!$AA$41="Menor"),CONCATENATE("R6C",'Mapa Riesgos Gestión TECNOLOGIA'!$O$41),"")</f>
        <v/>
      </c>
      <c r="R21" s="65" t="str">
        <f>IF(AND('Mapa Riesgos Gestión TECNOLOGIA'!$Y$42="Alta",'Mapa Riesgos Gestión TECNOLOGIA'!$AA$42="Menor"),CONCATENATE("R6C",'Mapa Riesgos Gestión TECNOLOGIA'!$O$42),"")</f>
        <v/>
      </c>
      <c r="S21" s="65" t="str">
        <f>IF(AND('Mapa Riesgos Gestión TECNOLOGIA'!$Y$43="Alta",'Mapa Riesgos Gestión TECNOLOGIA'!$AA$43="Menor"),CONCATENATE("R6C",'Mapa Riesgos Gestión TECNOLOGIA'!$O$43),"")</f>
        <v/>
      </c>
      <c r="T21" s="65" t="str">
        <f>IF(AND('Mapa Riesgos Gestión TECNOLOGIA'!$Y$44="Alta",'Mapa Riesgos Gestión TECNOLOGIA'!$AA$44="Menor"),CONCATENATE("R6C",'Mapa Riesgos Gestión TECNOLOGIA'!$O$44),"")</f>
        <v/>
      </c>
      <c r="U21" s="66" t="str">
        <f>IF(AND('Mapa Riesgos Gestión TECNOLOGIA'!$Y$45="Alta",'Mapa Riesgos Gestión TECNOLOGIA'!$AA$45="Menor"),CONCATENATE("R6C",'Mapa Riesgos Gestión TECNOLOGIA'!$O$45),"")</f>
        <v/>
      </c>
      <c r="V21" s="49" t="str">
        <f>IF(AND('Mapa Riesgos Gestión TECNOLOGIA'!$Y$40="Alta",'Mapa Riesgos Gestión TECNOLOGIA'!$AA$40="Moderado"),CONCATENATE("R6C",'Mapa Riesgos Gestión TECNOLOGIA'!$O$40),"")</f>
        <v/>
      </c>
      <c r="W21" s="50" t="str">
        <f>IF(AND('Mapa Riesgos Gestión TECNOLOGIA'!$Y$41="Alta",'Mapa Riesgos Gestión TECNOLOGIA'!$AA$41="Moderado"),CONCATENATE("R6C",'Mapa Riesgos Gestión TECNOLOGIA'!$O$41),"")</f>
        <v/>
      </c>
      <c r="X21" s="50" t="str">
        <f>IF(AND('Mapa Riesgos Gestión TECNOLOGIA'!$Y$42="Alta",'Mapa Riesgos Gestión TECNOLOGIA'!$AA$42="Moderado"),CONCATENATE("R6C",'Mapa Riesgos Gestión TECNOLOGIA'!$O$42),"")</f>
        <v/>
      </c>
      <c r="Y21" s="50" t="str">
        <f>IF(AND('Mapa Riesgos Gestión TECNOLOGIA'!$Y$43="Alta",'Mapa Riesgos Gestión TECNOLOGIA'!$AA$43="Moderado"),CONCATENATE("R6C",'Mapa Riesgos Gestión TECNOLOGIA'!$O$43),"")</f>
        <v/>
      </c>
      <c r="Z21" s="50" t="str">
        <f>IF(AND('Mapa Riesgos Gestión TECNOLOGIA'!$Y$44="Alta",'Mapa Riesgos Gestión TECNOLOGIA'!$AA$44="Moderado"),CONCATENATE("R6C",'Mapa Riesgos Gestión TECNOLOGIA'!$O$44),"")</f>
        <v/>
      </c>
      <c r="AA21" s="51" t="str">
        <f>IF(AND('Mapa Riesgos Gestión TECNOLOGIA'!$Y$45="Alta",'Mapa Riesgos Gestión TECNOLOGIA'!$AA$45="Moderado"),CONCATENATE("R6C",'Mapa Riesgos Gestión TECNOLOGIA'!$O$45),"")</f>
        <v/>
      </c>
      <c r="AB21" s="49" t="str">
        <f>IF(AND('Mapa Riesgos Gestión TECNOLOGIA'!$Y$40="Alta",'Mapa Riesgos Gestión TECNOLOGIA'!$AA$40="Mayor"),CONCATENATE("R6C",'Mapa Riesgos Gestión TECNOLOGIA'!$O$40),"")</f>
        <v/>
      </c>
      <c r="AC21" s="50" t="str">
        <f>IF(AND('Mapa Riesgos Gestión TECNOLOGIA'!$Y$41="Alta",'Mapa Riesgos Gestión TECNOLOGIA'!$AA$41="Mayor"),CONCATENATE("R6C",'Mapa Riesgos Gestión TECNOLOGIA'!$O$41),"")</f>
        <v/>
      </c>
      <c r="AD21" s="50" t="str">
        <f>IF(AND('Mapa Riesgos Gestión TECNOLOGIA'!$Y$42="Alta",'Mapa Riesgos Gestión TECNOLOGIA'!$AA$42="Mayor"),CONCATENATE("R6C",'Mapa Riesgos Gestión TECNOLOGIA'!$O$42),"")</f>
        <v/>
      </c>
      <c r="AE21" s="50" t="str">
        <f>IF(AND('Mapa Riesgos Gestión TECNOLOGIA'!$Y$43="Alta",'Mapa Riesgos Gestión TECNOLOGIA'!$AA$43="Mayor"),CONCATENATE("R6C",'Mapa Riesgos Gestión TECNOLOGIA'!$O$43),"")</f>
        <v/>
      </c>
      <c r="AF21" s="50" t="str">
        <f>IF(AND('Mapa Riesgos Gestión TECNOLOGIA'!$Y$44="Alta",'Mapa Riesgos Gestión TECNOLOGIA'!$AA$44="Mayor"),CONCATENATE("R6C",'Mapa Riesgos Gestión TECNOLOGIA'!$O$44),"")</f>
        <v/>
      </c>
      <c r="AG21" s="51" t="str">
        <f>IF(AND('Mapa Riesgos Gestión TECNOLOGIA'!$Y$45="Alta",'Mapa Riesgos Gestión TECNOLOGIA'!$AA$45="Mayor"),CONCATENATE("R6C",'Mapa Riesgos Gestión TECNOLOGIA'!$O$45),"")</f>
        <v/>
      </c>
      <c r="AH21" s="52" t="str">
        <f>IF(AND('Mapa Riesgos Gestión TECNOLOGIA'!$Y$40="Alta",'Mapa Riesgos Gestión TECNOLOGIA'!$AA$40="Catastrófico"),CONCATENATE("R6C",'Mapa Riesgos Gestión TECNOLOGIA'!$O$40),"")</f>
        <v/>
      </c>
      <c r="AI21" s="53" t="str">
        <f>IF(AND('Mapa Riesgos Gestión TECNOLOGIA'!$Y$41="Alta",'Mapa Riesgos Gestión TECNOLOGIA'!$AA$41="Catastrófico"),CONCATENATE("R6C",'Mapa Riesgos Gestión TECNOLOGIA'!$O$41),"")</f>
        <v/>
      </c>
      <c r="AJ21" s="53" t="str">
        <f>IF(AND('Mapa Riesgos Gestión TECNOLOGIA'!$Y$42="Alta",'Mapa Riesgos Gestión TECNOLOGIA'!$AA$42="Catastrófico"),CONCATENATE("R6C",'Mapa Riesgos Gestión TECNOLOGIA'!$O$42),"")</f>
        <v/>
      </c>
      <c r="AK21" s="53" t="str">
        <f>IF(AND('Mapa Riesgos Gestión TECNOLOGIA'!$Y$43="Alta",'Mapa Riesgos Gestión TECNOLOGIA'!$AA$43="Catastrófico"),CONCATENATE("R6C",'Mapa Riesgos Gestión TECNOLOGIA'!$O$43),"")</f>
        <v/>
      </c>
      <c r="AL21" s="53" t="str">
        <f>IF(AND('Mapa Riesgos Gestión TECNOLOGIA'!$Y$44="Alta",'Mapa Riesgos Gestión TECNOLOGIA'!$AA$44="Catastrófico"),CONCATENATE("R6C",'Mapa Riesgos Gestión TECNOLOGIA'!$O$44),"")</f>
        <v/>
      </c>
      <c r="AM21" s="54" t="str">
        <f>IF(AND('Mapa Riesgos Gestión TECNOLOGIA'!$Y$45="Alta",'Mapa Riesgos Gestión TECNOLOGIA'!$AA$45="Catastrófico"),CONCATENATE("R6C",'Mapa Riesgos Gestión TECNOLOGIA'!$O$45),"")</f>
        <v/>
      </c>
      <c r="AN21" s="80"/>
      <c r="AO21" s="440"/>
      <c r="AP21" s="441"/>
      <c r="AQ21" s="441"/>
      <c r="AR21" s="441"/>
      <c r="AS21" s="441"/>
      <c r="AT21" s="442"/>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row>
    <row r="22" spans="1:76" ht="15" customHeight="1" x14ac:dyDescent="0.25">
      <c r="A22" s="80"/>
      <c r="B22" s="389"/>
      <c r="C22" s="389"/>
      <c r="D22" s="390"/>
      <c r="E22" s="430"/>
      <c r="F22" s="431"/>
      <c r="G22" s="431"/>
      <c r="H22" s="431"/>
      <c r="I22" s="431"/>
      <c r="J22" s="64" t="str">
        <f>IF(AND('Mapa Riesgos Gestión TECNOLOGIA'!$Y$46="Alta",'Mapa Riesgos Gestión TECNOLOGIA'!$AA$46="Leve"),CONCATENATE("R7C",'Mapa Riesgos Gestión TECNOLOGIA'!$O$46),"")</f>
        <v/>
      </c>
      <c r="K22" s="65" t="str">
        <f>IF(AND('Mapa Riesgos Gestión TECNOLOGIA'!$Y$47="Alta",'Mapa Riesgos Gestión TECNOLOGIA'!$AA$47="Leve"),CONCATENATE("R7C",'Mapa Riesgos Gestión TECNOLOGIA'!$O$47),"")</f>
        <v/>
      </c>
      <c r="L22" s="65" t="str">
        <f>IF(AND('Mapa Riesgos Gestión TECNOLOGIA'!$Y$48="Alta",'Mapa Riesgos Gestión TECNOLOGIA'!$AA$48="Leve"),CONCATENATE("R7C",'Mapa Riesgos Gestión TECNOLOGIA'!$O$48),"")</f>
        <v/>
      </c>
      <c r="M22" s="65" t="str">
        <f>IF(AND('Mapa Riesgos Gestión TECNOLOGIA'!$Y$49="Alta",'Mapa Riesgos Gestión TECNOLOGIA'!$AA$49="Leve"),CONCATENATE("R7C",'Mapa Riesgos Gestión TECNOLOGIA'!$O$49),"")</f>
        <v/>
      </c>
      <c r="N22" s="65" t="str">
        <f>IF(AND('Mapa Riesgos Gestión TECNOLOGIA'!$Y$50="Alta",'Mapa Riesgos Gestión TECNOLOGIA'!$AA$50="Leve"),CONCATENATE("R7C",'Mapa Riesgos Gestión TECNOLOGIA'!$O$50),"")</f>
        <v/>
      </c>
      <c r="O22" s="66" t="str">
        <f>IF(AND('Mapa Riesgos Gestión TECNOLOGIA'!$Y$51="Alta",'Mapa Riesgos Gestión TECNOLOGIA'!$AA$51="Leve"),CONCATENATE("R7C",'Mapa Riesgos Gestión TECNOLOGIA'!$O$51),"")</f>
        <v/>
      </c>
      <c r="P22" s="64" t="str">
        <f>IF(AND('Mapa Riesgos Gestión TECNOLOGIA'!$Y$46="Alta",'Mapa Riesgos Gestión TECNOLOGIA'!$AA$46="Menor"),CONCATENATE("R7C",'Mapa Riesgos Gestión TECNOLOGIA'!$O$46),"")</f>
        <v/>
      </c>
      <c r="Q22" s="65" t="str">
        <f>IF(AND('Mapa Riesgos Gestión TECNOLOGIA'!$Y$47="Alta",'Mapa Riesgos Gestión TECNOLOGIA'!$AA$47="Menor"),CONCATENATE("R7C",'Mapa Riesgos Gestión TECNOLOGIA'!$O$47),"")</f>
        <v/>
      </c>
      <c r="R22" s="65" t="str">
        <f>IF(AND('Mapa Riesgos Gestión TECNOLOGIA'!$Y$48="Alta",'Mapa Riesgos Gestión TECNOLOGIA'!$AA$48="Menor"),CONCATENATE("R7C",'Mapa Riesgos Gestión TECNOLOGIA'!$O$48),"")</f>
        <v/>
      </c>
      <c r="S22" s="65" t="str">
        <f>IF(AND('Mapa Riesgos Gestión TECNOLOGIA'!$Y$49="Alta",'Mapa Riesgos Gestión TECNOLOGIA'!$AA$49="Menor"),CONCATENATE("R7C",'Mapa Riesgos Gestión TECNOLOGIA'!$O$49),"")</f>
        <v/>
      </c>
      <c r="T22" s="65" t="str">
        <f>IF(AND('Mapa Riesgos Gestión TECNOLOGIA'!$Y$50="Alta",'Mapa Riesgos Gestión TECNOLOGIA'!$AA$50="Menor"),CONCATENATE("R7C",'Mapa Riesgos Gestión TECNOLOGIA'!$O$50),"")</f>
        <v/>
      </c>
      <c r="U22" s="66" t="str">
        <f>IF(AND('Mapa Riesgos Gestión TECNOLOGIA'!$Y$51="Alta",'Mapa Riesgos Gestión TECNOLOGIA'!$AA$51="Menor"),CONCATENATE("R7C",'Mapa Riesgos Gestión TECNOLOGIA'!$O$51),"")</f>
        <v/>
      </c>
      <c r="V22" s="49" t="str">
        <f>IF(AND('Mapa Riesgos Gestión TECNOLOGIA'!$Y$46="Alta",'Mapa Riesgos Gestión TECNOLOGIA'!$AA$46="Moderado"),CONCATENATE("R7C",'Mapa Riesgos Gestión TECNOLOGIA'!$O$46),"")</f>
        <v/>
      </c>
      <c r="W22" s="50" t="str">
        <f>IF(AND('Mapa Riesgos Gestión TECNOLOGIA'!$Y$47="Alta",'Mapa Riesgos Gestión TECNOLOGIA'!$AA$47="Moderado"),CONCATENATE("R7C",'Mapa Riesgos Gestión TECNOLOGIA'!$O$47),"")</f>
        <v/>
      </c>
      <c r="X22" s="50" t="str">
        <f>IF(AND('Mapa Riesgos Gestión TECNOLOGIA'!$Y$48="Alta",'Mapa Riesgos Gestión TECNOLOGIA'!$AA$48="Moderado"),CONCATENATE("R7C",'Mapa Riesgos Gestión TECNOLOGIA'!$O$48),"")</f>
        <v/>
      </c>
      <c r="Y22" s="50" t="str">
        <f>IF(AND('Mapa Riesgos Gestión TECNOLOGIA'!$Y$49="Alta",'Mapa Riesgos Gestión TECNOLOGIA'!$AA$49="Moderado"),CONCATENATE("R7C",'Mapa Riesgos Gestión TECNOLOGIA'!$O$49),"")</f>
        <v/>
      </c>
      <c r="Z22" s="50" t="str">
        <f>IF(AND('Mapa Riesgos Gestión TECNOLOGIA'!$Y$50="Alta",'Mapa Riesgos Gestión TECNOLOGIA'!$AA$50="Moderado"),CONCATENATE("R7C",'Mapa Riesgos Gestión TECNOLOGIA'!$O$50),"")</f>
        <v/>
      </c>
      <c r="AA22" s="51" t="str">
        <f>IF(AND('Mapa Riesgos Gestión TECNOLOGIA'!$Y$51="Alta",'Mapa Riesgos Gestión TECNOLOGIA'!$AA$51="Moderado"),CONCATENATE("R7C",'Mapa Riesgos Gestión TECNOLOGIA'!$O$51),"")</f>
        <v/>
      </c>
      <c r="AB22" s="49" t="str">
        <f>IF(AND('Mapa Riesgos Gestión TECNOLOGIA'!$Y$46="Alta",'Mapa Riesgos Gestión TECNOLOGIA'!$AA$46="Mayor"),CONCATENATE("R7C",'Mapa Riesgos Gestión TECNOLOGIA'!$O$46),"")</f>
        <v/>
      </c>
      <c r="AC22" s="50" t="str">
        <f>IF(AND('Mapa Riesgos Gestión TECNOLOGIA'!$Y$47="Alta",'Mapa Riesgos Gestión TECNOLOGIA'!$AA$47="Mayor"),CONCATENATE("R7C",'Mapa Riesgos Gestión TECNOLOGIA'!$O$47),"")</f>
        <v/>
      </c>
      <c r="AD22" s="50" t="str">
        <f>IF(AND('Mapa Riesgos Gestión TECNOLOGIA'!$Y$48="Alta",'Mapa Riesgos Gestión TECNOLOGIA'!$AA$48="Mayor"),CONCATENATE("R7C",'Mapa Riesgos Gestión TECNOLOGIA'!$O$48),"")</f>
        <v/>
      </c>
      <c r="AE22" s="50" t="str">
        <f>IF(AND('Mapa Riesgos Gestión TECNOLOGIA'!$Y$49="Alta",'Mapa Riesgos Gestión TECNOLOGIA'!$AA$49="Mayor"),CONCATENATE("R7C",'Mapa Riesgos Gestión TECNOLOGIA'!$O$49),"")</f>
        <v/>
      </c>
      <c r="AF22" s="50" t="str">
        <f>IF(AND('Mapa Riesgos Gestión TECNOLOGIA'!$Y$50="Alta",'Mapa Riesgos Gestión TECNOLOGIA'!$AA$50="Mayor"),CONCATENATE("R7C",'Mapa Riesgos Gestión TECNOLOGIA'!$O$50),"")</f>
        <v/>
      </c>
      <c r="AG22" s="51" t="str">
        <f>IF(AND('Mapa Riesgos Gestión TECNOLOGIA'!$Y$51="Alta",'Mapa Riesgos Gestión TECNOLOGIA'!$AA$51="Mayor"),CONCATENATE("R7C",'Mapa Riesgos Gestión TECNOLOGIA'!$O$51),"")</f>
        <v/>
      </c>
      <c r="AH22" s="52" t="str">
        <f>IF(AND('Mapa Riesgos Gestión TECNOLOGIA'!$Y$46="Alta",'Mapa Riesgos Gestión TECNOLOGIA'!$AA$46="Catastrófico"),CONCATENATE("R7C",'Mapa Riesgos Gestión TECNOLOGIA'!$O$46),"")</f>
        <v/>
      </c>
      <c r="AI22" s="53" t="str">
        <f>IF(AND('Mapa Riesgos Gestión TECNOLOGIA'!$Y$47="Alta",'Mapa Riesgos Gestión TECNOLOGIA'!$AA$47="Catastrófico"),CONCATENATE("R7C",'Mapa Riesgos Gestión TECNOLOGIA'!$O$47),"")</f>
        <v/>
      </c>
      <c r="AJ22" s="53" t="str">
        <f>IF(AND('Mapa Riesgos Gestión TECNOLOGIA'!$Y$48="Alta",'Mapa Riesgos Gestión TECNOLOGIA'!$AA$48="Catastrófico"),CONCATENATE("R7C",'Mapa Riesgos Gestión TECNOLOGIA'!$O$48),"")</f>
        <v/>
      </c>
      <c r="AK22" s="53" t="str">
        <f>IF(AND('Mapa Riesgos Gestión TECNOLOGIA'!$Y$49="Alta",'Mapa Riesgos Gestión TECNOLOGIA'!$AA$49="Catastrófico"),CONCATENATE("R7C",'Mapa Riesgos Gestión TECNOLOGIA'!$O$49),"")</f>
        <v/>
      </c>
      <c r="AL22" s="53" t="str">
        <f>IF(AND('Mapa Riesgos Gestión TECNOLOGIA'!$Y$50="Alta",'Mapa Riesgos Gestión TECNOLOGIA'!$AA$50="Catastrófico"),CONCATENATE("R7C",'Mapa Riesgos Gestión TECNOLOGIA'!$O$50),"")</f>
        <v/>
      </c>
      <c r="AM22" s="54" t="str">
        <f>IF(AND('Mapa Riesgos Gestión TECNOLOGIA'!$Y$51="Alta",'Mapa Riesgos Gestión TECNOLOGIA'!$AA$51="Catastrófico"),CONCATENATE("R7C",'Mapa Riesgos Gestión TECNOLOGIA'!$O$51),"")</f>
        <v/>
      </c>
      <c r="AN22" s="80"/>
      <c r="AO22" s="440"/>
      <c r="AP22" s="441"/>
      <c r="AQ22" s="441"/>
      <c r="AR22" s="441"/>
      <c r="AS22" s="441"/>
      <c r="AT22" s="442"/>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row>
    <row r="23" spans="1:76" ht="15" customHeight="1" x14ac:dyDescent="0.25">
      <c r="A23" s="80"/>
      <c r="B23" s="389"/>
      <c r="C23" s="389"/>
      <c r="D23" s="390"/>
      <c r="E23" s="430"/>
      <c r="F23" s="431"/>
      <c r="G23" s="431"/>
      <c r="H23" s="431"/>
      <c r="I23" s="431"/>
      <c r="J23" s="64" t="str">
        <f>IF(AND('Mapa Riesgos Gestión TECNOLOGIA'!$Y$52="Alta",'Mapa Riesgos Gestión TECNOLOGIA'!$AA$52="Leve"),CONCATENATE("R8C",'Mapa Riesgos Gestión TECNOLOGIA'!$O$52),"")</f>
        <v/>
      </c>
      <c r="K23" s="65" t="str">
        <f>IF(AND('Mapa Riesgos Gestión TECNOLOGIA'!$Y$53="Alta",'Mapa Riesgos Gestión TECNOLOGIA'!$AA$53="Leve"),CONCATENATE("R8C",'Mapa Riesgos Gestión TECNOLOGIA'!$O$53),"")</f>
        <v/>
      </c>
      <c r="L23" s="65" t="str">
        <f>IF(AND('Mapa Riesgos Gestión TECNOLOGIA'!$Y$54="Alta",'Mapa Riesgos Gestión TECNOLOGIA'!$AA$54="Leve"),CONCATENATE("R8C",'Mapa Riesgos Gestión TECNOLOGIA'!$O$54),"")</f>
        <v/>
      </c>
      <c r="M23" s="65" t="str">
        <f>IF(AND('Mapa Riesgos Gestión TECNOLOGIA'!$Y$55="Alta",'Mapa Riesgos Gestión TECNOLOGIA'!$AA$55="Leve"),CONCATENATE("R8C",'Mapa Riesgos Gestión TECNOLOGIA'!$O$55),"")</f>
        <v/>
      </c>
      <c r="N23" s="65" t="str">
        <f>IF(AND('Mapa Riesgos Gestión TECNOLOGIA'!$Y$56="Alta",'Mapa Riesgos Gestión TECNOLOGIA'!$AA$56="Leve"),CONCATENATE("R8C",'Mapa Riesgos Gestión TECNOLOGIA'!$O$56),"")</f>
        <v/>
      </c>
      <c r="O23" s="66" t="str">
        <f>IF(AND('Mapa Riesgos Gestión TECNOLOGIA'!$Y$57="Alta",'Mapa Riesgos Gestión TECNOLOGIA'!$AA$57="Leve"),CONCATENATE("R8C",'Mapa Riesgos Gestión TECNOLOGIA'!$O$57),"")</f>
        <v/>
      </c>
      <c r="P23" s="64" t="str">
        <f>IF(AND('Mapa Riesgos Gestión TECNOLOGIA'!$Y$52="Alta",'Mapa Riesgos Gestión TECNOLOGIA'!$AA$52="Menor"),CONCATENATE("R8C",'Mapa Riesgos Gestión TECNOLOGIA'!$O$52),"")</f>
        <v/>
      </c>
      <c r="Q23" s="65" t="str">
        <f>IF(AND('Mapa Riesgos Gestión TECNOLOGIA'!$Y$53="Alta",'Mapa Riesgos Gestión TECNOLOGIA'!$AA$53="Menor"),CONCATENATE("R8C",'Mapa Riesgos Gestión TECNOLOGIA'!$O$53),"")</f>
        <v/>
      </c>
      <c r="R23" s="65" t="str">
        <f>IF(AND('Mapa Riesgos Gestión TECNOLOGIA'!$Y$54="Alta",'Mapa Riesgos Gestión TECNOLOGIA'!$AA$54="Menor"),CONCATENATE("R8C",'Mapa Riesgos Gestión TECNOLOGIA'!$O$54),"")</f>
        <v/>
      </c>
      <c r="S23" s="65" t="str">
        <f>IF(AND('Mapa Riesgos Gestión TECNOLOGIA'!$Y$55="Alta",'Mapa Riesgos Gestión TECNOLOGIA'!$AA$55="Menor"),CONCATENATE("R8C",'Mapa Riesgos Gestión TECNOLOGIA'!$O$55),"")</f>
        <v/>
      </c>
      <c r="T23" s="65" t="str">
        <f>IF(AND('Mapa Riesgos Gestión TECNOLOGIA'!$Y$56="Alta",'Mapa Riesgos Gestión TECNOLOGIA'!$AA$56="Menor"),CONCATENATE("R8C",'Mapa Riesgos Gestión TECNOLOGIA'!$O$56),"")</f>
        <v/>
      </c>
      <c r="U23" s="66" t="str">
        <f>IF(AND('Mapa Riesgos Gestión TECNOLOGIA'!$Y$57="Alta",'Mapa Riesgos Gestión TECNOLOGIA'!$AA$57="Menor"),CONCATENATE("R8C",'Mapa Riesgos Gestión TECNOLOGIA'!$O$57),"")</f>
        <v/>
      </c>
      <c r="V23" s="49" t="str">
        <f>IF(AND('Mapa Riesgos Gestión TECNOLOGIA'!$Y$52="Alta",'Mapa Riesgos Gestión TECNOLOGIA'!$AA$52="Moderado"),CONCATENATE("R8C",'Mapa Riesgos Gestión TECNOLOGIA'!$O$52),"")</f>
        <v/>
      </c>
      <c r="W23" s="50" t="str">
        <f>IF(AND('Mapa Riesgos Gestión TECNOLOGIA'!$Y$53="Alta",'Mapa Riesgos Gestión TECNOLOGIA'!$AA$53="Moderado"),CONCATENATE("R8C",'Mapa Riesgos Gestión TECNOLOGIA'!$O$53),"")</f>
        <v/>
      </c>
      <c r="X23" s="50" t="str">
        <f>IF(AND('Mapa Riesgos Gestión TECNOLOGIA'!$Y$54="Alta",'Mapa Riesgos Gestión TECNOLOGIA'!$AA$54="Moderado"),CONCATENATE("R8C",'Mapa Riesgos Gestión TECNOLOGIA'!$O$54),"")</f>
        <v/>
      </c>
      <c r="Y23" s="50" t="str">
        <f>IF(AND('Mapa Riesgos Gestión TECNOLOGIA'!$Y$55="Alta",'Mapa Riesgos Gestión TECNOLOGIA'!$AA$55="Moderado"),CONCATENATE("R8C",'Mapa Riesgos Gestión TECNOLOGIA'!$O$55),"")</f>
        <v/>
      </c>
      <c r="Z23" s="50" t="str">
        <f>IF(AND('Mapa Riesgos Gestión TECNOLOGIA'!$Y$56="Alta",'Mapa Riesgos Gestión TECNOLOGIA'!$AA$56="Moderado"),CONCATENATE("R8C",'Mapa Riesgos Gestión TECNOLOGIA'!$O$56),"")</f>
        <v/>
      </c>
      <c r="AA23" s="51" t="str">
        <f>IF(AND('Mapa Riesgos Gestión TECNOLOGIA'!$Y$57="Alta",'Mapa Riesgos Gestión TECNOLOGIA'!$AA$57="Moderado"),CONCATENATE("R8C",'Mapa Riesgos Gestión TECNOLOGIA'!$O$57),"")</f>
        <v/>
      </c>
      <c r="AB23" s="49" t="str">
        <f>IF(AND('Mapa Riesgos Gestión TECNOLOGIA'!$Y$52="Alta",'Mapa Riesgos Gestión TECNOLOGIA'!$AA$52="Mayor"),CONCATENATE("R8C",'Mapa Riesgos Gestión TECNOLOGIA'!$O$52),"")</f>
        <v/>
      </c>
      <c r="AC23" s="50" t="str">
        <f>IF(AND('Mapa Riesgos Gestión TECNOLOGIA'!$Y$53="Alta",'Mapa Riesgos Gestión TECNOLOGIA'!$AA$53="Mayor"),CONCATENATE("R8C",'Mapa Riesgos Gestión TECNOLOGIA'!$O$53),"")</f>
        <v/>
      </c>
      <c r="AD23" s="50" t="str">
        <f>IF(AND('Mapa Riesgos Gestión TECNOLOGIA'!$Y$54="Alta",'Mapa Riesgos Gestión TECNOLOGIA'!$AA$54="Mayor"),CONCATENATE("R8C",'Mapa Riesgos Gestión TECNOLOGIA'!$O$54),"")</f>
        <v/>
      </c>
      <c r="AE23" s="50" t="str">
        <f>IF(AND('Mapa Riesgos Gestión TECNOLOGIA'!$Y$55="Alta",'Mapa Riesgos Gestión TECNOLOGIA'!$AA$55="Mayor"),CONCATENATE("R8C",'Mapa Riesgos Gestión TECNOLOGIA'!$O$55),"")</f>
        <v/>
      </c>
      <c r="AF23" s="50" t="str">
        <f>IF(AND('Mapa Riesgos Gestión TECNOLOGIA'!$Y$56="Alta",'Mapa Riesgos Gestión TECNOLOGIA'!$AA$56="Mayor"),CONCATENATE("R8C",'Mapa Riesgos Gestión TECNOLOGIA'!$O$56),"")</f>
        <v/>
      </c>
      <c r="AG23" s="51" t="str">
        <f>IF(AND('Mapa Riesgos Gestión TECNOLOGIA'!$Y$57="Alta",'Mapa Riesgos Gestión TECNOLOGIA'!$AA$57="Mayor"),CONCATENATE("R8C",'Mapa Riesgos Gestión TECNOLOGIA'!$O$57),"")</f>
        <v/>
      </c>
      <c r="AH23" s="52" t="str">
        <f>IF(AND('Mapa Riesgos Gestión TECNOLOGIA'!$Y$52="Alta",'Mapa Riesgos Gestión TECNOLOGIA'!$AA$52="Catastrófico"),CONCATENATE("R8C",'Mapa Riesgos Gestión TECNOLOGIA'!$O$52),"")</f>
        <v/>
      </c>
      <c r="AI23" s="53" t="str">
        <f>IF(AND('Mapa Riesgos Gestión TECNOLOGIA'!$Y$53="Alta",'Mapa Riesgos Gestión TECNOLOGIA'!$AA$53="Catastrófico"),CONCATENATE("R8C",'Mapa Riesgos Gestión TECNOLOGIA'!$O$53),"")</f>
        <v/>
      </c>
      <c r="AJ23" s="53" t="str">
        <f>IF(AND('Mapa Riesgos Gestión TECNOLOGIA'!$Y$54="Alta",'Mapa Riesgos Gestión TECNOLOGIA'!$AA$54="Catastrófico"),CONCATENATE("R8C",'Mapa Riesgos Gestión TECNOLOGIA'!$O$54),"")</f>
        <v/>
      </c>
      <c r="AK23" s="53" t="str">
        <f>IF(AND('Mapa Riesgos Gestión TECNOLOGIA'!$Y$55="Alta",'Mapa Riesgos Gestión TECNOLOGIA'!$AA$55="Catastrófico"),CONCATENATE("R8C",'Mapa Riesgos Gestión TECNOLOGIA'!$O$55),"")</f>
        <v/>
      </c>
      <c r="AL23" s="53" t="str">
        <f>IF(AND('Mapa Riesgos Gestión TECNOLOGIA'!$Y$56="Alta",'Mapa Riesgos Gestión TECNOLOGIA'!$AA$56="Catastrófico"),CONCATENATE("R8C",'Mapa Riesgos Gestión TECNOLOGIA'!$O$56),"")</f>
        <v/>
      </c>
      <c r="AM23" s="54" t="str">
        <f>IF(AND('Mapa Riesgos Gestión TECNOLOGIA'!$Y$57="Alta",'Mapa Riesgos Gestión TECNOLOGIA'!$AA$57="Catastrófico"),CONCATENATE("R8C",'Mapa Riesgos Gestión TECNOLOGIA'!$O$57),"")</f>
        <v/>
      </c>
      <c r="AN23" s="80"/>
      <c r="AO23" s="440"/>
      <c r="AP23" s="441"/>
      <c r="AQ23" s="441"/>
      <c r="AR23" s="441"/>
      <c r="AS23" s="441"/>
      <c r="AT23" s="442"/>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row>
    <row r="24" spans="1:76" ht="15" customHeight="1" x14ac:dyDescent="0.25">
      <c r="A24" s="80"/>
      <c r="B24" s="389"/>
      <c r="C24" s="389"/>
      <c r="D24" s="390"/>
      <c r="E24" s="430"/>
      <c r="F24" s="431"/>
      <c r="G24" s="431"/>
      <c r="H24" s="431"/>
      <c r="I24" s="431"/>
      <c r="J24" s="64" t="str">
        <f>IF(AND('Mapa Riesgos Gestión TECNOLOGIA'!$Y$58="Alta",'Mapa Riesgos Gestión TECNOLOGIA'!$AA$58="Leve"),CONCATENATE("R9C",'Mapa Riesgos Gestión TECNOLOGIA'!$O$58),"")</f>
        <v/>
      </c>
      <c r="K24" s="65" t="str">
        <f>IF(AND('Mapa Riesgos Gestión TECNOLOGIA'!$Y$59="Alta",'Mapa Riesgos Gestión TECNOLOGIA'!$AA$59="Leve"),CONCATENATE("R9C",'Mapa Riesgos Gestión TECNOLOGIA'!$O$59),"")</f>
        <v/>
      </c>
      <c r="L24" s="65" t="str">
        <f>IF(AND('Mapa Riesgos Gestión TECNOLOGIA'!$Y$60="Alta",'Mapa Riesgos Gestión TECNOLOGIA'!$AA$60="Leve"),CONCATENATE("R9C",'Mapa Riesgos Gestión TECNOLOGIA'!$O$60),"")</f>
        <v/>
      </c>
      <c r="M24" s="65" t="str">
        <f>IF(AND('Mapa Riesgos Gestión TECNOLOGIA'!$Y$61="Alta",'Mapa Riesgos Gestión TECNOLOGIA'!$AA$61="Leve"),CONCATENATE("R9C",'Mapa Riesgos Gestión TECNOLOGIA'!$O$61),"")</f>
        <v/>
      </c>
      <c r="N24" s="65" t="str">
        <f>IF(AND('Mapa Riesgos Gestión TECNOLOGIA'!$Y$62="Alta",'Mapa Riesgos Gestión TECNOLOGIA'!$AA$62="Leve"),CONCATENATE("R9C",'Mapa Riesgos Gestión TECNOLOGIA'!$O$62),"")</f>
        <v/>
      </c>
      <c r="O24" s="66" t="str">
        <f>IF(AND('Mapa Riesgos Gestión TECNOLOGIA'!$Y$63="Alta",'Mapa Riesgos Gestión TECNOLOGIA'!$AA$63="Leve"),CONCATENATE("R9C",'Mapa Riesgos Gestión TECNOLOGIA'!$O$63),"")</f>
        <v/>
      </c>
      <c r="P24" s="64" t="str">
        <f>IF(AND('Mapa Riesgos Gestión TECNOLOGIA'!$Y$58="Alta",'Mapa Riesgos Gestión TECNOLOGIA'!$AA$58="Menor"),CONCATENATE("R9C",'Mapa Riesgos Gestión TECNOLOGIA'!$O$58),"")</f>
        <v/>
      </c>
      <c r="Q24" s="65" t="str">
        <f>IF(AND('Mapa Riesgos Gestión TECNOLOGIA'!$Y$59="Alta",'Mapa Riesgos Gestión TECNOLOGIA'!$AA$59="Menor"),CONCATENATE("R9C",'Mapa Riesgos Gestión TECNOLOGIA'!$O$59),"")</f>
        <v/>
      </c>
      <c r="R24" s="65" t="str">
        <f>IF(AND('Mapa Riesgos Gestión TECNOLOGIA'!$Y$60="Alta",'Mapa Riesgos Gestión TECNOLOGIA'!$AA$60="Menor"),CONCATENATE("R9C",'Mapa Riesgos Gestión TECNOLOGIA'!$O$60),"")</f>
        <v/>
      </c>
      <c r="S24" s="65" t="str">
        <f>IF(AND('Mapa Riesgos Gestión TECNOLOGIA'!$Y$61="Alta",'Mapa Riesgos Gestión TECNOLOGIA'!$AA$61="Menor"),CONCATENATE("R9C",'Mapa Riesgos Gestión TECNOLOGIA'!$O$61),"")</f>
        <v/>
      </c>
      <c r="T24" s="65" t="str">
        <f>IF(AND('Mapa Riesgos Gestión TECNOLOGIA'!$Y$62="Alta",'Mapa Riesgos Gestión TECNOLOGIA'!$AA$62="Menor"),CONCATENATE("R9C",'Mapa Riesgos Gestión TECNOLOGIA'!$O$62),"")</f>
        <v/>
      </c>
      <c r="U24" s="66" t="str">
        <f>IF(AND('Mapa Riesgos Gestión TECNOLOGIA'!$Y$63="Alta",'Mapa Riesgos Gestión TECNOLOGIA'!$AA$63="Menor"),CONCATENATE("R9C",'Mapa Riesgos Gestión TECNOLOGIA'!$O$63),"")</f>
        <v/>
      </c>
      <c r="V24" s="49" t="str">
        <f>IF(AND('Mapa Riesgos Gestión TECNOLOGIA'!$Y$58="Alta",'Mapa Riesgos Gestión TECNOLOGIA'!$AA$58="Moderado"),CONCATENATE("R9C",'Mapa Riesgos Gestión TECNOLOGIA'!$O$58),"")</f>
        <v/>
      </c>
      <c r="W24" s="50" t="str">
        <f>IF(AND('Mapa Riesgos Gestión TECNOLOGIA'!$Y$59="Alta",'Mapa Riesgos Gestión TECNOLOGIA'!$AA$59="Moderado"),CONCATENATE("R9C",'Mapa Riesgos Gestión TECNOLOGIA'!$O$59),"")</f>
        <v/>
      </c>
      <c r="X24" s="50" t="str">
        <f>IF(AND('Mapa Riesgos Gestión TECNOLOGIA'!$Y$60="Alta",'Mapa Riesgos Gestión TECNOLOGIA'!$AA$60="Moderado"),CONCATENATE("R9C",'Mapa Riesgos Gestión TECNOLOGIA'!$O$60),"")</f>
        <v/>
      </c>
      <c r="Y24" s="50" t="str">
        <f>IF(AND('Mapa Riesgos Gestión TECNOLOGIA'!$Y$61="Alta",'Mapa Riesgos Gestión TECNOLOGIA'!$AA$61="Moderado"),CONCATENATE("R9C",'Mapa Riesgos Gestión TECNOLOGIA'!$O$61),"")</f>
        <v/>
      </c>
      <c r="Z24" s="50" t="str">
        <f>IF(AND('Mapa Riesgos Gestión TECNOLOGIA'!$Y$62="Alta",'Mapa Riesgos Gestión TECNOLOGIA'!$AA$62="Moderado"),CONCATENATE("R9C",'Mapa Riesgos Gestión TECNOLOGIA'!$O$62),"")</f>
        <v/>
      </c>
      <c r="AA24" s="51" t="str">
        <f>IF(AND('Mapa Riesgos Gestión TECNOLOGIA'!$Y$63="Alta",'Mapa Riesgos Gestión TECNOLOGIA'!$AA$63="Moderado"),CONCATENATE("R9C",'Mapa Riesgos Gestión TECNOLOGIA'!$O$63),"")</f>
        <v/>
      </c>
      <c r="AB24" s="49" t="str">
        <f>IF(AND('Mapa Riesgos Gestión TECNOLOGIA'!$Y$58="Alta",'Mapa Riesgos Gestión TECNOLOGIA'!$AA$58="Mayor"),CONCATENATE("R9C",'Mapa Riesgos Gestión TECNOLOGIA'!$O$58),"")</f>
        <v/>
      </c>
      <c r="AC24" s="50" t="str">
        <f>IF(AND('Mapa Riesgos Gestión TECNOLOGIA'!$Y$59="Alta",'Mapa Riesgos Gestión TECNOLOGIA'!$AA$59="Mayor"),CONCATENATE("R9C",'Mapa Riesgos Gestión TECNOLOGIA'!$O$59),"")</f>
        <v/>
      </c>
      <c r="AD24" s="50" t="str">
        <f>IF(AND('Mapa Riesgos Gestión TECNOLOGIA'!$Y$60="Alta",'Mapa Riesgos Gestión TECNOLOGIA'!$AA$60="Mayor"),CONCATENATE("R9C",'Mapa Riesgos Gestión TECNOLOGIA'!$O$60),"")</f>
        <v/>
      </c>
      <c r="AE24" s="50" t="str">
        <f>IF(AND('Mapa Riesgos Gestión TECNOLOGIA'!$Y$61="Alta",'Mapa Riesgos Gestión TECNOLOGIA'!$AA$61="Mayor"),CONCATENATE("R9C",'Mapa Riesgos Gestión TECNOLOGIA'!$O$61),"")</f>
        <v/>
      </c>
      <c r="AF24" s="50" t="str">
        <f>IF(AND('Mapa Riesgos Gestión TECNOLOGIA'!$Y$62="Alta",'Mapa Riesgos Gestión TECNOLOGIA'!$AA$62="Mayor"),CONCATENATE("R9C",'Mapa Riesgos Gestión TECNOLOGIA'!$O$62),"")</f>
        <v/>
      </c>
      <c r="AG24" s="51" t="str">
        <f>IF(AND('Mapa Riesgos Gestión TECNOLOGIA'!$Y$63="Alta",'Mapa Riesgos Gestión TECNOLOGIA'!$AA$63="Mayor"),CONCATENATE("R9C",'Mapa Riesgos Gestión TECNOLOGIA'!$O$63),"")</f>
        <v/>
      </c>
      <c r="AH24" s="52" t="str">
        <f>IF(AND('Mapa Riesgos Gestión TECNOLOGIA'!$Y$58="Alta",'Mapa Riesgos Gestión TECNOLOGIA'!$AA$58="Catastrófico"),CONCATENATE("R9C",'Mapa Riesgos Gestión TECNOLOGIA'!$O$58),"")</f>
        <v/>
      </c>
      <c r="AI24" s="53" t="str">
        <f>IF(AND('Mapa Riesgos Gestión TECNOLOGIA'!$Y$59="Alta",'Mapa Riesgos Gestión TECNOLOGIA'!$AA$59="Catastrófico"),CONCATENATE("R9C",'Mapa Riesgos Gestión TECNOLOGIA'!$O$59),"")</f>
        <v/>
      </c>
      <c r="AJ24" s="53" t="str">
        <f>IF(AND('Mapa Riesgos Gestión TECNOLOGIA'!$Y$60="Alta",'Mapa Riesgos Gestión TECNOLOGIA'!$AA$60="Catastrófico"),CONCATENATE("R9C",'Mapa Riesgos Gestión TECNOLOGIA'!$O$60),"")</f>
        <v/>
      </c>
      <c r="AK24" s="53" t="str">
        <f>IF(AND('Mapa Riesgos Gestión TECNOLOGIA'!$Y$61="Alta",'Mapa Riesgos Gestión TECNOLOGIA'!$AA$61="Catastrófico"),CONCATENATE("R9C",'Mapa Riesgos Gestión TECNOLOGIA'!$O$61),"")</f>
        <v/>
      </c>
      <c r="AL24" s="53" t="str">
        <f>IF(AND('Mapa Riesgos Gestión TECNOLOGIA'!$Y$62="Alta",'Mapa Riesgos Gestión TECNOLOGIA'!$AA$62="Catastrófico"),CONCATENATE("R9C",'Mapa Riesgos Gestión TECNOLOGIA'!$O$62),"")</f>
        <v/>
      </c>
      <c r="AM24" s="54" t="str">
        <f>IF(AND('Mapa Riesgos Gestión TECNOLOGIA'!$Y$63="Alta",'Mapa Riesgos Gestión TECNOLOGIA'!$AA$63="Catastrófico"),CONCATENATE("R9C",'Mapa Riesgos Gestión TECNOLOGIA'!$O$63),"")</f>
        <v/>
      </c>
      <c r="AN24" s="80"/>
      <c r="AO24" s="440"/>
      <c r="AP24" s="441"/>
      <c r="AQ24" s="441"/>
      <c r="AR24" s="441"/>
      <c r="AS24" s="441"/>
      <c r="AT24" s="442"/>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row>
    <row r="25" spans="1:76" ht="15.75" customHeight="1" thickBot="1" x14ac:dyDescent="0.3">
      <c r="A25" s="80"/>
      <c r="B25" s="389"/>
      <c r="C25" s="389"/>
      <c r="D25" s="390"/>
      <c r="E25" s="433"/>
      <c r="F25" s="434"/>
      <c r="G25" s="434"/>
      <c r="H25" s="434"/>
      <c r="I25" s="434"/>
      <c r="J25" s="67" t="str">
        <f>IF(AND('Mapa Riesgos Gestión TECNOLOGIA'!$Y$64="Alta",'Mapa Riesgos Gestión TECNOLOGIA'!$AA$64="Leve"),CONCATENATE("R10C",'Mapa Riesgos Gestión TECNOLOGIA'!$O$64),"")</f>
        <v/>
      </c>
      <c r="K25" s="68" t="str">
        <f>IF(AND('Mapa Riesgos Gestión TECNOLOGIA'!$Y$65="Alta",'Mapa Riesgos Gestión TECNOLOGIA'!$AA$65="Leve"),CONCATENATE("R10C",'Mapa Riesgos Gestión TECNOLOGIA'!$O$65),"")</f>
        <v/>
      </c>
      <c r="L25" s="68" t="str">
        <f>IF(AND('Mapa Riesgos Gestión TECNOLOGIA'!$Y$66="Alta",'Mapa Riesgos Gestión TECNOLOGIA'!$AA$66="Leve"),CONCATENATE("R10C",'Mapa Riesgos Gestión TECNOLOGIA'!$O$66),"")</f>
        <v/>
      </c>
      <c r="M25" s="68" t="str">
        <f>IF(AND('Mapa Riesgos Gestión TECNOLOGIA'!$Y$67="Alta",'Mapa Riesgos Gestión TECNOLOGIA'!$AA$67="Leve"),CONCATENATE("R10C",'Mapa Riesgos Gestión TECNOLOGIA'!$O$67),"")</f>
        <v/>
      </c>
      <c r="N25" s="68" t="str">
        <f>IF(AND('Mapa Riesgos Gestión TECNOLOGIA'!$Y$68="Alta",'Mapa Riesgos Gestión TECNOLOGIA'!$AA$68="Leve"),CONCATENATE("R10C",'Mapa Riesgos Gestión TECNOLOGIA'!$O$68),"")</f>
        <v/>
      </c>
      <c r="O25" s="69" t="str">
        <f>IF(AND('Mapa Riesgos Gestión TECNOLOGIA'!$Y$69="Alta",'Mapa Riesgos Gestión TECNOLOGIA'!$AA$69="Leve"),CONCATENATE("R10C",'Mapa Riesgos Gestión TECNOLOGIA'!$O$69),"")</f>
        <v/>
      </c>
      <c r="P25" s="67" t="str">
        <f>IF(AND('Mapa Riesgos Gestión TECNOLOGIA'!$Y$64="Alta",'Mapa Riesgos Gestión TECNOLOGIA'!$AA$64="Menor"),CONCATENATE("R10C",'Mapa Riesgos Gestión TECNOLOGIA'!$O$64),"")</f>
        <v/>
      </c>
      <c r="Q25" s="68" t="str">
        <f>IF(AND('Mapa Riesgos Gestión TECNOLOGIA'!$Y$65="Alta",'Mapa Riesgos Gestión TECNOLOGIA'!$AA$65="Menor"),CONCATENATE("R10C",'Mapa Riesgos Gestión TECNOLOGIA'!$O$65),"")</f>
        <v/>
      </c>
      <c r="R25" s="68" t="str">
        <f>IF(AND('Mapa Riesgos Gestión TECNOLOGIA'!$Y$66="Alta",'Mapa Riesgos Gestión TECNOLOGIA'!$AA$66="Menor"),CONCATENATE("R10C",'Mapa Riesgos Gestión TECNOLOGIA'!$O$66),"")</f>
        <v/>
      </c>
      <c r="S25" s="68" t="str">
        <f>IF(AND('Mapa Riesgos Gestión TECNOLOGIA'!$Y$67="Alta",'Mapa Riesgos Gestión TECNOLOGIA'!$AA$67="Menor"),CONCATENATE("R10C",'Mapa Riesgos Gestión TECNOLOGIA'!$O$67),"")</f>
        <v/>
      </c>
      <c r="T25" s="68" t="str">
        <f>IF(AND('Mapa Riesgos Gestión TECNOLOGIA'!$Y$68="Alta",'Mapa Riesgos Gestión TECNOLOGIA'!$AA$68="Menor"),CONCATENATE("R10C",'Mapa Riesgos Gestión TECNOLOGIA'!$O$68),"")</f>
        <v/>
      </c>
      <c r="U25" s="69" t="str">
        <f>IF(AND('Mapa Riesgos Gestión TECNOLOGIA'!$Y$69="Alta",'Mapa Riesgos Gestión TECNOLOGIA'!$AA$69="Menor"),CONCATENATE("R10C",'Mapa Riesgos Gestión TECNOLOGIA'!$O$69),"")</f>
        <v/>
      </c>
      <c r="V25" s="55" t="str">
        <f>IF(AND('Mapa Riesgos Gestión TECNOLOGIA'!$Y$64="Alta",'Mapa Riesgos Gestión TECNOLOGIA'!$AA$64="Moderado"),CONCATENATE("R10C",'Mapa Riesgos Gestión TECNOLOGIA'!$O$64),"")</f>
        <v/>
      </c>
      <c r="W25" s="56" t="str">
        <f>IF(AND('Mapa Riesgos Gestión TECNOLOGIA'!$Y$65="Alta",'Mapa Riesgos Gestión TECNOLOGIA'!$AA$65="Moderado"),CONCATENATE("R10C",'Mapa Riesgos Gestión TECNOLOGIA'!$O$65),"")</f>
        <v/>
      </c>
      <c r="X25" s="56" t="str">
        <f>IF(AND('Mapa Riesgos Gestión TECNOLOGIA'!$Y$66="Alta",'Mapa Riesgos Gestión TECNOLOGIA'!$AA$66="Moderado"),CONCATENATE("R10C",'Mapa Riesgos Gestión TECNOLOGIA'!$O$66),"")</f>
        <v/>
      </c>
      <c r="Y25" s="56" t="str">
        <f>IF(AND('Mapa Riesgos Gestión TECNOLOGIA'!$Y$67="Alta",'Mapa Riesgos Gestión TECNOLOGIA'!$AA$67="Moderado"),CONCATENATE("R10C",'Mapa Riesgos Gestión TECNOLOGIA'!$O$67),"")</f>
        <v/>
      </c>
      <c r="Z25" s="56" t="str">
        <f>IF(AND('Mapa Riesgos Gestión TECNOLOGIA'!$Y$68="Alta",'Mapa Riesgos Gestión TECNOLOGIA'!$AA$68="Moderado"),CONCATENATE("R10C",'Mapa Riesgos Gestión TECNOLOGIA'!$O$68),"")</f>
        <v/>
      </c>
      <c r="AA25" s="57" t="str">
        <f>IF(AND('Mapa Riesgos Gestión TECNOLOGIA'!$Y$69="Alta",'Mapa Riesgos Gestión TECNOLOGIA'!$AA$69="Moderado"),CONCATENATE("R10C",'Mapa Riesgos Gestión TECNOLOGIA'!$O$69),"")</f>
        <v/>
      </c>
      <c r="AB25" s="55" t="str">
        <f>IF(AND('Mapa Riesgos Gestión TECNOLOGIA'!$Y$64="Alta",'Mapa Riesgos Gestión TECNOLOGIA'!$AA$64="Mayor"),CONCATENATE("R10C",'Mapa Riesgos Gestión TECNOLOGIA'!$O$64),"")</f>
        <v/>
      </c>
      <c r="AC25" s="56" t="str">
        <f>IF(AND('Mapa Riesgos Gestión TECNOLOGIA'!$Y$65="Alta",'Mapa Riesgos Gestión TECNOLOGIA'!$AA$65="Mayor"),CONCATENATE("R10C",'Mapa Riesgos Gestión TECNOLOGIA'!$O$65),"")</f>
        <v/>
      </c>
      <c r="AD25" s="56" t="str">
        <f>IF(AND('Mapa Riesgos Gestión TECNOLOGIA'!$Y$66="Alta",'Mapa Riesgos Gestión TECNOLOGIA'!$AA$66="Mayor"),CONCATENATE("R10C",'Mapa Riesgos Gestión TECNOLOGIA'!$O$66),"")</f>
        <v/>
      </c>
      <c r="AE25" s="56" t="str">
        <f>IF(AND('Mapa Riesgos Gestión TECNOLOGIA'!$Y$67="Alta",'Mapa Riesgos Gestión TECNOLOGIA'!$AA$67="Mayor"),CONCATENATE("R10C",'Mapa Riesgos Gestión TECNOLOGIA'!$O$67),"")</f>
        <v/>
      </c>
      <c r="AF25" s="56" t="str">
        <f>IF(AND('Mapa Riesgos Gestión TECNOLOGIA'!$Y$68="Alta",'Mapa Riesgos Gestión TECNOLOGIA'!$AA$68="Mayor"),CONCATENATE("R10C",'Mapa Riesgos Gestión TECNOLOGIA'!$O$68),"")</f>
        <v/>
      </c>
      <c r="AG25" s="57" t="str">
        <f>IF(AND('Mapa Riesgos Gestión TECNOLOGIA'!$Y$69="Alta",'Mapa Riesgos Gestión TECNOLOGIA'!$AA$69="Mayor"),CONCATENATE("R10C",'Mapa Riesgos Gestión TECNOLOGIA'!$O$69),"")</f>
        <v/>
      </c>
      <c r="AH25" s="58" t="str">
        <f>IF(AND('Mapa Riesgos Gestión TECNOLOGIA'!$Y$64="Alta",'Mapa Riesgos Gestión TECNOLOGIA'!$AA$64="Catastrófico"),CONCATENATE("R10C",'Mapa Riesgos Gestión TECNOLOGIA'!$O$64),"")</f>
        <v/>
      </c>
      <c r="AI25" s="59" t="str">
        <f>IF(AND('Mapa Riesgos Gestión TECNOLOGIA'!$Y$65="Alta",'Mapa Riesgos Gestión TECNOLOGIA'!$AA$65="Catastrófico"),CONCATENATE("R10C",'Mapa Riesgos Gestión TECNOLOGIA'!$O$65),"")</f>
        <v/>
      </c>
      <c r="AJ25" s="59" t="str">
        <f>IF(AND('Mapa Riesgos Gestión TECNOLOGIA'!$Y$66="Alta",'Mapa Riesgos Gestión TECNOLOGIA'!$AA$66="Catastrófico"),CONCATENATE("R10C",'Mapa Riesgos Gestión TECNOLOGIA'!$O$66),"")</f>
        <v/>
      </c>
      <c r="AK25" s="59" t="str">
        <f>IF(AND('Mapa Riesgos Gestión TECNOLOGIA'!$Y$67="Alta",'Mapa Riesgos Gestión TECNOLOGIA'!$AA$67="Catastrófico"),CONCATENATE("R10C",'Mapa Riesgos Gestión TECNOLOGIA'!$O$67),"")</f>
        <v/>
      </c>
      <c r="AL25" s="59" t="str">
        <f>IF(AND('Mapa Riesgos Gestión TECNOLOGIA'!$Y$68="Alta",'Mapa Riesgos Gestión TECNOLOGIA'!$AA$68="Catastrófico"),CONCATENATE("R10C",'Mapa Riesgos Gestión TECNOLOGIA'!$O$68),"")</f>
        <v/>
      </c>
      <c r="AM25" s="60" t="str">
        <f>IF(AND('Mapa Riesgos Gestión TECNOLOGIA'!$Y$69="Alta",'Mapa Riesgos Gestión TECNOLOGIA'!$AA$69="Catastrófico"),CONCATENATE("R10C",'Mapa Riesgos Gestión TECNOLOGIA'!$O$69),"")</f>
        <v/>
      </c>
      <c r="AN25" s="80"/>
      <c r="AO25" s="443"/>
      <c r="AP25" s="444"/>
      <c r="AQ25" s="444"/>
      <c r="AR25" s="444"/>
      <c r="AS25" s="444"/>
      <c r="AT25" s="445"/>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row>
    <row r="26" spans="1:76" ht="15" customHeight="1" x14ac:dyDescent="0.25">
      <c r="A26" s="80"/>
      <c r="B26" s="389"/>
      <c r="C26" s="389"/>
      <c r="D26" s="390"/>
      <c r="E26" s="427" t="s">
        <v>117</v>
      </c>
      <c r="F26" s="428"/>
      <c r="G26" s="428"/>
      <c r="H26" s="428"/>
      <c r="I26" s="429"/>
      <c r="J26" s="61" t="str">
        <f>IF(AND('Mapa Riesgos Gestión TECNOLOGIA'!$Y$10="Media",'Mapa Riesgos Gestión TECNOLOGIA'!$AA$10="Leve"),CONCATENATE("R1C",'Mapa Riesgos Gestión TECNOLOGIA'!$O$10),"")</f>
        <v/>
      </c>
      <c r="K26" s="62" t="str">
        <f>IF(AND('Mapa Riesgos Gestión TECNOLOGIA'!$Y$11="Media",'Mapa Riesgos Gestión TECNOLOGIA'!$AA$11="Leve"),CONCATENATE("R1C",'Mapa Riesgos Gestión TECNOLOGIA'!$O$11),"")</f>
        <v/>
      </c>
      <c r="L26" s="62" t="str">
        <f>IF(AND('Mapa Riesgos Gestión TECNOLOGIA'!$Y$12="Media",'Mapa Riesgos Gestión TECNOLOGIA'!$AA$12="Leve"),CONCATENATE("R1C",'Mapa Riesgos Gestión TECNOLOGIA'!$O$12),"")</f>
        <v/>
      </c>
      <c r="M26" s="62" t="str">
        <f>IF(AND('Mapa Riesgos Gestión TECNOLOGIA'!$Y$13="Media",'Mapa Riesgos Gestión TECNOLOGIA'!$AA$13="Leve"),CONCATENATE("R1C",'Mapa Riesgos Gestión TECNOLOGIA'!$O$13),"")</f>
        <v/>
      </c>
      <c r="N26" s="62" t="str">
        <f>IF(AND('Mapa Riesgos Gestión TECNOLOGIA'!$Y$14="Media",'Mapa Riesgos Gestión TECNOLOGIA'!$AA$14="Leve"),CONCATENATE("R1C",'Mapa Riesgos Gestión TECNOLOGIA'!$O$14),"")</f>
        <v/>
      </c>
      <c r="O26" s="63" t="str">
        <f>IF(AND('Mapa Riesgos Gestión TECNOLOGIA'!$Y$15="Media",'Mapa Riesgos Gestión TECNOLOGIA'!$AA$15="Leve"),CONCATENATE("R1C",'Mapa Riesgos Gestión TECNOLOGIA'!$O$15),"")</f>
        <v/>
      </c>
      <c r="P26" s="61" t="str">
        <f>IF(AND('Mapa Riesgos Gestión TECNOLOGIA'!$Y$10="Media",'Mapa Riesgos Gestión TECNOLOGIA'!$AA$10="Menor"),CONCATENATE("R1C",'Mapa Riesgos Gestión TECNOLOGIA'!$O$10),"")</f>
        <v/>
      </c>
      <c r="Q26" s="62" t="str">
        <f>IF(AND('Mapa Riesgos Gestión TECNOLOGIA'!$Y$11="Media",'Mapa Riesgos Gestión TECNOLOGIA'!$AA$11="Menor"),CONCATENATE("R1C",'Mapa Riesgos Gestión TECNOLOGIA'!$O$11),"")</f>
        <v/>
      </c>
      <c r="R26" s="62" t="str">
        <f>IF(AND('Mapa Riesgos Gestión TECNOLOGIA'!$Y$12="Media",'Mapa Riesgos Gestión TECNOLOGIA'!$AA$12="Menor"),CONCATENATE("R1C",'Mapa Riesgos Gestión TECNOLOGIA'!$O$12),"")</f>
        <v/>
      </c>
      <c r="S26" s="62" t="str">
        <f>IF(AND('Mapa Riesgos Gestión TECNOLOGIA'!$Y$13="Media",'Mapa Riesgos Gestión TECNOLOGIA'!$AA$13="Menor"),CONCATENATE("R1C",'Mapa Riesgos Gestión TECNOLOGIA'!$O$13),"")</f>
        <v/>
      </c>
      <c r="T26" s="62" t="str">
        <f>IF(AND('Mapa Riesgos Gestión TECNOLOGIA'!$Y$14="Media",'Mapa Riesgos Gestión TECNOLOGIA'!$AA$14="Menor"),CONCATENATE("R1C",'Mapa Riesgos Gestión TECNOLOGIA'!$O$14),"")</f>
        <v/>
      </c>
      <c r="U26" s="63" t="str">
        <f>IF(AND('Mapa Riesgos Gestión TECNOLOGIA'!$Y$15="Media",'Mapa Riesgos Gestión TECNOLOGIA'!$AA$15="Menor"),CONCATENATE("R1C",'Mapa Riesgos Gestión TECNOLOGIA'!$O$15),"")</f>
        <v/>
      </c>
      <c r="V26" s="61" t="str">
        <f>IF(AND('Mapa Riesgos Gestión TECNOLOGIA'!$Y$10="Media",'Mapa Riesgos Gestión TECNOLOGIA'!$AA$10="Moderado"),CONCATENATE("R1C",'Mapa Riesgos Gestión TECNOLOGIA'!$O$10),"")</f>
        <v/>
      </c>
      <c r="W26" s="62" t="str">
        <f>IF(AND('Mapa Riesgos Gestión TECNOLOGIA'!$Y$11="Media",'Mapa Riesgos Gestión TECNOLOGIA'!$AA$11="Moderado"),CONCATENATE("R1C",'Mapa Riesgos Gestión TECNOLOGIA'!$O$11),"")</f>
        <v/>
      </c>
      <c r="X26" s="62" t="str">
        <f>IF(AND('Mapa Riesgos Gestión TECNOLOGIA'!$Y$12="Media",'Mapa Riesgos Gestión TECNOLOGIA'!$AA$12="Moderado"),CONCATENATE("R1C",'Mapa Riesgos Gestión TECNOLOGIA'!$O$12),"")</f>
        <v/>
      </c>
      <c r="Y26" s="62" t="str">
        <f>IF(AND('Mapa Riesgos Gestión TECNOLOGIA'!$Y$13="Media",'Mapa Riesgos Gestión TECNOLOGIA'!$AA$13="Moderado"),CONCATENATE("R1C",'Mapa Riesgos Gestión TECNOLOGIA'!$O$13),"")</f>
        <v/>
      </c>
      <c r="Z26" s="62" t="str">
        <f>IF(AND('Mapa Riesgos Gestión TECNOLOGIA'!$Y$14="Media",'Mapa Riesgos Gestión TECNOLOGIA'!$AA$14="Moderado"),CONCATENATE("R1C",'Mapa Riesgos Gestión TECNOLOGIA'!$O$14),"")</f>
        <v/>
      </c>
      <c r="AA26" s="63" t="str">
        <f>IF(AND('Mapa Riesgos Gestión TECNOLOGIA'!$Y$15="Media",'Mapa Riesgos Gestión TECNOLOGIA'!$AA$15="Moderado"),CONCATENATE("R1C",'Mapa Riesgos Gestión TECNOLOGIA'!$O$15),"")</f>
        <v/>
      </c>
      <c r="AB26" s="43" t="str">
        <f>IF(AND('Mapa Riesgos Gestión TECNOLOGIA'!$Y$10="Media",'Mapa Riesgos Gestión TECNOLOGIA'!$AA$10="Mayor"),CONCATENATE("R1C",'Mapa Riesgos Gestión TECNOLOGIA'!$O$10),"")</f>
        <v/>
      </c>
      <c r="AC26" s="44" t="str">
        <f>IF(AND('Mapa Riesgos Gestión TECNOLOGIA'!$Y$11="Media",'Mapa Riesgos Gestión TECNOLOGIA'!$AA$11="Mayor"),CONCATENATE("R1C",'Mapa Riesgos Gestión TECNOLOGIA'!$O$11),"")</f>
        <v/>
      </c>
      <c r="AD26" s="44" t="str">
        <f>IF(AND('Mapa Riesgos Gestión TECNOLOGIA'!$Y$12="Media",'Mapa Riesgos Gestión TECNOLOGIA'!$AA$12="Mayor"),CONCATENATE("R1C",'Mapa Riesgos Gestión TECNOLOGIA'!$O$12),"")</f>
        <v/>
      </c>
      <c r="AE26" s="44" t="str">
        <f>IF(AND('Mapa Riesgos Gestión TECNOLOGIA'!$Y$13="Media",'Mapa Riesgos Gestión TECNOLOGIA'!$AA$13="Mayor"),CONCATENATE("R1C",'Mapa Riesgos Gestión TECNOLOGIA'!$O$13),"")</f>
        <v/>
      </c>
      <c r="AF26" s="44" t="str">
        <f>IF(AND('Mapa Riesgos Gestión TECNOLOGIA'!$Y$14="Media",'Mapa Riesgos Gestión TECNOLOGIA'!$AA$14="Mayor"),CONCATENATE("R1C",'Mapa Riesgos Gestión TECNOLOGIA'!$O$14),"")</f>
        <v/>
      </c>
      <c r="AG26" s="45" t="str">
        <f>IF(AND('Mapa Riesgos Gestión TECNOLOGIA'!$Y$15="Media",'Mapa Riesgos Gestión TECNOLOGIA'!$AA$15="Mayor"),CONCATENATE("R1C",'Mapa Riesgos Gestión TECNOLOGIA'!$O$15),"")</f>
        <v/>
      </c>
      <c r="AH26" s="46" t="str">
        <f>IF(AND('Mapa Riesgos Gestión TECNOLOGIA'!$Y$10="Media",'Mapa Riesgos Gestión TECNOLOGIA'!$AA$10="Catastrófico"),CONCATENATE("R1C",'Mapa Riesgos Gestión TECNOLOGIA'!$O$10),"")</f>
        <v/>
      </c>
      <c r="AI26" s="47" t="str">
        <f>IF(AND('Mapa Riesgos Gestión TECNOLOGIA'!$Y$11="Media",'Mapa Riesgos Gestión TECNOLOGIA'!$AA$11="Catastrófico"),CONCATENATE("R1C",'Mapa Riesgos Gestión TECNOLOGIA'!$O$11),"")</f>
        <v/>
      </c>
      <c r="AJ26" s="47" t="str">
        <f>IF(AND('Mapa Riesgos Gestión TECNOLOGIA'!$Y$12="Media",'Mapa Riesgos Gestión TECNOLOGIA'!$AA$12="Catastrófico"),CONCATENATE("R1C",'Mapa Riesgos Gestión TECNOLOGIA'!$O$12),"")</f>
        <v/>
      </c>
      <c r="AK26" s="47" t="str">
        <f>IF(AND('Mapa Riesgos Gestión TECNOLOGIA'!$Y$13="Media",'Mapa Riesgos Gestión TECNOLOGIA'!$AA$13="Catastrófico"),CONCATENATE("R1C",'Mapa Riesgos Gestión TECNOLOGIA'!$O$13),"")</f>
        <v/>
      </c>
      <c r="AL26" s="47" t="str">
        <f>IF(AND('Mapa Riesgos Gestión TECNOLOGIA'!$Y$14="Media",'Mapa Riesgos Gestión TECNOLOGIA'!$AA$14="Catastrófico"),CONCATENATE("R1C",'Mapa Riesgos Gestión TECNOLOGIA'!$O$14),"")</f>
        <v/>
      </c>
      <c r="AM26" s="48" t="str">
        <f>IF(AND('Mapa Riesgos Gestión TECNOLOGIA'!$Y$15="Media",'Mapa Riesgos Gestión TECNOLOGIA'!$AA$15="Catastrófico"),CONCATENATE("R1C",'Mapa Riesgos Gestión TECNOLOGIA'!$O$15),"")</f>
        <v/>
      </c>
      <c r="AN26" s="80"/>
      <c r="AO26" s="467" t="s">
        <v>81</v>
      </c>
      <c r="AP26" s="468"/>
      <c r="AQ26" s="468"/>
      <c r="AR26" s="468"/>
      <c r="AS26" s="468"/>
      <c r="AT26" s="469"/>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row>
    <row r="27" spans="1:76" ht="15" customHeight="1" x14ac:dyDescent="0.25">
      <c r="A27" s="80"/>
      <c r="B27" s="389"/>
      <c r="C27" s="389"/>
      <c r="D27" s="390"/>
      <c r="E27" s="446"/>
      <c r="F27" s="431"/>
      <c r="G27" s="431"/>
      <c r="H27" s="431"/>
      <c r="I27" s="432"/>
      <c r="J27" s="64" t="str">
        <f ca="1">IF(AND('Mapa Riesgos Gestión TECNOLOGIA'!$Y$16="Media",'Mapa Riesgos Gestión TECNOLOGIA'!$AA$16="Leve"),CONCATENATE("R2C",'Mapa Riesgos Gestión TECNOLOGIA'!$O$16),"")</f>
        <v/>
      </c>
      <c r="K27" s="65" t="str">
        <f ca="1">IF(AND('Mapa Riesgos Gestión TECNOLOGIA'!$Y$17="Media",'Mapa Riesgos Gestión TECNOLOGIA'!$AA$17="Leve"),CONCATENATE("R2C",'Mapa Riesgos Gestión TECNOLOGIA'!$O$17),"")</f>
        <v/>
      </c>
      <c r="L27" s="65" t="str">
        <f ca="1">IF(AND('Mapa Riesgos Gestión TECNOLOGIA'!$Y$18="Media",'Mapa Riesgos Gestión TECNOLOGIA'!$AA$18="Leve"),CONCATENATE("R2C",'Mapa Riesgos Gestión TECNOLOGIA'!$O$18),"")</f>
        <v/>
      </c>
      <c r="M27" s="65" t="str">
        <f ca="1">IF(AND('Mapa Riesgos Gestión TECNOLOGIA'!$Y$19="Media",'Mapa Riesgos Gestión TECNOLOGIA'!$AA$19="Leve"),CONCATENATE("R2C",'Mapa Riesgos Gestión TECNOLOGIA'!$O$19),"")</f>
        <v/>
      </c>
      <c r="N27" s="65" t="str">
        <f>IF(AND('Mapa Riesgos Gestión TECNOLOGIA'!$Y$20="Media",'Mapa Riesgos Gestión TECNOLOGIA'!$AA$20="Leve"),CONCATENATE("R2C",'Mapa Riesgos Gestión TECNOLOGIA'!$O$20),"")</f>
        <v/>
      </c>
      <c r="O27" s="66" t="str">
        <f>IF(AND('Mapa Riesgos Gestión TECNOLOGIA'!$Y$21="Media",'Mapa Riesgos Gestión TECNOLOGIA'!$AA$21="Leve"),CONCATENATE("R2C",'Mapa Riesgos Gestión TECNOLOGIA'!$O$21),"")</f>
        <v/>
      </c>
      <c r="P27" s="64" t="str">
        <f ca="1">IF(AND('Mapa Riesgos Gestión TECNOLOGIA'!$Y$16="Media",'Mapa Riesgos Gestión TECNOLOGIA'!$AA$16="Menor"),CONCATENATE("R2C",'Mapa Riesgos Gestión TECNOLOGIA'!$O$16),"")</f>
        <v/>
      </c>
      <c r="Q27" s="65" t="str">
        <f ca="1">IF(AND('Mapa Riesgos Gestión TECNOLOGIA'!$Y$17="Media",'Mapa Riesgos Gestión TECNOLOGIA'!$AA$17="Menor"),CONCATENATE("R2C",'Mapa Riesgos Gestión TECNOLOGIA'!$O$17),"")</f>
        <v/>
      </c>
      <c r="R27" s="65" t="str">
        <f ca="1">IF(AND('Mapa Riesgos Gestión TECNOLOGIA'!$Y$18="Media",'Mapa Riesgos Gestión TECNOLOGIA'!$AA$18="Menor"),CONCATENATE("R2C",'Mapa Riesgos Gestión TECNOLOGIA'!$O$18),"")</f>
        <v/>
      </c>
      <c r="S27" s="65" t="str">
        <f ca="1">IF(AND('Mapa Riesgos Gestión TECNOLOGIA'!$Y$19="Media",'Mapa Riesgos Gestión TECNOLOGIA'!$AA$19="Menor"),CONCATENATE("R2C",'Mapa Riesgos Gestión TECNOLOGIA'!$O$19),"")</f>
        <v>R2C4</v>
      </c>
      <c r="T27" s="65" t="str">
        <f>IF(AND('Mapa Riesgos Gestión TECNOLOGIA'!$Y$20="Media",'Mapa Riesgos Gestión TECNOLOGIA'!$AA$20="Menor"),CONCATENATE("R2C",'Mapa Riesgos Gestión TECNOLOGIA'!$O$20),"")</f>
        <v/>
      </c>
      <c r="U27" s="66" t="str">
        <f>IF(AND('Mapa Riesgos Gestión TECNOLOGIA'!$Y$21="Media",'Mapa Riesgos Gestión TECNOLOGIA'!$AA$21="Menor"),CONCATENATE("R2C",'Mapa Riesgos Gestión TECNOLOGIA'!$O$21),"")</f>
        <v/>
      </c>
      <c r="V27" s="64" t="str">
        <f ca="1">IF(AND('Mapa Riesgos Gestión TECNOLOGIA'!$Y$16="Media",'Mapa Riesgos Gestión TECNOLOGIA'!$AA$16="Moderado"),CONCATENATE("R2C",'Mapa Riesgos Gestión TECNOLOGIA'!$O$16),"")</f>
        <v>R2C1</v>
      </c>
      <c r="W27" s="65" t="str">
        <f ca="1">IF(AND('Mapa Riesgos Gestión TECNOLOGIA'!$Y$17="Media",'Mapa Riesgos Gestión TECNOLOGIA'!$AA$17="Moderado"),CONCATENATE("R2C",'Mapa Riesgos Gestión TECNOLOGIA'!$O$17),"")</f>
        <v>R2C2</v>
      </c>
      <c r="X27" s="65" t="str">
        <f ca="1">IF(AND('Mapa Riesgos Gestión TECNOLOGIA'!$Y$18="Media",'Mapa Riesgos Gestión TECNOLOGIA'!$AA$18="Moderado"),CONCATENATE("R2C",'Mapa Riesgos Gestión TECNOLOGIA'!$O$18),"")</f>
        <v>R2C3</v>
      </c>
      <c r="Y27" s="65" t="str">
        <f ca="1">IF(AND('Mapa Riesgos Gestión TECNOLOGIA'!$Y$19="Media",'Mapa Riesgos Gestión TECNOLOGIA'!$AA$19="Moderado"),CONCATENATE("R2C",'Mapa Riesgos Gestión TECNOLOGIA'!$O$19),"")</f>
        <v/>
      </c>
      <c r="Z27" s="65" t="str">
        <f>IF(AND('Mapa Riesgos Gestión TECNOLOGIA'!$Y$20="Media",'Mapa Riesgos Gestión TECNOLOGIA'!$AA$20="Moderado"),CONCATENATE("R2C",'Mapa Riesgos Gestión TECNOLOGIA'!$O$20),"")</f>
        <v/>
      </c>
      <c r="AA27" s="66" t="str">
        <f>IF(AND('Mapa Riesgos Gestión TECNOLOGIA'!$Y$21="Media",'Mapa Riesgos Gestión TECNOLOGIA'!$AA$21="Moderado"),CONCATENATE("R2C",'Mapa Riesgos Gestión TECNOLOGIA'!$O$21),"")</f>
        <v/>
      </c>
      <c r="AB27" s="49" t="str">
        <f ca="1">IF(AND('Mapa Riesgos Gestión TECNOLOGIA'!$Y$16="Media",'Mapa Riesgos Gestión TECNOLOGIA'!$AA$16="Mayor"),CONCATENATE("R2C",'Mapa Riesgos Gestión TECNOLOGIA'!$O$16),"")</f>
        <v/>
      </c>
      <c r="AC27" s="50" t="str">
        <f ca="1">IF(AND('Mapa Riesgos Gestión TECNOLOGIA'!$Y$17="Media",'Mapa Riesgos Gestión TECNOLOGIA'!$AA$17="Mayor"),CONCATENATE("R2C",'Mapa Riesgos Gestión TECNOLOGIA'!$O$17),"")</f>
        <v/>
      </c>
      <c r="AD27" s="50" t="str">
        <f ca="1">IF(AND('Mapa Riesgos Gestión TECNOLOGIA'!$Y$18="Media",'Mapa Riesgos Gestión TECNOLOGIA'!$AA$18="Mayor"),CONCATENATE("R2C",'Mapa Riesgos Gestión TECNOLOGIA'!$O$18),"")</f>
        <v/>
      </c>
      <c r="AE27" s="50" t="str">
        <f ca="1">IF(AND('Mapa Riesgos Gestión TECNOLOGIA'!$Y$19="Media",'Mapa Riesgos Gestión TECNOLOGIA'!$AA$19="Mayor"),CONCATENATE("R2C",'Mapa Riesgos Gestión TECNOLOGIA'!$O$19),"")</f>
        <v/>
      </c>
      <c r="AF27" s="50" t="str">
        <f>IF(AND('Mapa Riesgos Gestión TECNOLOGIA'!$Y$20="Media",'Mapa Riesgos Gestión TECNOLOGIA'!$AA$20="Mayor"),CONCATENATE("R2C",'Mapa Riesgos Gestión TECNOLOGIA'!$O$20),"")</f>
        <v/>
      </c>
      <c r="AG27" s="51" t="str">
        <f>IF(AND('Mapa Riesgos Gestión TECNOLOGIA'!$Y$21="Media",'Mapa Riesgos Gestión TECNOLOGIA'!$AA$21="Mayor"),CONCATENATE("R2C",'Mapa Riesgos Gestión TECNOLOGIA'!$O$21),"")</f>
        <v/>
      </c>
      <c r="AH27" s="52" t="str">
        <f ca="1">IF(AND('Mapa Riesgos Gestión TECNOLOGIA'!$Y$16="Media",'Mapa Riesgos Gestión TECNOLOGIA'!$AA$16="Catastrófico"),CONCATENATE("R2C",'Mapa Riesgos Gestión TECNOLOGIA'!$O$16),"")</f>
        <v/>
      </c>
      <c r="AI27" s="53" t="str">
        <f ca="1">IF(AND('Mapa Riesgos Gestión TECNOLOGIA'!$Y$17="Media",'Mapa Riesgos Gestión TECNOLOGIA'!$AA$17="Catastrófico"),CONCATENATE("R2C",'Mapa Riesgos Gestión TECNOLOGIA'!$O$17),"")</f>
        <v/>
      </c>
      <c r="AJ27" s="53" t="str">
        <f ca="1">IF(AND('Mapa Riesgos Gestión TECNOLOGIA'!$Y$18="Media",'Mapa Riesgos Gestión TECNOLOGIA'!$AA$18="Catastrófico"),CONCATENATE("R2C",'Mapa Riesgos Gestión TECNOLOGIA'!$O$18),"")</f>
        <v/>
      </c>
      <c r="AK27" s="53" t="str">
        <f ca="1">IF(AND('Mapa Riesgos Gestión TECNOLOGIA'!$Y$19="Media",'Mapa Riesgos Gestión TECNOLOGIA'!$AA$19="Catastrófico"),CONCATENATE("R2C",'Mapa Riesgos Gestión TECNOLOGIA'!$O$19),"")</f>
        <v/>
      </c>
      <c r="AL27" s="53" t="str">
        <f>IF(AND('Mapa Riesgos Gestión TECNOLOGIA'!$Y$20="Media",'Mapa Riesgos Gestión TECNOLOGIA'!$AA$20="Catastrófico"),CONCATENATE("R2C",'Mapa Riesgos Gestión TECNOLOGIA'!$O$20),"")</f>
        <v/>
      </c>
      <c r="AM27" s="54" t="str">
        <f>IF(AND('Mapa Riesgos Gestión TECNOLOGIA'!$Y$21="Media",'Mapa Riesgos Gestión TECNOLOGIA'!$AA$21="Catastrófico"),CONCATENATE("R2C",'Mapa Riesgos Gestión TECNOLOGIA'!$O$21),"")</f>
        <v/>
      </c>
      <c r="AN27" s="80"/>
      <c r="AO27" s="470"/>
      <c r="AP27" s="471"/>
      <c r="AQ27" s="471"/>
      <c r="AR27" s="471"/>
      <c r="AS27" s="471"/>
      <c r="AT27" s="472"/>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row>
    <row r="28" spans="1:76" ht="15" customHeight="1" x14ac:dyDescent="0.25">
      <c r="A28" s="80"/>
      <c r="B28" s="389"/>
      <c r="C28" s="389"/>
      <c r="D28" s="390"/>
      <c r="E28" s="430"/>
      <c r="F28" s="431"/>
      <c r="G28" s="431"/>
      <c r="H28" s="431"/>
      <c r="I28" s="432"/>
      <c r="J28" s="64" t="str">
        <f ca="1">IF(AND('Mapa Riesgos Gestión TECNOLOGIA'!$Y$22="Media",'Mapa Riesgos Gestión TECNOLOGIA'!$AA$22="Leve"),CONCATENATE("R3C",'Mapa Riesgos Gestión TECNOLOGIA'!$O$22),"")</f>
        <v/>
      </c>
      <c r="K28" s="65" t="str">
        <f ca="1">IF(AND('Mapa Riesgos Gestión TECNOLOGIA'!$Y$23="Media",'Mapa Riesgos Gestión TECNOLOGIA'!$AA$23="Leve"),CONCATENATE("R3C",'Mapa Riesgos Gestión TECNOLOGIA'!$O$23),"")</f>
        <v/>
      </c>
      <c r="L28" s="65" t="str">
        <f ca="1">IF(AND('Mapa Riesgos Gestión TECNOLOGIA'!$Y$24="Media",'Mapa Riesgos Gestión TECNOLOGIA'!$AA$24="Leve"),CONCATENATE("R3C",'Mapa Riesgos Gestión TECNOLOGIA'!$O$24),"")</f>
        <v/>
      </c>
      <c r="M28" s="65" t="str">
        <f>IF(AND('Mapa Riesgos Gestión TECNOLOGIA'!$Y$25="Media",'Mapa Riesgos Gestión TECNOLOGIA'!$AA$25="Leve"),CONCATENATE("R3C",'Mapa Riesgos Gestión TECNOLOGIA'!$O$25),"")</f>
        <v/>
      </c>
      <c r="N28" s="65" t="str">
        <f>IF(AND('Mapa Riesgos Gestión TECNOLOGIA'!$Y$26="Media",'Mapa Riesgos Gestión TECNOLOGIA'!$AA$26="Leve"),CONCATENATE("R3C",'Mapa Riesgos Gestión TECNOLOGIA'!$O$26),"")</f>
        <v/>
      </c>
      <c r="O28" s="66" t="str">
        <f>IF(AND('Mapa Riesgos Gestión TECNOLOGIA'!$Y$27="Media",'Mapa Riesgos Gestión TECNOLOGIA'!$AA$27="Leve"),CONCATENATE("R3C",'Mapa Riesgos Gestión TECNOLOGIA'!$O$27),"")</f>
        <v/>
      </c>
      <c r="P28" s="64" t="str">
        <f ca="1">IF(AND('Mapa Riesgos Gestión TECNOLOGIA'!$Y$22="Media",'Mapa Riesgos Gestión TECNOLOGIA'!$AA$22="Menor"),CONCATENATE("R3C",'Mapa Riesgos Gestión TECNOLOGIA'!$O$22),"")</f>
        <v/>
      </c>
      <c r="Q28" s="65" t="str">
        <f ca="1">IF(AND('Mapa Riesgos Gestión TECNOLOGIA'!$Y$23="Media",'Mapa Riesgos Gestión TECNOLOGIA'!$AA$23="Menor"),CONCATENATE("R3C",'Mapa Riesgos Gestión TECNOLOGIA'!$O$23),"")</f>
        <v/>
      </c>
      <c r="R28" s="65" t="str">
        <f ca="1">IF(AND('Mapa Riesgos Gestión TECNOLOGIA'!$Y$24="Media",'Mapa Riesgos Gestión TECNOLOGIA'!$AA$24="Menor"),CONCATENATE("R3C",'Mapa Riesgos Gestión TECNOLOGIA'!$O$24),"")</f>
        <v/>
      </c>
      <c r="S28" s="65" t="str">
        <f>IF(AND('Mapa Riesgos Gestión TECNOLOGIA'!$Y$25="Media",'Mapa Riesgos Gestión TECNOLOGIA'!$AA$25="Menor"),CONCATENATE("R3C",'Mapa Riesgos Gestión TECNOLOGIA'!$O$25),"")</f>
        <v/>
      </c>
      <c r="T28" s="65" t="str">
        <f>IF(AND('Mapa Riesgos Gestión TECNOLOGIA'!$Y$26="Media",'Mapa Riesgos Gestión TECNOLOGIA'!$AA$26="Menor"),CONCATENATE("R3C",'Mapa Riesgos Gestión TECNOLOGIA'!$O$26),"")</f>
        <v/>
      </c>
      <c r="U28" s="66" t="str">
        <f>IF(AND('Mapa Riesgos Gestión TECNOLOGIA'!$Y$27="Media",'Mapa Riesgos Gestión TECNOLOGIA'!$AA$27="Menor"),CONCATENATE("R3C",'Mapa Riesgos Gestión TECNOLOGIA'!$O$27),"")</f>
        <v/>
      </c>
      <c r="V28" s="64" t="str">
        <f ca="1">IF(AND('Mapa Riesgos Gestión TECNOLOGIA'!$Y$22="Media",'Mapa Riesgos Gestión TECNOLOGIA'!$AA$22="Moderado"),CONCATENATE("R3C",'Mapa Riesgos Gestión TECNOLOGIA'!$O$22),"")</f>
        <v>R3C1</v>
      </c>
      <c r="W28" s="65" t="str">
        <f ca="1">IF(AND('Mapa Riesgos Gestión TECNOLOGIA'!$Y$23="Media",'Mapa Riesgos Gestión TECNOLOGIA'!$AA$23="Moderado"),CONCATENATE("R3C",'Mapa Riesgos Gestión TECNOLOGIA'!$O$23),"")</f>
        <v/>
      </c>
      <c r="X28" s="65" t="str">
        <f ca="1">IF(AND('Mapa Riesgos Gestión TECNOLOGIA'!$Y$24="Media",'Mapa Riesgos Gestión TECNOLOGIA'!$AA$24="Moderado"),CONCATENATE("R3C",'Mapa Riesgos Gestión TECNOLOGIA'!$O$24),"")</f>
        <v/>
      </c>
      <c r="Y28" s="65" t="str">
        <f>IF(AND('Mapa Riesgos Gestión TECNOLOGIA'!$Y$25="Media",'Mapa Riesgos Gestión TECNOLOGIA'!$AA$25="Moderado"),CONCATENATE("R3C",'Mapa Riesgos Gestión TECNOLOGIA'!$O$25),"")</f>
        <v/>
      </c>
      <c r="Z28" s="65" t="str">
        <f>IF(AND('Mapa Riesgos Gestión TECNOLOGIA'!$Y$26="Media",'Mapa Riesgos Gestión TECNOLOGIA'!$AA$26="Moderado"),CONCATENATE("R3C",'Mapa Riesgos Gestión TECNOLOGIA'!$O$26),"")</f>
        <v/>
      </c>
      <c r="AA28" s="66" t="str">
        <f>IF(AND('Mapa Riesgos Gestión TECNOLOGIA'!$Y$27="Media",'Mapa Riesgos Gestión TECNOLOGIA'!$AA$27="Moderado"),CONCATENATE("R3C",'Mapa Riesgos Gestión TECNOLOGIA'!$O$27),"")</f>
        <v/>
      </c>
      <c r="AB28" s="49" t="str">
        <f ca="1">IF(AND('Mapa Riesgos Gestión TECNOLOGIA'!$Y$22="Media",'Mapa Riesgos Gestión TECNOLOGIA'!$AA$22="Mayor"),CONCATENATE("R3C",'Mapa Riesgos Gestión TECNOLOGIA'!$O$22),"")</f>
        <v/>
      </c>
      <c r="AC28" s="50" t="str">
        <f ca="1">IF(AND('Mapa Riesgos Gestión TECNOLOGIA'!$Y$23="Media",'Mapa Riesgos Gestión TECNOLOGIA'!$AA$23="Mayor"),CONCATENATE("R3C",'Mapa Riesgos Gestión TECNOLOGIA'!$O$23),"")</f>
        <v/>
      </c>
      <c r="AD28" s="50" t="str">
        <f ca="1">IF(AND('Mapa Riesgos Gestión TECNOLOGIA'!$Y$24="Media",'Mapa Riesgos Gestión TECNOLOGIA'!$AA$24="Mayor"),CONCATENATE("R3C",'Mapa Riesgos Gestión TECNOLOGIA'!$O$24),"")</f>
        <v/>
      </c>
      <c r="AE28" s="50" t="str">
        <f>IF(AND('Mapa Riesgos Gestión TECNOLOGIA'!$Y$25="Media",'Mapa Riesgos Gestión TECNOLOGIA'!$AA$25="Mayor"),CONCATENATE("R3C",'Mapa Riesgos Gestión TECNOLOGIA'!$O$25),"")</f>
        <v/>
      </c>
      <c r="AF28" s="50" t="str">
        <f>IF(AND('Mapa Riesgos Gestión TECNOLOGIA'!$Y$26="Media",'Mapa Riesgos Gestión TECNOLOGIA'!$AA$26="Mayor"),CONCATENATE("R3C",'Mapa Riesgos Gestión TECNOLOGIA'!$O$26),"")</f>
        <v/>
      </c>
      <c r="AG28" s="51" t="str">
        <f>IF(AND('Mapa Riesgos Gestión TECNOLOGIA'!$Y$27="Media",'Mapa Riesgos Gestión TECNOLOGIA'!$AA$27="Mayor"),CONCATENATE("R3C",'Mapa Riesgos Gestión TECNOLOGIA'!$O$27),"")</f>
        <v/>
      </c>
      <c r="AH28" s="52" t="str">
        <f ca="1">IF(AND('Mapa Riesgos Gestión TECNOLOGIA'!$Y$22="Media",'Mapa Riesgos Gestión TECNOLOGIA'!$AA$22="Catastrófico"),CONCATENATE("R3C",'Mapa Riesgos Gestión TECNOLOGIA'!$O$22),"")</f>
        <v/>
      </c>
      <c r="AI28" s="53" t="str">
        <f ca="1">IF(AND('Mapa Riesgos Gestión TECNOLOGIA'!$Y$23="Media",'Mapa Riesgos Gestión TECNOLOGIA'!$AA$23="Catastrófico"),CONCATENATE("R3C",'Mapa Riesgos Gestión TECNOLOGIA'!$O$23),"")</f>
        <v/>
      </c>
      <c r="AJ28" s="53" t="str">
        <f ca="1">IF(AND('Mapa Riesgos Gestión TECNOLOGIA'!$Y$24="Media",'Mapa Riesgos Gestión TECNOLOGIA'!$AA$24="Catastrófico"),CONCATENATE("R3C",'Mapa Riesgos Gestión TECNOLOGIA'!$O$24),"")</f>
        <v/>
      </c>
      <c r="AK28" s="53" t="str">
        <f>IF(AND('Mapa Riesgos Gestión TECNOLOGIA'!$Y$25="Media",'Mapa Riesgos Gestión TECNOLOGIA'!$AA$25="Catastrófico"),CONCATENATE("R3C",'Mapa Riesgos Gestión TECNOLOGIA'!$O$25),"")</f>
        <v/>
      </c>
      <c r="AL28" s="53" t="str">
        <f>IF(AND('Mapa Riesgos Gestión TECNOLOGIA'!$Y$26="Media",'Mapa Riesgos Gestión TECNOLOGIA'!$AA$26="Catastrófico"),CONCATENATE("R3C",'Mapa Riesgos Gestión TECNOLOGIA'!$O$26),"")</f>
        <v/>
      </c>
      <c r="AM28" s="54" t="str">
        <f>IF(AND('Mapa Riesgos Gestión TECNOLOGIA'!$Y$27="Media",'Mapa Riesgos Gestión TECNOLOGIA'!$AA$27="Catastrófico"),CONCATENATE("R3C",'Mapa Riesgos Gestión TECNOLOGIA'!$O$27),"")</f>
        <v/>
      </c>
      <c r="AN28" s="80"/>
      <c r="AO28" s="470"/>
      <c r="AP28" s="471"/>
      <c r="AQ28" s="471"/>
      <c r="AR28" s="471"/>
      <c r="AS28" s="471"/>
      <c r="AT28" s="472"/>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row>
    <row r="29" spans="1:76" ht="15" customHeight="1" x14ac:dyDescent="0.25">
      <c r="A29" s="80"/>
      <c r="B29" s="389"/>
      <c r="C29" s="389"/>
      <c r="D29" s="390"/>
      <c r="E29" s="430"/>
      <c r="F29" s="431"/>
      <c r="G29" s="431"/>
      <c r="H29" s="431"/>
      <c r="I29" s="432"/>
      <c r="J29" s="64" t="str">
        <f ca="1">IF(AND('Mapa Riesgos Gestión TECNOLOGIA'!$Y$28="Media",'Mapa Riesgos Gestión TECNOLOGIA'!$AA$28="Leve"),CONCATENATE("R4C",'Mapa Riesgos Gestión TECNOLOGIA'!$O$28),"")</f>
        <v/>
      </c>
      <c r="K29" s="65" t="str">
        <f>IF(AND('Mapa Riesgos Gestión TECNOLOGIA'!$Y$29="Media",'Mapa Riesgos Gestión TECNOLOGIA'!$AA$29="Leve"),CONCATENATE("R4C",'Mapa Riesgos Gestión TECNOLOGIA'!$O$29),"")</f>
        <v/>
      </c>
      <c r="L29" s="65" t="str">
        <f>IF(AND('Mapa Riesgos Gestión TECNOLOGIA'!$Y$30="Media",'Mapa Riesgos Gestión TECNOLOGIA'!$AA$30="Leve"),CONCATENATE("R4C",'Mapa Riesgos Gestión TECNOLOGIA'!$O$30),"")</f>
        <v/>
      </c>
      <c r="M29" s="65" t="str">
        <f>IF(AND('Mapa Riesgos Gestión TECNOLOGIA'!$Y$31="Media",'Mapa Riesgos Gestión TECNOLOGIA'!$AA$31="Leve"),CONCATENATE("R4C",'Mapa Riesgos Gestión TECNOLOGIA'!$O$31),"")</f>
        <v/>
      </c>
      <c r="N29" s="65" t="str">
        <f>IF(AND('Mapa Riesgos Gestión TECNOLOGIA'!$Y$32="Media",'Mapa Riesgos Gestión TECNOLOGIA'!$AA$32="Leve"),CONCATENATE("R4C",'Mapa Riesgos Gestión TECNOLOGIA'!$O$32),"")</f>
        <v/>
      </c>
      <c r="O29" s="66" t="str">
        <f>IF(AND('Mapa Riesgos Gestión TECNOLOGIA'!$Y$33="Media",'Mapa Riesgos Gestión TECNOLOGIA'!$AA$33="Leve"),CONCATENATE("R4C",'Mapa Riesgos Gestión TECNOLOGIA'!$O$33),"")</f>
        <v/>
      </c>
      <c r="P29" s="64" t="str">
        <f ca="1">IF(AND('Mapa Riesgos Gestión TECNOLOGIA'!$Y$28="Media",'Mapa Riesgos Gestión TECNOLOGIA'!$AA$28="Menor"),CONCATENATE("R4C",'Mapa Riesgos Gestión TECNOLOGIA'!$O$28),"")</f>
        <v/>
      </c>
      <c r="Q29" s="65" t="str">
        <f>IF(AND('Mapa Riesgos Gestión TECNOLOGIA'!$Y$29="Media",'Mapa Riesgos Gestión TECNOLOGIA'!$AA$29="Menor"),CONCATENATE("R4C",'Mapa Riesgos Gestión TECNOLOGIA'!$O$29),"")</f>
        <v/>
      </c>
      <c r="R29" s="65" t="str">
        <f>IF(AND('Mapa Riesgos Gestión TECNOLOGIA'!$Y$30="Media",'Mapa Riesgos Gestión TECNOLOGIA'!$AA$30="Menor"),CONCATENATE("R4C",'Mapa Riesgos Gestión TECNOLOGIA'!$O$30),"")</f>
        <v/>
      </c>
      <c r="S29" s="65" t="str">
        <f>IF(AND('Mapa Riesgos Gestión TECNOLOGIA'!$Y$31="Media",'Mapa Riesgos Gestión TECNOLOGIA'!$AA$31="Menor"),CONCATENATE("R4C",'Mapa Riesgos Gestión TECNOLOGIA'!$O$31),"")</f>
        <v/>
      </c>
      <c r="T29" s="65" t="str">
        <f>IF(AND('Mapa Riesgos Gestión TECNOLOGIA'!$Y$32="Media",'Mapa Riesgos Gestión TECNOLOGIA'!$AA$32="Menor"),CONCATENATE("R4C",'Mapa Riesgos Gestión TECNOLOGIA'!$O$32),"")</f>
        <v/>
      </c>
      <c r="U29" s="66" t="str">
        <f>IF(AND('Mapa Riesgos Gestión TECNOLOGIA'!$Y$33="Media",'Mapa Riesgos Gestión TECNOLOGIA'!$AA$33="Menor"),CONCATENATE("R4C",'Mapa Riesgos Gestión TECNOLOGIA'!$O$33),"")</f>
        <v/>
      </c>
      <c r="V29" s="64" t="str">
        <f ca="1">IF(AND('Mapa Riesgos Gestión TECNOLOGIA'!$Y$28="Media",'Mapa Riesgos Gestión TECNOLOGIA'!$AA$28="Moderado"),CONCATENATE("R4C",'Mapa Riesgos Gestión TECNOLOGIA'!$O$28),"")</f>
        <v/>
      </c>
      <c r="W29" s="65" t="str">
        <f>IF(AND('Mapa Riesgos Gestión TECNOLOGIA'!$Y$29="Media",'Mapa Riesgos Gestión TECNOLOGIA'!$AA$29="Moderado"),CONCATENATE("R4C",'Mapa Riesgos Gestión TECNOLOGIA'!$O$29),"")</f>
        <v/>
      </c>
      <c r="X29" s="65" t="str">
        <f>IF(AND('Mapa Riesgos Gestión TECNOLOGIA'!$Y$30="Media",'Mapa Riesgos Gestión TECNOLOGIA'!$AA$30="Moderado"),CONCATENATE("R4C",'Mapa Riesgos Gestión TECNOLOGIA'!$O$30),"")</f>
        <v/>
      </c>
      <c r="Y29" s="65" t="str">
        <f>IF(AND('Mapa Riesgos Gestión TECNOLOGIA'!$Y$31="Media",'Mapa Riesgos Gestión TECNOLOGIA'!$AA$31="Moderado"),CONCATENATE("R4C",'Mapa Riesgos Gestión TECNOLOGIA'!$O$31),"")</f>
        <v/>
      </c>
      <c r="Z29" s="65" t="str">
        <f>IF(AND('Mapa Riesgos Gestión TECNOLOGIA'!$Y$32="Media",'Mapa Riesgos Gestión TECNOLOGIA'!$AA$32="Moderado"),CONCATENATE("R4C",'Mapa Riesgos Gestión TECNOLOGIA'!$O$32),"")</f>
        <v/>
      </c>
      <c r="AA29" s="66" t="str">
        <f>IF(AND('Mapa Riesgos Gestión TECNOLOGIA'!$Y$33="Media",'Mapa Riesgos Gestión TECNOLOGIA'!$AA$33="Moderado"),CONCATENATE("R4C",'Mapa Riesgos Gestión TECNOLOGIA'!$O$33),"")</f>
        <v/>
      </c>
      <c r="AB29" s="49" t="str">
        <f ca="1">IF(AND('Mapa Riesgos Gestión TECNOLOGIA'!$Y$28="Media",'Mapa Riesgos Gestión TECNOLOGIA'!$AA$28="Mayor"),CONCATENATE("R4C",'Mapa Riesgos Gestión TECNOLOGIA'!$O$28),"")</f>
        <v/>
      </c>
      <c r="AC29" s="50" t="str">
        <f>IF(AND('Mapa Riesgos Gestión TECNOLOGIA'!$Y$29="Media",'Mapa Riesgos Gestión TECNOLOGIA'!$AA$29="Mayor"),CONCATENATE("R4C",'Mapa Riesgos Gestión TECNOLOGIA'!$O$29),"")</f>
        <v/>
      </c>
      <c r="AD29" s="50" t="str">
        <f>IF(AND('Mapa Riesgos Gestión TECNOLOGIA'!$Y$30="Media",'Mapa Riesgos Gestión TECNOLOGIA'!$AA$30="Mayor"),CONCATENATE("R4C",'Mapa Riesgos Gestión TECNOLOGIA'!$O$30),"")</f>
        <v/>
      </c>
      <c r="AE29" s="50" t="str">
        <f>IF(AND('Mapa Riesgos Gestión TECNOLOGIA'!$Y$31="Media",'Mapa Riesgos Gestión TECNOLOGIA'!$AA$31="Mayor"),CONCATENATE("R4C",'Mapa Riesgos Gestión TECNOLOGIA'!$O$31),"")</f>
        <v/>
      </c>
      <c r="AF29" s="50" t="str">
        <f>IF(AND('Mapa Riesgos Gestión TECNOLOGIA'!$Y$32="Media",'Mapa Riesgos Gestión TECNOLOGIA'!$AA$32="Mayor"),CONCATENATE("R4C",'Mapa Riesgos Gestión TECNOLOGIA'!$O$32),"")</f>
        <v/>
      </c>
      <c r="AG29" s="51" t="str">
        <f>IF(AND('Mapa Riesgos Gestión TECNOLOGIA'!$Y$33="Media",'Mapa Riesgos Gestión TECNOLOGIA'!$AA$33="Mayor"),CONCATENATE("R4C",'Mapa Riesgos Gestión TECNOLOGIA'!$O$33),"")</f>
        <v/>
      </c>
      <c r="AH29" s="52" t="str">
        <f ca="1">IF(AND('Mapa Riesgos Gestión TECNOLOGIA'!$Y$28="Media",'Mapa Riesgos Gestión TECNOLOGIA'!$AA$28="Catastrófico"),CONCATENATE("R4C",'Mapa Riesgos Gestión TECNOLOGIA'!$O$28),"")</f>
        <v/>
      </c>
      <c r="AI29" s="53" t="str">
        <f>IF(AND('Mapa Riesgos Gestión TECNOLOGIA'!$Y$29="Media",'Mapa Riesgos Gestión TECNOLOGIA'!$AA$29="Catastrófico"),CONCATENATE("R4C",'Mapa Riesgos Gestión TECNOLOGIA'!$O$29),"")</f>
        <v/>
      </c>
      <c r="AJ29" s="53" t="str">
        <f>IF(AND('Mapa Riesgos Gestión TECNOLOGIA'!$Y$30="Media",'Mapa Riesgos Gestión TECNOLOGIA'!$AA$30="Catastrófico"),CONCATENATE("R4C",'Mapa Riesgos Gestión TECNOLOGIA'!$O$30),"")</f>
        <v/>
      </c>
      <c r="AK29" s="53" t="str">
        <f>IF(AND('Mapa Riesgos Gestión TECNOLOGIA'!$Y$31="Media",'Mapa Riesgos Gestión TECNOLOGIA'!$AA$31="Catastrófico"),CONCATENATE("R4C",'Mapa Riesgos Gestión TECNOLOGIA'!$O$31),"")</f>
        <v/>
      </c>
      <c r="AL29" s="53" t="str">
        <f>IF(AND('Mapa Riesgos Gestión TECNOLOGIA'!$Y$32="Media",'Mapa Riesgos Gestión TECNOLOGIA'!$AA$32="Catastrófico"),CONCATENATE("R4C",'Mapa Riesgos Gestión TECNOLOGIA'!$O$32),"")</f>
        <v/>
      </c>
      <c r="AM29" s="54" t="str">
        <f>IF(AND('Mapa Riesgos Gestión TECNOLOGIA'!$Y$33="Media",'Mapa Riesgos Gestión TECNOLOGIA'!$AA$33="Catastrófico"),CONCATENATE("R4C",'Mapa Riesgos Gestión TECNOLOGIA'!$O$33),"")</f>
        <v/>
      </c>
      <c r="AN29" s="80"/>
      <c r="AO29" s="470"/>
      <c r="AP29" s="471"/>
      <c r="AQ29" s="471"/>
      <c r="AR29" s="471"/>
      <c r="AS29" s="471"/>
      <c r="AT29" s="472"/>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row>
    <row r="30" spans="1:76" ht="15" customHeight="1" x14ac:dyDescent="0.25">
      <c r="A30" s="80"/>
      <c r="B30" s="389"/>
      <c r="C30" s="389"/>
      <c r="D30" s="390"/>
      <c r="E30" s="430"/>
      <c r="F30" s="431"/>
      <c r="G30" s="431"/>
      <c r="H30" s="431"/>
      <c r="I30" s="432"/>
      <c r="J30" s="64" t="str">
        <f>IF(AND('Mapa Riesgos Gestión TECNOLOGIA'!$Y$34="Media",'Mapa Riesgos Gestión TECNOLOGIA'!$AA$34="Leve"),CONCATENATE("R5C",'Mapa Riesgos Gestión TECNOLOGIA'!$O$34),"")</f>
        <v/>
      </c>
      <c r="K30" s="65" t="str">
        <f>IF(AND('Mapa Riesgos Gestión TECNOLOGIA'!$Y$35="Media",'Mapa Riesgos Gestión TECNOLOGIA'!$AA$35="Leve"),CONCATENATE("R5C",'Mapa Riesgos Gestión TECNOLOGIA'!$O$35),"")</f>
        <v/>
      </c>
      <c r="L30" s="65" t="str">
        <f>IF(AND('Mapa Riesgos Gestión TECNOLOGIA'!$Y$36="Media",'Mapa Riesgos Gestión TECNOLOGIA'!$AA$36="Leve"),CONCATENATE("R5C",'Mapa Riesgos Gestión TECNOLOGIA'!$O$36),"")</f>
        <v/>
      </c>
      <c r="M30" s="65" t="str">
        <f>IF(AND('Mapa Riesgos Gestión TECNOLOGIA'!$Y$37="Media",'Mapa Riesgos Gestión TECNOLOGIA'!$AA$37="Leve"),CONCATENATE("R5C",'Mapa Riesgos Gestión TECNOLOGIA'!$O$37),"")</f>
        <v/>
      </c>
      <c r="N30" s="65" t="str">
        <f>IF(AND('Mapa Riesgos Gestión TECNOLOGIA'!$Y$38="Media",'Mapa Riesgos Gestión TECNOLOGIA'!$AA$38="Leve"),CONCATENATE("R5C",'Mapa Riesgos Gestión TECNOLOGIA'!$O$38),"")</f>
        <v/>
      </c>
      <c r="O30" s="66" t="str">
        <f>IF(AND('Mapa Riesgos Gestión TECNOLOGIA'!$Y$39="Media",'Mapa Riesgos Gestión TECNOLOGIA'!$AA$39="Leve"),CONCATENATE("R5C",'Mapa Riesgos Gestión TECNOLOGIA'!$O$39),"")</f>
        <v/>
      </c>
      <c r="P30" s="64" t="str">
        <f>IF(AND('Mapa Riesgos Gestión TECNOLOGIA'!$Y$34="Media",'Mapa Riesgos Gestión TECNOLOGIA'!$AA$34="Menor"),CONCATENATE("R5C",'Mapa Riesgos Gestión TECNOLOGIA'!$O$34),"")</f>
        <v/>
      </c>
      <c r="Q30" s="65" t="str">
        <f>IF(AND('Mapa Riesgos Gestión TECNOLOGIA'!$Y$35="Media",'Mapa Riesgos Gestión TECNOLOGIA'!$AA$35="Menor"),CONCATENATE("R5C",'Mapa Riesgos Gestión TECNOLOGIA'!$O$35),"")</f>
        <v/>
      </c>
      <c r="R30" s="65" t="str">
        <f>IF(AND('Mapa Riesgos Gestión TECNOLOGIA'!$Y$36="Media",'Mapa Riesgos Gestión TECNOLOGIA'!$AA$36="Menor"),CONCATENATE("R5C",'Mapa Riesgos Gestión TECNOLOGIA'!$O$36),"")</f>
        <v/>
      </c>
      <c r="S30" s="65" t="str">
        <f>IF(AND('Mapa Riesgos Gestión TECNOLOGIA'!$Y$37="Media",'Mapa Riesgos Gestión TECNOLOGIA'!$AA$37="Menor"),CONCATENATE("R5C",'Mapa Riesgos Gestión TECNOLOGIA'!$O$37),"")</f>
        <v/>
      </c>
      <c r="T30" s="65" t="str">
        <f>IF(AND('Mapa Riesgos Gestión TECNOLOGIA'!$Y$38="Media",'Mapa Riesgos Gestión TECNOLOGIA'!$AA$38="Menor"),CONCATENATE("R5C",'Mapa Riesgos Gestión TECNOLOGIA'!$O$38),"")</f>
        <v/>
      </c>
      <c r="U30" s="66" t="str">
        <f>IF(AND('Mapa Riesgos Gestión TECNOLOGIA'!$Y$39="Media",'Mapa Riesgos Gestión TECNOLOGIA'!$AA$39="Menor"),CONCATENATE("R5C",'Mapa Riesgos Gestión TECNOLOGIA'!$O$39),"")</f>
        <v/>
      </c>
      <c r="V30" s="64" t="str">
        <f>IF(AND('Mapa Riesgos Gestión TECNOLOGIA'!$Y$34="Media",'Mapa Riesgos Gestión TECNOLOGIA'!$AA$34="Moderado"),CONCATENATE("R5C",'Mapa Riesgos Gestión TECNOLOGIA'!$O$34),"")</f>
        <v/>
      </c>
      <c r="W30" s="65" t="str">
        <f>IF(AND('Mapa Riesgos Gestión TECNOLOGIA'!$Y$35="Media",'Mapa Riesgos Gestión TECNOLOGIA'!$AA$35="Moderado"),CONCATENATE("R5C",'Mapa Riesgos Gestión TECNOLOGIA'!$O$35),"")</f>
        <v/>
      </c>
      <c r="X30" s="65" t="str">
        <f>IF(AND('Mapa Riesgos Gestión TECNOLOGIA'!$Y$36="Media",'Mapa Riesgos Gestión TECNOLOGIA'!$AA$36="Moderado"),CONCATENATE("R5C",'Mapa Riesgos Gestión TECNOLOGIA'!$O$36),"")</f>
        <v/>
      </c>
      <c r="Y30" s="65" t="str">
        <f>IF(AND('Mapa Riesgos Gestión TECNOLOGIA'!$Y$37="Media",'Mapa Riesgos Gestión TECNOLOGIA'!$AA$37="Moderado"),CONCATENATE("R5C",'Mapa Riesgos Gestión TECNOLOGIA'!$O$37),"")</f>
        <v/>
      </c>
      <c r="Z30" s="65" t="str">
        <f>IF(AND('Mapa Riesgos Gestión TECNOLOGIA'!$Y$38="Media",'Mapa Riesgos Gestión TECNOLOGIA'!$AA$38="Moderado"),CONCATENATE("R5C",'Mapa Riesgos Gestión TECNOLOGIA'!$O$38),"")</f>
        <v/>
      </c>
      <c r="AA30" s="66" t="str">
        <f>IF(AND('Mapa Riesgos Gestión TECNOLOGIA'!$Y$39="Media",'Mapa Riesgos Gestión TECNOLOGIA'!$AA$39="Moderado"),CONCATENATE("R5C",'Mapa Riesgos Gestión TECNOLOGIA'!$O$39),"")</f>
        <v/>
      </c>
      <c r="AB30" s="49" t="str">
        <f>IF(AND('Mapa Riesgos Gestión TECNOLOGIA'!$Y$34="Media",'Mapa Riesgos Gestión TECNOLOGIA'!$AA$34="Mayor"),CONCATENATE("R5C",'Mapa Riesgos Gestión TECNOLOGIA'!$O$34),"")</f>
        <v/>
      </c>
      <c r="AC30" s="50" t="str">
        <f>IF(AND('Mapa Riesgos Gestión TECNOLOGIA'!$Y$35="Media",'Mapa Riesgos Gestión TECNOLOGIA'!$AA$35="Mayor"),CONCATENATE("R5C",'Mapa Riesgos Gestión TECNOLOGIA'!$O$35),"")</f>
        <v/>
      </c>
      <c r="AD30" s="50" t="str">
        <f>IF(AND('Mapa Riesgos Gestión TECNOLOGIA'!$Y$36="Media",'Mapa Riesgos Gestión TECNOLOGIA'!$AA$36="Mayor"),CONCATENATE("R5C",'Mapa Riesgos Gestión TECNOLOGIA'!$O$36),"")</f>
        <v/>
      </c>
      <c r="AE30" s="50" t="str">
        <f>IF(AND('Mapa Riesgos Gestión TECNOLOGIA'!$Y$37="Media",'Mapa Riesgos Gestión TECNOLOGIA'!$AA$37="Mayor"),CONCATENATE("R5C",'Mapa Riesgos Gestión TECNOLOGIA'!$O$37),"")</f>
        <v/>
      </c>
      <c r="AF30" s="50" t="str">
        <f>IF(AND('Mapa Riesgos Gestión TECNOLOGIA'!$Y$38="Media",'Mapa Riesgos Gestión TECNOLOGIA'!$AA$38="Mayor"),CONCATENATE("R5C",'Mapa Riesgos Gestión TECNOLOGIA'!$O$38),"")</f>
        <v/>
      </c>
      <c r="AG30" s="51" t="str">
        <f>IF(AND('Mapa Riesgos Gestión TECNOLOGIA'!$Y$39="Media",'Mapa Riesgos Gestión TECNOLOGIA'!$AA$39="Mayor"),CONCATENATE("R5C",'Mapa Riesgos Gestión TECNOLOGIA'!$O$39),"")</f>
        <v/>
      </c>
      <c r="AH30" s="52" t="str">
        <f>IF(AND('Mapa Riesgos Gestión TECNOLOGIA'!$Y$34="Media",'Mapa Riesgos Gestión TECNOLOGIA'!$AA$34="Catastrófico"),CONCATENATE("R5C",'Mapa Riesgos Gestión TECNOLOGIA'!$O$34),"")</f>
        <v/>
      </c>
      <c r="AI30" s="53" t="str">
        <f>IF(AND('Mapa Riesgos Gestión TECNOLOGIA'!$Y$35="Media",'Mapa Riesgos Gestión TECNOLOGIA'!$AA$35="Catastrófico"),CONCATENATE("R5C",'Mapa Riesgos Gestión TECNOLOGIA'!$O$35),"")</f>
        <v/>
      </c>
      <c r="AJ30" s="53" t="str">
        <f>IF(AND('Mapa Riesgos Gestión TECNOLOGIA'!$Y$36="Media",'Mapa Riesgos Gestión TECNOLOGIA'!$AA$36="Catastrófico"),CONCATENATE("R5C",'Mapa Riesgos Gestión TECNOLOGIA'!$O$36),"")</f>
        <v/>
      </c>
      <c r="AK30" s="53" t="str">
        <f>IF(AND('Mapa Riesgos Gestión TECNOLOGIA'!$Y$37="Media",'Mapa Riesgos Gestión TECNOLOGIA'!$AA$37="Catastrófico"),CONCATENATE("R5C",'Mapa Riesgos Gestión TECNOLOGIA'!$O$37),"")</f>
        <v/>
      </c>
      <c r="AL30" s="53" t="str">
        <f>IF(AND('Mapa Riesgos Gestión TECNOLOGIA'!$Y$38="Media",'Mapa Riesgos Gestión TECNOLOGIA'!$AA$38="Catastrófico"),CONCATENATE("R5C",'Mapa Riesgos Gestión TECNOLOGIA'!$O$38),"")</f>
        <v/>
      </c>
      <c r="AM30" s="54" t="str">
        <f>IF(AND('Mapa Riesgos Gestión TECNOLOGIA'!$Y$39="Media",'Mapa Riesgos Gestión TECNOLOGIA'!$AA$39="Catastrófico"),CONCATENATE("R5C",'Mapa Riesgos Gestión TECNOLOGIA'!$O$39),"")</f>
        <v/>
      </c>
      <c r="AN30" s="80"/>
      <c r="AO30" s="470"/>
      <c r="AP30" s="471"/>
      <c r="AQ30" s="471"/>
      <c r="AR30" s="471"/>
      <c r="AS30" s="471"/>
      <c r="AT30" s="472"/>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row>
    <row r="31" spans="1:76" ht="15" customHeight="1" x14ac:dyDescent="0.25">
      <c r="A31" s="80"/>
      <c r="B31" s="389"/>
      <c r="C31" s="389"/>
      <c r="D31" s="390"/>
      <c r="E31" s="430"/>
      <c r="F31" s="431"/>
      <c r="G31" s="431"/>
      <c r="H31" s="431"/>
      <c r="I31" s="432"/>
      <c r="J31" s="64" t="str">
        <f>IF(AND('Mapa Riesgos Gestión TECNOLOGIA'!$Y$40="Media",'Mapa Riesgos Gestión TECNOLOGIA'!$AA$40="Leve"),CONCATENATE("R6C",'Mapa Riesgos Gestión TECNOLOGIA'!$O$40),"")</f>
        <v/>
      </c>
      <c r="K31" s="65" t="str">
        <f>IF(AND('Mapa Riesgos Gestión TECNOLOGIA'!$Y$41="Media",'Mapa Riesgos Gestión TECNOLOGIA'!$AA$41="Leve"),CONCATENATE("R6C",'Mapa Riesgos Gestión TECNOLOGIA'!$O$41),"")</f>
        <v/>
      </c>
      <c r="L31" s="65" t="str">
        <f>IF(AND('Mapa Riesgos Gestión TECNOLOGIA'!$Y$42="Media",'Mapa Riesgos Gestión TECNOLOGIA'!$AA$42="Leve"),CONCATENATE("R6C",'Mapa Riesgos Gestión TECNOLOGIA'!$O$42),"")</f>
        <v/>
      </c>
      <c r="M31" s="65" t="str">
        <f>IF(AND('Mapa Riesgos Gestión TECNOLOGIA'!$Y$43="Media",'Mapa Riesgos Gestión TECNOLOGIA'!$AA$43="Leve"),CONCATENATE("R6C",'Mapa Riesgos Gestión TECNOLOGIA'!$O$43),"")</f>
        <v/>
      </c>
      <c r="N31" s="65" t="str">
        <f>IF(AND('Mapa Riesgos Gestión TECNOLOGIA'!$Y$44="Media",'Mapa Riesgos Gestión TECNOLOGIA'!$AA$44="Leve"),CONCATENATE("R6C",'Mapa Riesgos Gestión TECNOLOGIA'!$O$44),"")</f>
        <v/>
      </c>
      <c r="O31" s="66" t="str">
        <f>IF(AND('Mapa Riesgos Gestión TECNOLOGIA'!$Y$45="Media",'Mapa Riesgos Gestión TECNOLOGIA'!$AA$45="Leve"),CONCATENATE("R6C",'Mapa Riesgos Gestión TECNOLOGIA'!$O$45),"")</f>
        <v/>
      </c>
      <c r="P31" s="64" t="str">
        <f>IF(AND('Mapa Riesgos Gestión TECNOLOGIA'!$Y$40="Media",'Mapa Riesgos Gestión TECNOLOGIA'!$AA$40="Menor"),CONCATENATE("R6C",'Mapa Riesgos Gestión TECNOLOGIA'!$O$40),"")</f>
        <v/>
      </c>
      <c r="Q31" s="65" t="str">
        <f>IF(AND('Mapa Riesgos Gestión TECNOLOGIA'!$Y$41="Media",'Mapa Riesgos Gestión TECNOLOGIA'!$AA$41="Menor"),CONCATENATE("R6C",'Mapa Riesgos Gestión TECNOLOGIA'!$O$41),"")</f>
        <v/>
      </c>
      <c r="R31" s="65" t="str">
        <f>IF(AND('Mapa Riesgos Gestión TECNOLOGIA'!$Y$42="Media",'Mapa Riesgos Gestión TECNOLOGIA'!$AA$42="Menor"),CONCATENATE("R6C",'Mapa Riesgos Gestión TECNOLOGIA'!$O$42),"")</f>
        <v/>
      </c>
      <c r="S31" s="65" t="str">
        <f>IF(AND('Mapa Riesgos Gestión TECNOLOGIA'!$Y$43="Media",'Mapa Riesgos Gestión TECNOLOGIA'!$AA$43="Menor"),CONCATENATE("R6C",'Mapa Riesgos Gestión TECNOLOGIA'!$O$43),"")</f>
        <v/>
      </c>
      <c r="T31" s="65" t="str">
        <f>IF(AND('Mapa Riesgos Gestión TECNOLOGIA'!$Y$44="Media",'Mapa Riesgos Gestión TECNOLOGIA'!$AA$44="Menor"),CONCATENATE("R6C",'Mapa Riesgos Gestión TECNOLOGIA'!$O$44),"")</f>
        <v/>
      </c>
      <c r="U31" s="66" t="str">
        <f>IF(AND('Mapa Riesgos Gestión TECNOLOGIA'!$Y$45="Media",'Mapa Riesgos Gestión TECNOLOGIA'!$AA$45="Menor"),CONCATENATE("R6C",'Mapa Riesgos Gestión TECNOLOGIA'!$O$45),"")</f>
        <v/>
      </c>
      <c r="V31" s="64" t="str">
        <f>IF(AND('Mapa Riesgos Gestión TECNOLOGIA'!$Y$40="Media",'Mapa Riesgos Gestión TECNOLOGIA'!$AA$40="Moderado"),CONCATENATE("R6C",'Mapa Riesgos Gestión TECNOLOGIA'!$O$40),"")</f>
        <v/>
      </c>
      <c r="W31" s="65" t="str">
        <f>IF(AND('Mapa Riesgos Gestión TECNOLOGIA'!$Y$41="Media",'Mapa Riesgos Gestión TECNOLOGIA'!$AA$41="Moderado"),CONCATENATE("R6C",'Mapa Riesgos Gestión TECNOLOGIA'!$O$41),"")</f>
        <v/>
      </c>
      <c r="X31" s="65" t="str">
        <f>IF(AND('Mapa Riesgos Gestión TECNOLOGIA'!$Y$42="Media",'Mapa Riesgos Gestión TECNOLOGIA'!$AA$42="Moderado"),CONCATENATE("R6C",'Mapa Riesgos Gestión TECNOLOGIA'!$O$42),"")</f>
        <v/>
      </c>
      <c r="Y31" s="65" t="str">
        <f>IF(AND('Mapa Riesgos Gestión TECNOLOGIA'!$Y$43="Media",'Mapa Riesgos Gestión TECNOLOGIA'!$AA$43="Moderado"),CONCATENATE("R6C",'Mapa Riesgos Gestión TECNOLOGIA'!$O$43),"")</f>
        <v/>
      </c>
      <c r="Z31" s="65" t="str">
        <f>IF(AND('Mapa Riesgos Gestión TECNOLOGIA'!$Y$44="Media",'Mapa Riesgos Gestión TECNOLOGIA'!$AA$44="Moderado"),CONCATENATE("R6C",'Mapa Riesgos Gestión TECNOLOGIA'!$O$44),"")</f>
        <v/>
      </c>
      <c r="AA31" s="66" t="str">
        <f>IF(AND('Mapa Riesgos Gestión TECNOLOGIA'!$Y$45="Media",'Mapa Riesgos Gestión TECNOLOGIA'!$AA$45="Moderado"),CONCATENATE("R6C",'Mapa Riesgos Gestión TECNOLOGIA'!$O$45),"")</f>
        <v/>
      </c>
      <c r="AB31" s="49" t="str">
        <f>IF(AND('Mapa Riesgos Gestión TECNOLOGIA'!$Y$40="Media",'Mapa Riesgos Gestión TECNOLOGIA'!$AA$40="Mayor"),CONCATENATE("R6C",'Mapa Riesgos Gestión TECNOLOGIA'!$O$40),"")</f>
        <v/>
      </c>
      <c r="AC31" s="50" t="str">
        <f>IF(AND('Mapa Riesgos Gestión TECNOLOGIA'!$Y$41="Media",'Mapa Riesgos Gestión TECNOLOGIA'!$AA$41="Mayor"),CONCATENATE("R6C",'Mapa Riesgos Gestión TECNOLOGIA'!$O$41),"")</f>
        <v/>
      </c>
      <c r="AD31" s="50" t="str">
        <f>IF(AND('Mapa Riesgos Gestión TECNOLOGIA'!$Y$42="Media",'Mapa Riesgos Gestión TECNOLOGIA'!$AA$42="Mayor"),CONCATENATE("R6C",'Mapa Riesgos Gestión TECNOLOGIA'!$O$42),"")</f>
        <v/>
      </c>
      <c r="AE31" s="50" t="str">
        <f>IF(AND('Mapa Riesgos Gestión TECNOLOGIA'!$Y$43="Media",'Mapa Riesgos Gestión TECNOLOGIA'!$AA$43="Mayor"),CONCATENATE("R6C",'Mapa Riesgos Gestión TECNOLOGIA'!$O$43),"")</f>
        <v/>
      </c>
      <c r="AF31" s="50" t="str">
        <f>IF(AND('Mapa Riesgos Gestión TECNOLOGIA'!$Y$44="Media",'Mapa Riesgos Gestión TECNOLOGIA'!$AA$44="Mayor"),CONCATENATE("R6C",'Mapa Riesgos Gestión TECNOLOGIA'!$O$44),"")</f>
        <v/>
      </c>
      <c r="AG31" s="51" t="str">
        <f>IF(AND('Mapa Riesgos Gestión TECNOLOGIA'!$Y$45="Media",'Mapa Riesgos Gestión TECNOLOGIA'!$AA$45="Mayor"),CONCATENATE("R6C",'Mapa Riesgos Gestión TECNOLOGIA'!$O$45),"")</f>
        <v/>
      </c>
      <c r="AH31" s="52" t="str">
        <f>IF(AND('Mapa Riesgos Gestión TECNOLOGIA'!$Y$40="Media",'Mapa Riesgos Gestión TECNOLOGIA'!$AA$40="Catastrófico"),CONCATENATE("R6C",'Mapa Riesgos Gestión TECNOLOGIA'!$O$40),"")</f>
        <v/>
      </c>
      <c r="AI31" s="53" t="str">
        <f>IF(AND('Mapa Riesgos Gestión TECNOLOGIA'!$Y$41="Media",'Mapa Riesgos Gestión TECNOLOGIA'!$AA$41="Catastrófico"),CONCATENATE("R6C",'Mapa Riesgos Gestión TECNOLOGIA'!$O$41),"")</f>
        <v/>
      </c>
      <c r="AJ31" s="53" t="str">
        <f>IF(AND('Mapa Riesgos Gestión TECNOLOGIA'!$Y$42="Media",'Mapa Riesgos Gestión TECNOLOGIA'!$AA$42="Catastrófico"),CONCATENATE("R6C",'Mapa Riesgos Gestión TECNOLOGIA'!$O$42),"")</f>
        <v/>
      </c>
      <c r="AK31" s="53" t="str">
        <f>IF(AND('Mapa Riesgos Gestión TECNOLOGIA'!$Y$43="Media",'Mapa Riesgos Gestión TECNOLOGIA'!$AA$43="Catastrófico"),CONCATENATE("R6C",'Mapa Riesgos Gestión TECNOLOGIA'!$O$43),"")</f>
        <v/>
      </c>
      <c r="AL31" s="53" t="str">
        <f>IF(AND('Mapa Riesgos Gestión TECNOLOGIA'!$Y$44="Media",'Mapa Riesgos Gestión TECNOLOGIA'!$AA$44="Catastrófico"),CONCATENATE("R6C",'Mapa Riesgos Gestión TECNOLOGIA'!$O$44),"")</f>
        <v/>
      </c>
      <c r="AM31" s="54" t="str">
        <f>IF(AND('Mapa Riesgos Gestión TECNOLOGIA'!$Y$45="Media",'Mapa Riesgos Gestión TECNOLOGIA'!$AA$45="Catastrófico"),CONCATENATE("R6C",'Mapa Riesgos Gestión TECNOLOGIA'!$O$45),"")</f>
        <v/>
      </c>
      <c r="AN31" s="80"/>
      <c r="AO31" s="470"/>
      <c r="AP31" s="471"/>
      <c r="AQ31" s="471"/>
      <c r="AR31" s="471"/>
      <c r="AS31" s="471"/>
      <c r="AT31" s="472"/>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row>
    <row r="32" spans="1:76" ht="15" customHeight="1" x14ac:dyDescent="0.25">
      <c r="A32" s="80"/>
      <c r="B32" s="389"/>
      <c r="C32" s="389"/>
      <c r="D32" s="390"/>
      <c r="E32" s="430"/>
      <c r="F32" s="431"/>
      <c r="G32" s="431"/>
      <c r="H32" s="431"/>
      <c r="I32" s="432"/>
      <c r="J32" s="64" t="str">
        <f>IF(AND('Mapa Riesgos Gestión TECNOLOGIA'!$Y$46="Media",'Mapa Riesgos Gestión TECNOLOGIA'!$AA$46="Leve"),CONCATENATE("R7C",'Mapa Riesgos Gestión TECNOLOGIA'!$O$46),"")</f>
        <v/>
      </c>
      <c r="K32" s="65" t="str">
        <f>IF(AND('Mapa Riesgos Gestión TECNOLOGIA'!$Y$47="Media",'Mapa Riesgos Gestión TECNOLOGIA'!$AA$47="Leve"),CONCATENATE("R7C",'Mapa Riesgos Gestión TECNOLOGIA'!$O$47),"")</f>
        <v/>
      </c>
      <c r="L32" s="65" t="str">
        <f>IF(AND('Mapa Riesgos Gestión TECNOLOGIA'!$Y$48="Media",'Mapa Riesgos Gestión TECNOLOGIA'!$AA$48="Leve"),CONCATENATE("R7C",'Mapa Riesgos Gestión TECNOLOGIA'!$O$48),"")</f>
        <v/>
      </c>
      <c r="M32" s="65" t="str">
        <f>IF(AND('Mapa Riesgos Gestión TECNOLOGIA'!$Y$49="Media",'Mapa Riesgos Gestión TECNOLOGIA'!$AA$49="Leve"),CONCATENATE("R7C",'Mapa Riesgos Gestión TECNOLOGIA'!$O$49),"")</f>
        <v/>
      </c>
      <c r="N32" s="65" t="str">
        <f>IF(AND('Mapa Riesgos Gestión TECNOLOGIA'!$Y$50="Media",'Mapa Riesgos Gestión TECNOLOGIA'!$AA$50="Leve"),CONCATENATE("R7C",'Mapa Riesgos Gestión TECNOLOGIA'!$O$50),"")</f>
        <v/>
      </c>
      <c r="O32" s="66" t="str">
        <f>IF(AND('Mapa Riesgos Gestión TECNOLOGIA'!$Y$51="Media",'Mapa Riesgos Gestión TECNOLOGIA'!$AA$51="Leve"),CONCATENATE("R7C",'Mapa Riesgos Gestión TECNOLOGIA'!$O$51),"")</f>
        <v/>
      </c>
      <c r="P32" s="64" t="str">
        <f>IF(AND('Mapa Riesgos Gestión TECNOLOGIA'!$Y$46="Media",'Mapa Riesgos Gestión TECNOLOGIA'!$AA$46="Menor"),CONCATENATE("R7C",'Mapa Riesgos Gestión TECNOLOGIA'!$O$46),"")</f>
        <v/>
      </c>
      <c r="Q32" s="65" t="str">
        <f>IF(AND('Mapa Riesgos Gestión TECNOLOGIA'!$Y$47="Media",'Mapa Riesgos Gestión TECNOLOGIA'!$AA$47="Menor"),CONCATENATE("R7C",'Mapa Riesgos Gestión TECNOLOGIA'!$O$47),"")</f>
        <v/>
      </c>
      <c r="R32" s="65" t="str">
        <f>IF(AND('Mapa Riesgos Gestión TECNOLOGIA'!$Y$48="Media",'Mapa Riesgos Gestión TECNOLOGIA'!$AA$48="Menor"),CONCATENATE("R7C",'Mapa Riesgos Gestión TECNOLOGIA'!$O$48),"")</f>
        <v/>
      </c>
      <c r="S32" s="65" t="str">
        <f>IF(AND('Mapa Riesgos Gestión TECNOLOGIA'!$Y$49="Media",'Mapa Riesgos Gestión TECNOLOGIA'!$AA$49="Menor"),CONCATENATE("R7C",'Mapa Riesgos Gestión TECNOLOGIA'!$O$49),"")</f>
        <v/>
      </c>
      <c r="T32" s="65" t="str">
        <f>IF(AND('Mapa Riesgos Gestión TECNOLOGIA'!$Y$50="Media",'Mapa Riesgos Gestión TECNOLOGIA'!$AA$50="Menor"),CONCATENATE("R7C",'Mapa Riesgos Gestión TECNOLOGIA'!$O$50),"")</f>
        <v/>
      </c>
      <c r="U32" s="66" t="str">
        <f>IF(AND('Mapa Riesgos Gestión TECNOLOGIA'!$Y$51="Media",'Mapa Riesgos Gestión TECNOLOGIA'!$AA$51="Menor"),CONCATENATE("R7C",'Mapa Riesgos Gestión TECNOLOGIA'!$O$51),"")</f>
        <v/>
      </c>
      <c r="V32" s="64" t="str">
        <f>IF(AND('Mapa Riesgos Gestión TECNOLOGIA'!$Y$46="Media",'Mapa Riesgos Gestión TECNOLOGIA'!$AA$46="Moderado"),CONCATENATE("R7C",'Mapa Riesgos Gestión TECNOLOGIA'!$O$46),"")</f>
        <v/>
      </c>
      <c r="W32" s="65" t="str">
        <f>IF(AND('Mapa Riesgos Gestión TECNOLOGIA'!$Y$47="Media",'Mapa Riesgos Gestión TECNOLOGIA'!$AA$47="Moderado"),CONCATENATE("R7C",'Mapa Riesgos Gestión TECNOLOGIA'!$O$47),"")</f>
        <v/>
      </c>
      <c r="X32" s="65" t="str">
        <f>IF(AND('Mapa Riesgos Gestión TECNOLOGIA'!$Y$48="Media",'Mapa Riesgos Gestión TECNOLOGIA'!$AA$48="Moderado"),CONCATENATE("R7C",'Mapa Riesgos Gestión TECNOLOGIA'!$O$48),"")</f>
        <v/>
      </c>
      <c r="Y32" s="65" t="str">
        <f>IF(AND('Mapa Riesgos Gestión TECNOLOGIA'!$Y$49="Media",'Mapa Riesgos Gestión TECNOLOGIA'!$AA$49="Moderado"),CONCATENATE("R7C",'Mapa Riesgos Gestión TECNOLOGIA'!$O$49),"")</f>
        <v/>
      </c>
      <c r="Z32" s="65" t="str">
        <f>IF(AND('Mapa Riesgos Gestión TECNOLOGIA'!$Y$50="Media",'Mapa Riesgos Gestión TECNOLOGIA'!$AA$50="Moderado"),CONCATENATE("R7C",'Mapa Riesgos Gestión TECNOLOGIA'!$O$50),"")</f>
        <v/>
      </c>
      <c r="AA32" s="66" t="str">
        <f>IF(AND('Mapa Riesgos Gestión TECNOLOGIA'!$Y$51="Media",'Mapa Riesgos Gestión TECNOLOGIA'!$AA$51="Moderado"),CONCATENATE("R7C",'Mapa Riesgos Gestión TECNOLOGIA'!$O$51),"")</f>
        <v/>
      </c>
      <c r="AB32" s="49" t="str">
        <f>IF(AND('Mapa Riesgos Gestión TECNOLOGIA'!$Y$46="Media",'Mapa Riesgos Gestión TECNOLOGIA'!$AA$46="Mayor"),CONCATENATE("R7C",'Mapa Riesgos Gestión TECNOLOGIA'!$O$46),"")</f>
        <v/>
      </c>
      <c r="AC32" s="50" t="str">
        <f>IF(AND('Mapa Riesgos Gestión TECNOLOGIA'!$Y$47="Media",'Mapa Riesgos Gestión TECNOLOGIA'!$AA$47="Mayor"),CONCATENATE("R7C",'Mapa Riesgos Gestión TECNOLOGIA'!$O$47),"")</f>
        <v/>
      </c>
      <c r="AD32" s="50" t="str">
        <f>IF(AND('Mapa Riesgos Gestión TECNOLOGIA'!$Y$48="Media",'Mapa Riesgos Gestión TECNOLOGIA'!$AA$48="Mayor"),CONCATENATE("R7C",'Mapa Riesgos Gestión TECNOLOGIA'!$O$48),"")</f>
        <v/>
      </c>
      <c r="AE32" s="50" t="str">
        <f>IF(AND('Mapa Riesgos Gestión TECNOLOGIA'!$Y$49="Media",'Mapa Riesgos Gestión TECNOLOGIA'!$AA$49="Mayor"),CONCATENATE("R7C",'Mapa Riesgos Gestión TECNOLOGIA'!$O$49),"")</f>
        <v/>
      </c>
      <c r="AF32" s="50" t="str">
        <f>IF(AND('Mapa Riesgos Gestión TECNOLOGIA'!$Y$50="Media",'Mapa Riesgos Gestión TECNOLOGIA'!$AA$50="Mayor"),CONCATENATE("R7C",'Mapa Riesgos Gestión TECNOLOGIA'!$O$50),"")</f>
        <v/>
      </c>
      <c r="AG32" s="51" t="str">
        <f>IF(AND('Mapa Riesgos Gestión TECNOLOGIA'!$Y$51="Media",'Mapa Riesgos Gestión TECNOLOGIA'!$AA$51="Mayor"),CONCATENATE("R7C",'Mapa Riesgos Gestión TECNOLOGIA'!$O$51),"")</f>
        <v/>
      </c>
      <c r="AH32" s="52" t="str">
        <f>IF(AND('Mapa Riesgos Gestión TECNOLOGIA'!$Y$46="Media",'Mapa Riesgos Gestión TECNOLOGIA'!$AA$46="Catastrófico"),CONCATENATE("R7C",'Mapa Riesgos Gestión TECNOLOGIA'!$O$46),"")</f>
        <v/>
      </c>
      <c r="AI32" s="53" t="str">
        <f>IF(AND('Mapa Riesgos Gestión TECNOLOGIA'!$Y$47="Media",'Mapa Riesgos Gestión TECNOLOGIA'!$AA$47="Catastrófico"),CONCATENATE("R7C",'Mapa Riesgos Gestión TECNOLOGIA'!$O$47),"")</f>
        <v/>
      </c>
      <c r="AJ32" s="53" t="str">
        <f>IF(AND('Mapa Riesgos Gestión TECNOLOGIA'!$Y$48="Media",'Mapa Riesgos Gestión TECNOLOGIA'!$AA$48="Catastrófico"),CONCATENATE("R7C",'Mapa Riesgos Gestión TECNOLOGIA'!$O$48),"")</f>
        <v/>
      </c>
      <c r="AK32" s="53" t="str">
        <f>IF(AND('Mapa Riesgos Gestión TECNOLOGIA'!$Y$49="Media",'Mapa Riesgos Gestión TECNOLOGIA'!$AA$49="Catastrófico"),CONCATENATE("R7C",'Mapa Riesgos Gestión TECNOLOGIA'!$O$49),"")</f>
        <v/>
      </c>
      <c r="AL32" s="53" t="str">
        <f>IF(AND('Mapa Riesgos Gestión TECNOLOGIA'!$Y$50="Media",'Mapa Riesgos Gestión TECNOLOGIA'!$AA$50="Catastrófico"),CONCATENATE("R7C",'Mapa Riesgos Gestión TECNOLOGIA'!$O$50),"")</f>
        <v/>
      </c>
      <c r="AM32" s="54" t="str">
        <f>IF(AND('Mapa Riesgos Gestión TECNOLOGIA'!$Y$51="Media",'Mapa Riesgos Gestión TECNOLOGIA'!$AA$51="Catastrófico"),CONCATENATE("R7C",'Mapa Riesgos Gestión TECNOLOGIA'!$O$51),"")</f>
        <v/>
      </c>
      <c r="AN32" s="80"/>
      <c r="AO32" s="470"/>
      <c r="AP32" s="471"/>
      <c r="AQ32" s="471"/>
      <c r="AR32" s="471"/>
      <c r="AS32" s="471"/>
      <c r="AT32" s="472"/>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row>
    <row r="33" spans="1:80" ht="15" customHeight="1" x14ac:dyDescent="0.25">
      <c r="A33" s="80"/>
      <c r="B33" s="389"/>
      <c r="C33" s="389"/>
      <c r="D33" s="390"/>
      <c r="E33" s="430"/>
      <c r="F33" s="431"/>
      <c r="G33" s="431"/>
      <c r="H33" s="431"/>
      <c r="I33" s="432"/>
      <c r="J33" s="64" t="str">
        <f>IF(AND('Mapa Riesgos Gestión TECNOLOGIA'!$Y$52="Media",'Mapa Riesgos Gestión TECNOLOGIA'!$AA$52="Leve"),CONCATENATE("R8C",'Mapa Riesgos Gestión TECNOLOGIA'!$O$52),"")</f>
        <v/>
      </c>
      <c r="K33" s="65" t="str">
        <f>IF(AND('Mapa Riesgos Gestión TECNOLOGIA'!$Y$53="Media",'Mapa Riesgos Gestión TECNOLOGIA'!$AA$53="Leve"),CONCATENATE("R8C",'Mapa Riesgos Gestión TECNOLOGIA'!$O$53),"")</f>
        <v/>
      </c>
      <c r="L33" s="65" t="str">
        <f>IF(AND('Mapa Riesgos Gestión TECNOLOGIA'!$Y$54="Media",'Mapa Riesgos Gestión TECNOLOGIA'!$AA$54="Leve"),CONCATENATE("R8C",'Mapa Riesgos Gestión TECNOLOGIA'!$O$54),"")</f>
        <v/>
      </c>
      <c r="M33" s="65" t="str">
        <f>IF(AND('Mapa Riesgos Gestión TECNOLOGIA'!$Y$55="Media",'Mapa Riesgos Gestión TECNOLOGIA'!$AA$55="Leve"),CONCATENATE("R8C",'Mapa Riesgos Gestión TECNOLOGIA'!$O$55),"")</f>
        <v/>
      </c>
      <c r="N33" s="65" t="str">
        <f>IF(AND('Mapa Riesgos Gestión TECNOLOGIA'!$Y$56="Media",'Mapa Riesgos Gestión TECNOLOGIA'!$AA$56="Leve"),CONCATENATE("R8C",'Mapa Riesgos Gestión TECNOLOGIA'!$O$56),"")</f>
        <v/>
      </c>
      <c r="O33" s="66" t="str">
        <f>IF(AND('Mapa Riesgos Gestión TECNOLOGIA'!$Y$57="Media",'Mapa Riesgos Gestión TECNOLOGIA'!$AA$57="Leve"),CONCATENATE("R8C",'Mapa Riesgos Gestión TECNOLOGIA'!$O$57),"")</f>
        <v/>
      </c>
      <c r="P33" s="64" t="str">
        <f>IF(AND('Mapa Riesgos Gestión TECNOLOGIA'!$Y$52="Media",'Mapa Riesgos Gestión TECNOLOGIA'!$AA$52="Menor"),CONCATENATE("R8C",'Mapa Riesgos Gestión TECNOLOGIA'!$O$52),"")</f>
        <v/>
      </c>
      <c r="Q33" s="65" t="str">
        <f>IF(AND('Mapa Riesgos Gestión TECNOLOGIA'!$Y$53="Media",'Mapa Riesgos Gestión TECNOLOGIA'!$AA$53="Menor"),CONCATENATE("R8C",'Mapa Riesgos Gestión TECNOLOGIA'!$O$53),"")</f>
        <v/>
      </c>
      <c r="R33" s="65" t="str">
        <f>IF(AND('Mapa Riesgos Gestión TECNOLOGIA'!$Y$54="Media",'Mapa Riesgos Gestión TECNOLOGIA'!$AA$54="Menor"),CONCATENATE("R8C",'Mapa Riesgos Gestión TECNOLOGIA'!$O$54),"")</f>
        <v/>
      </c>
      <c r="S33" s="65" t="str">
        <f>IF(AND('Mapa Riesgos Gestión TECNOLOGIA'!$Y$55="Media",'Mapa Riesgos Gestión TECNOLOGIA'!$AA$55="Menor"),CONCATENATE("R8C",'Mapa Riesgos Gestión TECNOLOGIA'!$O$55),"")</f>
        <v/>
      </c>
      <c r="T33" s="65" t="str">
        <f>IF(AND('Mapa Riesgos Gestión TECNOLOGIA'!$Y$56="Media",'Mapa Riesgos Gestión TECNOLOGIA'!$AA$56="Menor"),CONCATENATE("R8C",'Mapa Riesgos Gestión TECNOLOGIA'!$O$56),"")</f>
        <v/>
      </c>
      <c r="U33" s="66" t="str">
        <f>IF(AND('Mapa Riesgos Gestión TECNOLOGIA'!$Y$57="Media",'Mapa Riesgos Gestión TECNOLOGIA'!$AA$57="Menor"),CONCATENATE("R8C",'Mapa Riesgos Gestión TECNOLOGIA'!$O$57),"")</f>
        <v/>
      </c>
      <c r="V33" s="64" t="str">
        <f>IF(AND('Mapa Riesgos Gestión TECNOLOGIA'!$Y$52="Media",'Mapa Riesgos Gestión TECNOLOGIA'!$AA$52="Moderado"),CONCATENATE("R8C",'Mapa Riesgos Gestión TECNOLOGIA'!$O$52),"")</f>
        <v/>
      </c>
      <c r="W33" s="65" t="str">
        <f>IF(AND('Mapa Riesgos Gestión TECNOLOGIA'!$Y$53="Media",'Mapa Riesgos Gestión TECNOLOGIA'!$AA$53="Moderado"),CONCATENATE("R8C",'Mapa Riesgos Gestión TECNOLOGIA'!$O$53),"")</f>
        <v/>
      </c>
      <c r="X33" s="65" t="str">
        <f>IF(AND('Mapa Riesgos Gestión TECNOLOGIA'!$Y$54="Media",'Mapa Riesgos Gestión TECNOLOGIA'!$AA$54="Moderado"),CONCATENATE("R8C",'Mapa Riesgos Gestión TECNOLOGIA'!$O$54),"")</f>
        <v/>
      </c>
      <c r="Y33" s="65" t="str">
        <f>IF(AND('Mapa Riesgos Gestión TECNOLOGIA'!$Y$55="Media",'Mapa Riesgos Gestión TECNOLOGIA'!$AA$55="Moderado"),CONCATENATE("R8C",'Mapa Riesgos Gestión TECNOLOGIA'!$O$55),"")</f>
        <v/>
      </c>
      <c r="Z33" s="65" t="str">
        <f>IF(AND('Mapa Riesgos Gestión TECNOLOGIA'!$Y$56="Media",'Mapa Riesgos Gestión TECNOLOGIA'!$AA$56="Moderado"),CONCATENATE("R8C",'Mapa Riesgos Gestión TECNOLOGIA'!$O$56),"")</f>
        <v/>
      </c>
      <c r="AA33" s="66" t="str">
        <f>IF(AND('Mapa Riesgos Gestión TECNOLOGIA'!$Y$57="Media",'Mapa Riesgos Gestión TECNOLOGIA'!$AA$57="Moderado"),CONCATENATE("R8C",'Mapa Riesgos Gestión TECNOLOGIA'!$O$57),"")</f>
        <v/>
      </c>
      <c r="AB33" s="49" t="str">
        <f>IF(AND('Mapa Riesgos Gestión TECNOLOGIA'!$Y$52="Media",'Mapa Riesgos Gestión TECNOLOGIA'!$AA$52="Mayor"),CONCATENATE("R8C",'Mapa Riesgos Gestión TECNOLOGIA'!$O$52),"")</f>
        <v/>
      </c>
      <c r="AC33" s="50" t="str">
        <f>IF(AND('Mapa Riesgos Gestión TECNOLOGIA'!$Y$53="Media",'Mapa Riesgos Gestión TECNOLOGIA'!$AA$53="Mayor"),CONCATENATE("R8C",'Mapa Riesgos Gestión TECNOLOGIA'!$O$53),"")</f>
        <v/>
      </c>
      <c r="AD33" s="50" t="str">
        <f>IF(AND('Mapa Riesgos Gestión TECNOLOGIA'!$Y$54="Media",'Mapa Riesgos Gestión TECNOLOGIA'!$AA$54="Mayor"),CONCATENATE("R8C",'Mapa Riesgos Gestión TECNOLOGIA'!$O$54),"")</f>
        <v/>
      </c>
      <c r="AE33" s="50" t="str">
        <f>IF(AND('Mapa Riesgos Gestión TECNOLOGIA'!$Y$55="Media",'Mapa Riesgos Gestión TECNOLOGIA'!$AA$55="Mayor"),CONCATENATE("R8C",'Mapa Riesgos Gestión TECNOLOGIA'!$O$55),"")</f>
        <v/>
      </c>
      <c r="AF33" s="50" t="str">
        <f>IF(AND('Mapa Riesgos Gestión TECNOLOGIA'!$Y$56="Media",'Mapa Riesgos Gestión TECNOLOGIA'!$AA$56="Mayor"),CONCATENATE("R8C",'Mapa Riesgos Gestión TECNOLOGIA'!$O$56),"")</f>
        <v/>
      </c>
      <c r="AG33" s="51" t="str">
        <f>IF(AND('Mapa Riesgos Gestión TECNOLOGIA'!$Y$57="Media",'Mapa Riesgos Gestión TECNOLOGIA'!$AA$57="Mayor"),CONCATENATE("R8C",'Mapa Riesgos Gestión TECNOLOGIA'!$O$57),"")</f>
        <v/>
      </c>
      <c r="AH33" s="52" t="str">
        <f>IF(AND('Mapa Riesgos Gestión TECNOLOGIA'!$Y$52="Media",'Mapa Riesgos Gestión TECNOLOGIA'!$AA$52="Catastrófico"),CONCATENATE("R8C",'Mapa Riesgos Gestión TECNOLOGIA'!$O$52),"")</f>
        <v/>
      </c>
      <c r="AI33" s="53" t="str">
        <f>IF(AND('Mapa Riesgos Gestión TECNOLOGIA'!$Y$53="Media",'Mapa Riesgos Gestión TECNOLOGIA'!$AA$53="Catastrófico"),CONCATENATE("R8C",'Mapa Riesgos Gestión TECNOLOGIA'!$O$53),"")</f>
        <v/>
      </c>
      <c r="AJ33" s="53" t="str">
        <f>IF(AND('Mapa Riesgos Gestión TECNOLOGIA'!$Y$54="Media",'Mapa Riesgos Gestión TECNOLOGIA'!$AA$54="Catastrófico"),CONCATENATE("R8C",'Mapa Riesgos Gestión TECNOLOGIA'!$O$54),"")</f>
        <v/>
      </c>
      <c r="AK33" s="53" t="str">
        <f>IF(AND('Mapa Riesgos Gestión TECNOLOGIA'!$Y$55="Media",'Mapa Riesgos Gestión TECNOLOGIA'!$AA$55="Catastrófico"),CONCATENATE("R8C",'Mapa Riesgos Gestión TECNOLOGIA'!$O$55),"")</f>
        <v/>
      </c>
      <c r="AL33" s="53" t="str">
        <f>IF(AND('Mapa Riesgos Gestión TECNOLOGIA'!$Y$56="Media",'Mapa Riesgos Gestión TECNOLOGIA'!$AA$56="Catastrófico"),CONCATENATE("R8C",'Mapa Riesgos Gestión TECNOLOGIA'!$O$56),"")</f>
        <v/>
      </c>
      <c r="AM33" s="54" t="str">
        <f>IF(AND('Mapa Riesgos Gestión TECNOLOGIA'!$Y$57="Media",'Mapa Riesgos Gestión TECNOLOGIA'!$AA$57="Catastrófico"),CONCATENATE("R8C",'Mapa Riesgos Gestión TECNOLOGIA'!$O$57),"")</f>
        <v/>
      </c>
      <c r="AN33" s="80"/>
      <c r="AO33" s="470"/>
      <c r="AP33" s="471"/>
      <c r="AQ33" s="471"/>
      <c r="AR33" s="471"/>
      <c r="AS33" s="471"/>
      <c r="AT33" s="472"/>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row>
    <row r="34" spans="1:80" ht="15" customHeight="1" x14ac:dyDescent="0.25">
      <c r="A34" s="80"/>
      <c r="B34" s="389"/>
      <c r="C34" s="389"/>
      <c r="D34" s="390"/>
      <c r="E34" s="430"/>
      <c r="F34" s="431"/>
      <c r="G34" s="431"/>
      <c r="H34" s="431"/>
      <c r="I34" s="432"/>
      <c r="J34" s="64" t="str">
        <f>IF(AND('Mapa Riesgos Gestión TECNOLOGIA'!$Y$58="Media",'Mapa Riesgos Gestión TECNOLOGIA'!$AA$58="Leve"),CONCATENATE("R9C",'Mapa Riesgos Gestión TECNOLOGIA'!$O$58),"")</f>
        <v/>
      </c>
      <c r="K34" s="65" t="str">
        <f>IF(AND('Mapa Riesgos Gestión TECNOLOGIA'!$Y$59="Media",'Mapa Riesgos Gestión TECNOLOGIA'!$AA$59="Leve"),CONCATENATE("R9C",'Mapa Riesgos Gestión TECNOLOGIA'!$O$59),"")</f>
        <v/>
      </c>
      <c r="L34" s="65" t="str">
        <f>IF(AND('Mapa Riesgos Gestión TECNOLOGIA'!$Y$60="Media",'Mapa Riesgos Gestión TECNOLOGIA'!$AA$60="Leve"),CONCATENATE("R9C",'Mapa Riesgos Gestión TECNOLOGIA'!$O$60),"")</f>
        <v/>
      </c>
      <c r="M34" s="65" t="str">
        <f>IF(AND('Mapa Riesgos Gestión TECNOLOGIA'!$Y$61="Media",'Mapa Riesgos Gestión TECNOLOGIA'!$AA$61="Leve"),CONCATENATE("R9C",'Mapa Riesgos Gestión TECNOLOGIA'!$O$61),"")</f>
        <v/>
      </c>
      <c r="N34" s="65" t="str">
        <f>IF(AND('Mapa Riesgos Gestión TECNOLOGIA'!$Y$62="Media",'Mapa Riesgos Gestión TECNOLOGIA'!$AA$62="Leve"),CONCATENATE("R9C",'Mapa Riesgos Gestión TECNOLOGIA'!$O$62),"")</f>
        <v/>
      </c>
      <c r="O34" s="66" t="str">
        <f>IF(AND('Mapa Riesgos Gestión TECNOLOGIA'!$Y$63="Media",'Mapa Riesgos Gestión TECNOLOGIA'!$AA$63="Leve"),CONCATENATE("R9C",'Mapa Riesgos Gestión TECNOLOGIA'!$O$63),"")</f>
        <v/>
      </c>
      <c r="P34" s="64" t="str">
        <f>IF(AND('Mapa Riesgos Gestión TECNOLOGIA'!$Y$58="Media",'Mapa Riesgos Gestión TECNOLOGIA'!$AA$58="Menor"),CONCATENATE("R9C",'Mapa Riesgos Gestión TECNOLOGIA'!$O$58),"")</f>
        <v/>
      </c>
      <c r="Q34" s="65" t="str">
        <f>IF(AND('Mapa Riesgos Gestión TECNOLOGIA'!$Y$59="Media",'Mapa Riesgos Gestión TECNOLOGIA'!$AA$59="Menor"),CONCATENATE("R9C",'Mapa Riesgos Gestión TECNOLOGIA'!$O$59),"")</f>
        <v/>
      </c>
      <c r="R34" s="65" t="str">
        <f>IF(AND('Mapa Riesgos Gestión TECNOLOGIA'!$Y$60="Media",'Mapa Riesgos Gestión TECNOLOGIA'!$AA$60="Menor"),CONCATENATE("R9C",'Mapa Riesgos Gestión TECNOLOGIA'!$O$60),"")</f>
        <v/>
      </c>
      <c r="S34" s="65" t="str">
        <f>IF(AND('Mapa Riesgos Gestión TECNOLOGIA'!$Y$61="Media",'Mapa Riesgos Gestión TECNOLOGIA'!$AA$61="Menor"),CONCATENATE("R9C",'Mapa Riesgos Gestión TECNOLOGIA'!$O$61),"")</f>
        <v/>
      </c>
      <c r="T34" s="65" t="str">
        <f>IF(AND('Mapa Riesgos Gestión TECNOLOGIA'!$Y$62="Media",'Mapa Riesgos Gestión TECNOLOGIA'!$AA$62="Menor"),CONCATENATE("R9C",'Mapa Riesgos Gestión TECNOLOGIA'!$O$62),"")</f>
        <v/>
      </c>
      <c r="U34" s="66" t="str">
        <f>IF(AND('Mapa Riesgos Gestión TECNOLOGIA'!$Y$63="Media",'Mapa Riesgos Gestión TECNOLOGIA'!$AA$63="Menor"),CONCATENATE("R9C",'Mapa Riesgos Gestión TECNOLOGIA'!$O$63),"")</f>
        <v/>
      </c>
      <c r="V34" s="64" t="str">
        <f>IF(AND('Mapa Riesgos Gestión TECNOLOGIA'!$Y$58="Media",'Mapa Riesgos Gestión TECNOLOGIA'!$AA$58="Moderado"),CONCATENATE("R9C",'Mapa Riesgos Gestión TECNOLOGIA'!$O$58),"")</f>
        <v/>
      </c>
      <c r="W34" s="65" t="str">
        <f>IF(AND('Mapa Riesgos Gestión TECNOLOGIA'!$Y$59="Media",'Mapa Riesgos Gestión TECNOLOGIA'!$AA$59="Moderado"),CONCATENATE("R9C",'Mapa Riesgos Gestión TECNOLOGIA'!$O$59),"")</f>
        <v/>
      </c>
      <c r="X34" s="65" t="str">
        <f>IF(AND('Mapa Riesgos Gestión TECNOLOGIA'!$Y$60="Media",'Mapa Riesgos Gestión TECNOLOGIA'!$AA$60="Moderado"),CONCATENATE("R9C",'Mapa Riesgos Gestión TECNOLOGIA'!$O$60),"")</f>
        <v/>
      </c>
      <c r="Y34" s="65" t="str">
        <f>IF(AND('Mapa Riesgos Gestión TECNOLOGIA'!$Y$61="Media",'Mapa Riesgos Gestión TECNOLOGIA'!$AA$61="Moderado"),CONCATENATE("R9C",'Mapa Riesgos Gestión TECNOLOGIA'!$O$61),"")</f>
        <v/>
      </c>
      <c r="Z34" s="65" t="str">
        <f>IF(AND('Mapa Riesgos Gestión TECNOLOGIA'!$Y$62="Media",'Mapa Riesgos Gestión TECNOLOGIA'!$AA$62="Moderado"),CONCATENATE("R9C",'Mapa Riesgos Gestión TECNOLOGIA'!$O$62),"")</f>
        <v/>
      </c>
      <c r="AA34" s="66" t="str">
        <f>IF(AND('Mapa Riesgos Gestión TECNOLOGIA'!$Y$63="Media",'Mapa Riesgos Gestión TECNOLOGIA'!$AA$63="Moderado"),CONCATENATE("R9C",'Mapa Riesgos Gestión TECNOLOGIA'!$O$63),"")</f>
        <v/>
      </c>
      <c r="AB34" s="49" t="str">
        <f>IF(AND('Mapa Riesgos Gestión TECNOLOGIA'!$Y$58="Media",'Mapa Riesgos Gestión TECNOLOGIA'!$AA$58="Mayor"),CONCATENATE("R9C",'Mapa Riesgos Gestión TECNOLOGIA'!$O$58),"")</f>
        <v/>
      </c>
      <c r="AC34" s="50" t="str">
        <f>IF(AND('Mapa Riesgos Gestión TECNOLOGIA'!$Y$59="Media",'Mapa Riesgos Gestión TECNOLOGIA'!$AA$59="Mayor"),CONCATENATE("R9C",'Mapa Riesgos Gestión TECNOLOGIA'!$O$59),"")</f>
        <v/>
      </c>
      <c r="AD34" s="50" t="str">
        <f>IF(AND('Mapa Riesgos Gestión TECNOLOGIA'!$Y$60="Media",'Mapa Riesgos Gestión TECNOLOGIA'!$AA$60="Mayor"),CONCATENATE("R9C",'Mapa Riesgos Gestión TECNOLOGIA'!$O$60),"")</f>
        <v/>
      </c>
      <c r="AE34" s="50" t="str">
        <f>IF(AND('Mapa Riesgos Gestión TECNOLOGIA'!$Y$61="Media",'Mapa Riesgos Gestión TECNOLOGIA'!$AA$61="Mayor"),CONCATENATE("R9C",'Mapa Riesgos Gestión TECNOLOGIA'!$O$61),"")</f>
        <v/>
      </c>
      <c r="AF34" s="50" t="str">
        <f>IF(AND('Mapa Riesgos Gestión TECNOLOGIA'!$Y$62="Media",'Mapa Riesgos Gestión TECNOLOGIA'!$AA$62="Mayor"),CONCATENATE("R9C",'Mapa Riesgos Gestión TECNOLOGIA'!$O$62),"")</f>
        <v/>
      </c>
      <c r="AG34" s="51" t="str">
        <f>IF(AND('Mapa Riesgos Gestión TECNOLOGIA'!$Y$63="Media",'Mapa Riesgos Gestión TECNOLOGIA'!$AA$63="Mayor"),CONCATENATE("R9C",'Mapa Riesgos Gestión TECNOLOGIA'!$O$63),"")</f>
        <v/>
      </c>
      <c r="AH34" s="52" t="str">
        <f>IF(AND('Mapa Riesgos Gestión TECNOLOGIA'!$Y$58="Media",'Mapa Riesgos Gestión TECNOLOGIA'!$AA$58="Catastrófico"),CONCATENATE("R9C",'Mapa Riesgos Gestión TECNOLOGIA'!$O$58),"")</f>
        <v/>
      </c>
      <c r="AI34" s="53" t="str">
        <f>IF(AND('Mapa Riesgos Gestión TECNOLOGIA'!$Y$59="Media",'Mapa Riesgos Gestión TECNOLOGIA'!$AA$59="Catastrófico"),CONCATENATE("R9C",'Mapa Riesgos Gestión TECNOLOGIA'!$O$59),"")</f>
        <v/>
      </c>
      <c r="AJ34" s="53" t="str">
        <f>IF(AND('Mapa Riesgos Gestión TECNOLOGIA'!$Y$60="Media",'Mapa Riesgos Gestión TECNOLOGIA'!$AA$60="Catastrófico"),CONCATENATE("R9C",'Mapa Riesgos Gestión TECNOLOGIA'!$O$60),"")</f>
        <v/>
      </c>
      <c r="AK34" s="53" t="str">
        <f>IF(AND('Mapa Riesgos Gestión TECNOLOGIA'!$Y$61="Media",'Mapa Riesgos Gestión TECNOLOGIA'!$AA$61="Catastrófico"),CONCATENATE("R9C",'Mapa Riesgos Gestión TECNOLOGIA'!$O$61),"")</f>
        <v/>
      </c>
      <c r="AL34" s="53" t="str">
        <f>IF(AND('Mapa Riesgos Gestión TECNOLOGIA'!$Y$62="Media",'Mapa Riesgos Gestión TECNOLOGIA'!$AA$62="Catastrófico"),CONCATENATE("R9C",'Mapa Riesgos Gestión TECNOLOGIA'!$O$62),"")</f>
        <v/>
      </c>
      <c r="AM34" s="54" t="str">
        <f>IF(AND('Mapa Riesgos Gestión TECNOLOGIA'!$Y$63="Media",'Mapa Riesgos Gestión TECNOLOGIA'!$AA$63="Catastrófico"),CONCATENATE("R9C",'Mapa Riesgos Gestión TECNOLOGIA'!$O$63),"")</f>
        <v/>
      </c>
      <c r="AN34" s="80"/>
      <c r="AO34" s="470"/>
      <c r="AP34" s="471"/>
      <c r="AQ34" s="471"/>
      <c r="AR34" s="471"/>
      <c r="AS34" s="471"/>
      <c r="AT34" s="472"/>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row>
    <row r="35" spans="1:80" ht="15.75" customHeight="1" thickBot="1" x14ac:dyDescent="0.3">
      <c r="A35" s="80"/>
      <c r="B35" s="389"/>
      <c r="C35" s="389"/>
      <c r="D35" s="390"/>
      <c r="E35" s="433"/>
      <c r="F35" s="434"/>
      <c r="G35" s="434"/>
      <c r="H35" s="434"/>
      <c r="I35" s="435"/>
      <c r="J35" s="64" t="str">
        <f>IF(AND('Mapa Riesgos Gestión TECNOLOGIA'!$Y$64="Media",'Mapa Riesgos Gestión TECNOLOGIA'!$AA$64="Leve"),CONCATENATE("R10C",'Mapa Riesgos Gestión TECNOLOGIA'!$O$64),"")</f>
        <v/>
      </c>
      <c r="K35" s="65" t="str">
        <f>IF(AND('Mapa Riesgos Gestión TECNOLOGIA'!$Y$65="Media",'Mapa Riesgos Gestión TECNOLOGIA'!$AA$65="Leve"),CONCATENATE("R10C",'Mapa Riesgos Gestión TECNOLOGIA'!$O$65),"")</f>
        <v/>
      </c>
      <c r="L35" s="65" t="str">
        <f>IF(AND('Mapa Riesgos Gestión TECNOLOGIA'!$Y$66="Media",'Mapa Riesgos Gestión TECNOLOGIA'!$AA$66="Leve"),CONCATENATE("R10C",'Mapa Riesgos Gestión TECNOLOGIA'!$O$66),"")</f>
        <v/>
      </c>
      <c r="M35" s="65" t="str">
        <f>IF(AND('Mapa Riesgos Gestión TECNOLOGIA'!$Y$67="Media",'Mapa Riesgos Gestión TECNOLOGIA'!$AA$67="Leve"),CONCATENATE("R10C",'Mapa Riesgos Gestión TECNOLOGIA'!$O$67),"")</f>
        <v/>
      </c>
      <c r="N35" s="65" t="str">
        <f>IF(AND('Mapa Riesgos Gestión TECNOLOGIA'!$Y$68="Media",'Mapa Riesgos Gestión TECNOLOGIA'!$AA$68="Leve"),CONCATENATE("R10C",'Mapa Riesgos Gestión TECNOLOGIA'!$O$68),"")</f>
        <v/>
      </c>
      <c r="O35" s="66" t="str">
        <f>IF(AND('Mapa Riesgos Gestión TECNOLOGIA'!$Y$69="Media",'Mapa Riesgos Gestión TECNOLOGIA'!$AA$69="Leve"),CONCATENATE("R10C",'Mapa Riesgos Gestión TECNOLOGIA'!$O$69),"")</f>
        <v/>
      </c>
      <c r="P35" s="64" t="str">
        <f>IF(AND('Mapa Riesgos Gestión TECNOLOGIA'!$Y$64="Media",'Mapa Riesgos Gestión TECNOLOGIA'!$AA$64="Menor"),CONCATENATE("R10C",'Mapa Riesgos Gestión TECNOLOGIA'!$O$64),"")</f>
        <v/>
      </c>
      <c r="Q35" s="65" t="str">
        <f>IF(AND('Mapa Riesgos Gestión TECNOLOGIA'!$Y$65="Media",'Mapa Riesgos Gestión TECNOLOGIA'!$AA$65="Menor"),CONCATENATE("R10C",'Mapa Riesgos Gestión TECNOLOGIA'!$O$65),"")</f>
        <v/>
      </c>
      <c r="R35" s="65" t="str">
        <f>IF(AND('Mapa Riesgos Gestión TECNOLOGIA'!$Y$66="Media",'Mapa Riesgos Gestión TECNOLOGIA'!$AA$66="Menor"),CONCATENATE("R10C",'Mapa Riesgos Gestión TECNOLOGIA'!$O$66),"")</f>
        <v/>
      </c>
      <c r="S35" s="65" t="str">
        <f>IF(AND('Mapa Riesgos Gestión TECNOLOGIA'!$Y$67="Media",'Mapa Riesgos Gestión TECNOLOGIA'!$AA$67="Menor"),CONCATENATE("R10C",'Mapa Riesgos Gestión TECNOLOGIA'!$O$67),"")</f>
        <v/>
      </c>
      <c r="T35" s="65" t="str">
        <f>IF(AND('Mapa Riesgos Gestión TECNOLOGIA'!$Y$68="Media",'Mapa Riesgos Gestión TECNOLOGIA'!$AA$68="Menor"),CONCATENATE("R10C",'Mapa Riesgos Gestión TECNOLOGIA'!$O$68),"")</f>
        <v/>
      </c>
      <c r="U35" s="66" t="str">
        <f>IF(AND('Mapa Riesgos Gestión TECNOLOGIA'!$Y$69="Media",'Mapa Riesgos Gestión TECNOLOGIA'!$AA$69="Menor"),CONCATENATE("R10C",'Mapa Riesgos Gestión TECNOLOGIA'!$O$69),"")</f>
        <v/>
      </c>
      <c r="V35" s="64" t="str">
        <f>IF(AND('Mapa Riesgos Gestión TECNOLOGIA'!$Y$64="Media",'Mapa Riesgos Gestión TECNOLOGIA'!$AA$64="Moderado"),CONCATENATE("R10C",'Mapa Riesgos Gestión TECNOLOGIA'!$O$64),"")</f>
        <v/>
      </c>
      <c r="W35" s="65" t="str">
        <f>IF(AND('Mapa Riesgos Gestión TECNOLOGIA'!$Y$65="Media",'Mapa Riesgos Gestión TECNOLOGIA'!$AA$65="Moderado"),CONCATENATE("R10C",'Mapa Riesgos Gestión TECNOLOGIA'!$O$65),"")</f>
        <v/>
      </c>
      <c r="X35" s="65" t="str">
        <f>IF(AND('Mapa Riesgos Gestión TECNOLOGIA'!$Y$66="Media",'Mapa Riesgos Gestión TECNOLOGIA'!$AA$66="Moderado"),CONCATENATE("R10C",'Mapa Riesgos Gestión TECNOLOGIA'!$O$66),"")</f>
        <v/>
      </c>
      <c r="Y35" s="65" t="str">
        <f>IF(AND('Mapa Riesgos Gestión TECNOLOGIA'!$Y$67="Media",'Mapa Riesgos Gestión TECNOLOGIA'!$AA$67="Moderado"),CONCATENATE("R10C",'Mapa Riesgos Gestión TECNOLOGIA'!$O$67),"")</f>
        <v/>
      </c>
      <c r="Z35" s="65" t="str">
        <f>IF(AND('Mapa Riesgos Gestión TECNOLOGIA'!$Y$68="Media",'Mapa Riesgos Gestión TECNOLOGIA'!$AA$68="Moderado"),CONCATENATE("R10C",'Mapa Riesgos Gestión TECNOLOGIA'!$O$68),"")</f>
        <v/>
      </c>
      <c r="AA35" s="66" t="str">
        <f>IF(AND('Mapa Riesgos Gestión TECNOLOGIA'!$Y$69="Media",'Mapa Riesgos Gestión TECNOLOGIA'!$AA$69="Moderado"),CONCATENATE("R10C",'Mapa Riesgos Gestión TECNOLOGIA'!$O$69),"")</f>
        <v/>
      </c>
      <c r="AB35" s="55" t="str">
        <f>IF(AND('Mapa Riesgos Gestión TECNOLOGIA'!$Y$64="Media",'Mapa Riesgos Gestión TECNOLOGIA'!$AA$64="Mayor"),CONCATENATE("R10C",'Mapa Riesgos Gestión TECNOLOGIA'!$O$64),"")</f>
        <v/>
      </c>
      <c r="AC35" s="56" t="str">
        <f>IF(AND('Mapa Riesgos Gestión TECNOLOGIA'!$Y$65="Media",'Mapa Riesgos Gestión TECNOLOGIA'!$AA$65="Mayor"),CONCATENATE("R10C",'Mapa Riesgos Gestión TECNOLOGIA'!$O$65),"")</f>
        <v/>
      </c>
      <c r="AD35" s="56" t="str">
        <f>IF(AND('Mapa Riesgos Gestión TECNOLOGIA'!$Y$66="Media",'Mapa Riesgos Gestión TECNOLOGIA'!$AA$66="Mayor"),CONCATENATE("R10C",'Mapa Riesgos Gestión TECNOLOGIA'!$O$66),"")</f>
        <v/>
      </c>
      <c r="AE35" s="56" t="str">
        <f>IF(AND('Mapa Riesgos Gestión TECNOLOGIA'!$Y$67="Media",'Mapa Riesgos Gestión TECNOLOGIA'!$AA$67="Mayor"),CONCATENATE("R10C",'Mapa Riesgos Gestión TECNOLOGIA'!$O$67),"")</f>
        <v/>
      </c>
      <c r="AF35" s="56" t="str">
        <f>IF(AND('Mapa Riesgos Gestión TECNOLOGIA'!$Y$68="Media",'Mapa Riesgos Gestión TECNOLOGIA'!$AA$68="Mayor"),CONCATENATE("R10C",'Mapa Riesgos Gestión TECNOLOGIA'!$O$68),"")</f>
        <v/>
      </c>
      <c r="AG35" s="57" t="str">
        <f>IF(AND('Mapa Riesgos Gestión TECNOLOGIA'!$Y$69="Media",'Mapa Riesgos Gestión TECNOLOGIA'!$AA$69="Mayor"),CONCATENATE("R10C",'Mapa Riesgos Gestión TECNOLOGIA'!$O$69),"")</f>
        <v/>
      </c>
      <c r="AH35" s="58" t="str">
        <f>IF(AND('Mapa Riesgos Gestión TECNOLOGIA'!$Y$64="Media",'Mapa Riesgos Gestión TECNOLOGIA'!$AA$64="Catastrófico"),CONCATENATE("R10C",'Mapa Riesgos Gestión TECNOLOGIA'!$O$64),"")</f>
        <v/>
      </c>
      <c r="AI35" s="59" t="str">
        <f>IF(AND('Mapa Riesgos Gestión TECNOLOGIA'!$Y$65="Media",'Mapa Riesgos Gestión TECNOLOGIA'!$AA$65="Catastrófico"),CONCATENATE("R10C",'Mapa Riesgos Gestión TECNOLOGIA'!$O$65),"")</f>
        <v/>
      </c>
      <c r="AJ35" s="59" t="str">
        <f>IF(AND('Mapa Riesgos Gestión TECNOLOGIA'!$Y$66="Media",'Mapa Riesgos Gestión TECNOLOGIA'!$AA$66="Catastrófico"),CONCATENATE("R10C",'Mapa Riesgos Gestión TECNOLOGIA'!$O$66),"")</f>
        <v/>
      </c>
      <c r="AK35" s="59" t="str">
        <f>IF(AND('Mapa Riesgos Gestión TECNOLOGIA'!$Y$67="Media",'Mapa Riesgos Gestión TECNOLOGIA'!$AA$67="Catastrófico"),CONCATENATE("R10C",'Mapa Riesgos Gestión TECNOLOGIA'!$O$67),"")</f>
        <v/>
      </c>
      <c r="AL35" s="59" t="str">
        <f>IF(AND('Mapa Riesgos Gestión TECNOLOGIA'!$Y$68="Media",'Mapa Riesgos Gestión TECNOLOGIA'!$AA$68="Catastrófico"),CONCATENATE("R10C",'Mapa Riesgos Gestión TECNOLOGIA'!$O$68),"")</f>
        <v/>
      </c>
      <c r="AM35" s="60" t="str">
        <f>IF(AND('Mapa Riesgos Gestión TECNOLOGIA'!$Y$69="Media",'Mapa Riesgos Gestión TECNOLOGIA'!$AA$69="Catastrófico"),CONCATENATE("R10C",'Mapa Riesgos Gestión TECNOLOGIA'!$O$69),"")</f>
        <v/>
      </c>
      <c r="AN35" s="80"/>
      <c r="AO35" s="473"/>
      <c r="AP35" s="474"/>
      <c r="AQ35" s="474"/>
      <c r="AR35" s="474"/>
      <c r="AS35" s="474"/>
      <c r="AT35" s="475"/>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row>
    <row r="36" spans="1:80" ht="15" customHeight="1" x14ac:dyDescent="0.25">
      <c r="A36" s="80"/>
      <c r="B36" s="389"/>
      <c r="C36" s="389"/>
      <c r="D36" s="390"/>
      <c r="E36" s="427" t="s">
        <v>114</v>
      </c>
      <c r="F36" s="428"/>
      <c r="G36" s="428"/>
      <c r="H36" s="428"/>
      <c r="I36" s="428"/>
      <c r="J36" s="70" t="str">
        <f>IF(AND('Mapa Riesgos Gestión TECNOLOGIA'!$Y$10="Baja",'Mapa Riesgos Gestión TECNOLOGIA'!$AA$10="Leve"),CONCATENATE("R1C",'Mapa Riesgos Gestión TECNOLOGIA'!$O$10),"")</f>
        <v/>
      </c>
      <c r="K36" s="71" t="str">
        <f>IF(AND('Mapa Riesgos Gestión TECNOLOGIA'!$Y$11="Baja",'Mapa Riesgos Gestión TECNOLOGIA'!$AA$11="Leve"),CONCATENATE("R1C",'Mapa Riesgos Gestión TECNOLOGIA'!$O$11),"")</f>
        <v/>
      </c>
      <c r="L36" s="71" t="str">
        <f>IF(AND('Mapa Riesgos Gestión TECNOLOGIA'!$Y$12="Baja",'Mapa Riesgos Gestión TECNOLOGIA'!$AA$12="Leve"),CONCATENATE("R1C",'Mapa Riesgos Gestión TECNOLOGIA'!$O$12),"")</f>
        <v/>
      </c>
      <c r="M36" s="71" t="str">
        <f>IF(AND('Mapa Riesgos Gestión TECNOLOGIA'!$Y$13="Baja",'Mapa Riesgos Gestión TECNOLOGIA'!$AA$13="Leve"),CONCATENATE("R1C",'Mapa Riesgos Gestión TECNOLOGIA'!$O$13),"")</f>
        <v/>
      </c>
      <c r="N36" s="71" t="str">
        <f>IF(AND('Mapa Riesgos Gestión TECNOLOGIA'!$Y$14="Baja",'Mapa Riesgos Gestión TECNOLOGIA'!$AA$14="Leve"),CONCATENATE("R1C",'Mapa Riesgos Gestión TECNOLOGIA'!$O$14),"")</f>
        <v/>
      </c>
      <c r="O36" s="72" t="str">
        <f>IF(AND('Mapa Riesgos Gestión TECNOLOGIA'!$Y$15="Baja",'Mapa Riesgos Gestión TECNOLOGIA'!$AA$15="Leve"),CONCATENATE("R1C",'Mapa Riesgos Gestión TECNOLOGIA'!$O$15),"")</f>
        <v/>
      </c>
      <c r="P36" s="61" t="str">
        <f>IF(AND('Mapa Riesgos Gestión TECNOLOGIA'!$Y$10="Baja",'Mapa Riesgos Gestión TECNOLOGIA'!$AA$10="Menor"),CONCATENATE("R1C",'Mapa Riesgos Gestión TECNOLOGIA'!$O$10),"")</f>
        <v/>
      </c>
      <c r="Q36" s="62" t="str">
        <f>IF(AND('Mapa Riesgos Gestión TECNOLOGIA'!$Y$11="Baja",'Mapa Riesgos Gestión TECNOLOGIA'!$AA$11="Menor"),CONCATENATE("R1C",'Mapa Riesgos Gestión TECNOLOGIA'!$O$11),"")</f>
        <v/>
      </c>
      <c r="R36" s="62" t="str">
        <f>IF(AND('Mapa Riesgos Gestión TECNOLOGIA'!$Y$12="Baja",'Mapa Riesgos Gestión TECNOLOGIA'!$AA$12="Menor"),CONCATENATE("R1C",'Mapa Riesgos Gestión TECNOLOGIA'!$O$12),"")</f>
        <v/>
      </c>
      <c r="S36" s="62" t="str">
        <f>IF(AND('Mapa Riesgos Gestión TECNOLOGIA'!$Y$13="Baja",'Mapa Riesgos Gestión TECNOLOGIA'!$AA$13="Menor"),CONCATENATE("R1C",'Mapa Riesgos Gestión TECNOLOGIA'!$O$13),"")</f>
        <v/>
      </c>
      <c r="T36" s="62" t="str">
        <f>IF(AND('Mapa Riesgos Gestión TECNOLOGIA'!$Y$14="Baja",'Mapa Riesgos Gestión TECNOLOGIA'!$AA$14="Menor"),CONCATENATE("R1C",'Mapa Riesgos Gestión TECNOLOGIA'!$O$14),"")</f>
        <v/>
      </c>
      <c r="U36" s="63" t="str">
        <f>IF(AND('Mapa Riesgos Gestión TECNOLOGIA'!$Y$15="Baja",'Mapa Riesgos Gestión TECNOLOGIA'!$AA$15="Menor"),CONCATENATE("R1C",'Mapa Riesgos Gestión TECNOLOGIA'!$O$15),"")</f>
        <v/>
      </c>
      <c r="V36" s="61" t="str">
        <f>IF(AND('Mapa Riesgos Gestión TECNOLOGIA'!$Y$10="Baja",'Mapa Riesgos Gestión TECNOLOGIA'!$AA$10="Moderado"),CONCATENATE("R1C",'Mapa Riesgos Gestión TECNOLOGIA'!$O$10),"")</f>
        <v/>
      </c>
      <c r="W36" s="62" t="str">
        <f>IF(AND('Mapa Riesgos Gestión TECNOLOGIA'!$Y$11="Baja",'Mapa Riesgos Gestión TECNOLOGIA'!$AA$11="Moderado"),CONCATENATE("R1C",'Mapa Riesgos Gestión TECNOLOGIA'!$O$11),"")</f>
        <v/>
      </c>
      <c r="X36" s="62" t="str">
        <f>IF(AND('Mapa Riesgos Gestión TECNOLOGIA'!$Y$12="Baja",'Mapa Riesgos Gestión TECNOLOGIA'!$AA$12="Moderado"),CONCATENATE("R1C",'Mapa Riesgos Gestión TECNOLOGIA'!$O$12),"")</f>
        <v/>
      </c>
      <c r="Y36" s="62" t="str">
        <f>IF(AND('Mapa Riesgos Gestión TECNOLOGIA'!$Y$13="Baja",'Mapa Riesgos Gestión TECNOLOGIA'!$AA$13="Moderado"),CONCATENATE("R1C",'Mapa Riesgos Gestión TECNOLOGIA'!$O$13),"")</f>
        <v/>
      </c>
      <c r="Z36" s="62" t="str">
        <f>IF(AND('Mapa Riesgos Gestión TECNOLOGIA'!$Y$14="Baja",'Mapa Riesgos Gestión TECNOLOGIA'!$AA$14="Moderado"),CONCATENATE("R1C",'Mapa Riesgos Gestión TECNOLOGIA'!$O$14),"")</f>
        <v/>
      </c>
      <c r="AA36" s="63" t="str">
        <f>IF(AND('Mapa Riesgos Gestión TECNOLOGIA'!$Y$15="Baja",'Mapa Riesgos Gestión TECNOLOGIA'!$AA$15="Moderado"),CONCATENATE("R1C",'Mapa Riesgos Gestión TECNOLOGIA'!$O$15),"")</f>
        <v/>
      </c>
      <c r="AB36" s="43" t="str">
        <f>IF(AND('Mapa Riesgos Gestión TECNOLOGIA'!$Y$10="Baja",'Mapa Riesgos Gestión TECNOLOGIA'!$AA$10="Mayor"),CONCATENATE("R1C",'Mapa Riesgos Gestión TECNOLOGIA'!$O$10),"")</f>
        <v/>
      </c>
      <c r="AC36" s="44" t="str">
        <f>IF(AND('Mapa Riesgos Gestión TECNOLOGIA'!$Y$11="Baja",'Mapa Riesgos Gestión TECNOLOGIA'!$AA$11="Mayor"),CONCATENATE("R1C",'Mapa Riesgos Gestión TECNOLOGIA'!$O$11),"")</f>
        <v/>
      </c>
      <c r="AD36" s="44" t="str">
        <f>IF(AND('Mapa Riesgos Gestión TECNOLOGIA'!$Y$12="Baja",'Mapa Riesgos Gestión TECNOLOGIA'!$AA$12="Mayor"),CONCATENATE("R1C",'Mapa Riesgos Gestión TECNOLOGIA'!$O$12),"")</f>
        <v/>
      </c>
      <c r="AE36" s="44" t="str">
        <f>IF(AND('Mapa Riesgos Gestión TECNOLOGIA'!$Y$13="Baja",'Mapa Riesgos Gestión TECNOLOGIA'!$AA$13="Mayor"),CONCATENATE("R1C",'Mapa Riesgos Gestión TECNOLOGIA'!$O$13),"")</f>
        <v/>
      </c>
      <c r="AF36" s="44" t="str">
        <f>IF(AND('Mapa Riesgos Gestión TECNOLOGIA'!$Y$14="Baja",'Mapa Riesgos Gestión TECNOLOGIA'!$AA$14="Mayor"),CONCATENATE("R1C",'Mapa Riesgos Gestión TECNOLOGIA'!$O$14),"")</f>
        <v/>
      </c>
      <c r="AG36" s="45" t="str">
        <f>IF(AND('Mapa Riesgos Gestión TECNOLOGIA'!$Y$15="Baja",'Mapa Riesgos Gestión TECNOLOGIA'!$AA$15="Mayor"),CONCATENATE("R1C",'Mapa Riesgos Gestión TECNOLOGIA'!$O$15),"")</f>
        <v/>
      </c>
      <c r="AH36" s="46" t="str">
        <f>IF(AND('Mapa Riesgos Gestión TECNOLOGIA'!$Y$10="Baja",'Mapa Riesgos Gestión TECNOLOGIA'!$AA$10="Catastrófico"),CONCATENATE("R1C",'Mapa Riesgos Gestión TECNOLOGIA'!$O$10),"")</f>
        <v/>
      </c>
      <c r="AI36" s="47" t="str">
        <f>IF(AND('Mapa Riesgos Gestión TECNOLOGIA'!$Y$11="Baja",'Mapa Riesgos Gestión TECNOLOGIA'!$AA$11="Catastrófico"),CONCATENATE("R1C",'Mapa Riesgos Gestión TECNOLOGIA'!$O$11),"")</f>
        <v/>
      </c>
      <c r="AJ36" s="47" t="str">
        <f>IF(AND('Mapa Riesgos Gestión TECNOLOGIA'!$Y$12="Baja",'Mapa Riesgos Gestión TECNOLOGIA'!$AA$12="Catastrófico"),CONCATENATE("R1C",'Mapa Riesgos Gestión TECNOLOGIA'!$O$12),"")</f>
        <v/>
      </c>
      <c r="AK36" s="47" t="str">
        <f>IF(AND('Mapa Riesgos Gestión TECNOLOGIA'!$Y$13="Baja",'Mapa Riesgos Gestión TECNOLOGIA'!$AA$13="Catastrófico"),CONCATENATE("R1C",'Mapa Riesgos Gestión TECNOLOGIA'!$O$13),"")</f>
        <v/>
      </c>
      <c r="AL36" s="47" t="str">
        <f>IF(AND('Mapa Riesgos Gestión TECNOLOGIA'!$Y$14="Baja",'Mapa Riesgos Gestión TECNOLOGIA'!$AA$14="Catastrófico"),CONCATENATE("R1C",'Mapa Riesgos Gestión TECNOLOGIA'!$O$14),"")</f>
        <v/>
      </c>
      <c r="AM36" s="48" t="str">
        <f>IF(AND('Mapa Riesgos Gestión TECNOLOGIA'!$Y$15="Baja",'Mapa Riesgos Gestión TECNOLOGIA'!$AA$15="Catastrófico"),CONCATENATE("R1C",'Mapa Riesgos Gestión TECNOLOGIA'!$O$15),"")</f>
        <v/>
      </c>
      <c r="AN36" s="80"/>
      <c r="AO36" s="458" t="s">
        <v>82</v>
      </c>
      <c r="AP36" s="459"/>
      <c r="AQ36" s="459"/>
      <c r="AR36" s="459"/>
      <c r="AS36" s="459"/>
      <c r="AT36" s="46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row>
    <row r="37" spans="1:80" ht="15" customHeight="1" x14ac:dyDescent="0.25">
      <c r="A37" s="80"/>
      <c r="B37" s="389"/>
      <c r="C37" s="389"/>
      <c r="D37" s="390"/>
      <c r="E37" s="446"/>
      <c r="F37" s="431"/>
      <c r="G37" s="431"/>
      <c r="H37" s="431"/>
      <c r="I37" s="431"/>
      <c r="J37" s="73" t="str">
        <f ca="1">IF(AND('Mapa Riesgos Gestión TECNOLOGIA'!$Y$16="Baja",'Mapa Riesgos Gestión TECNOLOGIA'!$AA$16="Leve"),CONCATENATE("R2C",'Mapa Riesgos Gestión TECNOLOGIA'!$O$16),"")</f>
        <v/>
      </c>
      <c r="K37" s="74" t="str">
        <f ca="1">IF(AND('Mapa Riesgos Gestión TECNOLOGIA'!$Y$17="Baja",'Mapa Riesgos Gestión TECNOLOGIA'!$AA$17="Leve"),CONCATENATE("R2C",'Mapa Riesgos Gestión TECNOLOGIA'!$O$17),"")</f>
        <v/>
      </c>
      <c r="L37" s="74" t="str">
        <f ca="1">IF(AND('Mapa Riesgos Gestión TECNOLOGIA'!$Y$18="Baja",'Mapa Riesgos Gestión TECNOLOGIA'!$AA$18="Leve"),CONCATENATE("R2C",'Mapa Riesgos Gestión TECNOLOGIA'!$O$18),"")</f>
        <v/>
      </c>
      <c r="M37" s="74" t="str">
        <f ca="1">IF(AND('Mapa Riesgos Gestión TECNOLOGIA'!$Y$19="Baja",'Mapa Riesgos Gestión TECNOLOGIA'!$AA$19="Leve"),CONCATENATE("R2C",'Mapa Riesgos Gestión TECNOLOGIA'!$O$19),"")</f>
        <v/>
      </c>
      <c r="N37" s="74" t="str">
        <f>IF(AND('Mapa Riesgos Gestión TECNOLOGIA'!$Y$20="Baja",'Mapa Riesgos Gestión TECNOLOGIA'!$AA$20="Leve"),CONCATENATE("R2C",'Mapa Riesgos Gestión TECNOLOGIA'!$O$20),"")</f>
        <v/>
      </c>
      <c r="O37" s="75" t="str">
        <f>IF(AND('Mapa Riesgos Gestión TECNOLOGIA'!$Y$21="Baja",'Mapa Riesgos Gestión TECNOLOGIA'!$AA$21="Leve"),CONCATENATE("R2C",'Mapa Riesgos Gestión TECNOLOGIA'!$O$21),"")</f>
        <v/>
      </c>
      <c r="P37" s="64" t="str">
        <f ca="1">IF(AND('Mapa Riesgos Gestión TECNOLOGIA'!$Y$16="Baja",'Mapa Riesgos Gestión TECNOLOGIA'!$AA$16="Menor"),CONCATENATE("R2C",'Mapa Riesgos Gestión TECNOLOGIA'!$O$16),"")</f>
        <v/>
      </c>
      <c r="Q37" s="65" t="str">
        <f ca="1">IF(AND('Mapa Riesgos Gestión TECNOLOGIA'!$Y$17="Baja",'Mapa Riesgos Gestión TECNOLOGIA'!$AA$17="Menor"),CONCATENATE("R2C",'Mapa Riesgos Gestión TECNOLOGIA'!$O$17),"")</f>
        <v/>
      </c>
      <c r="R37" s="65" t="str">
        <f ca="1">IF(AND('Mapa Riesgos Gestión TECNOLOGIA'!$Y$18="Baja",'Mapa Riesgos Gestión TECNOLOGIA'!$AA$18="Menor"),CONCATENATE("R2C",'Mapa Riesgos Gestión TECNOLOGIA'!$O$18),"")</f>
        <v/>
      </c>
      <c r="S37" s="65" t="str">
        <f ca="1">IF(AND('Mapa Riesgos Gestión TECNOLOGIA'!$Y$19="Baja",'Mapa Riesgos Gestión TECNOLOGIA'!$AA$19="Menor"),CONCATENATE("R2C",'Mapa Riesgos Gestión TECNOLOGIA'!$O$19),"")</f>
        <v/>
      </c>
      <c r="T37" s="65" t="str">
        <f>IF(AND('Mapa Riesgos Gestión TECNOLOGIA'!$Y$20="Baja",'Mapa Riesgos Gestión TECNOLOGIA'!$AA$20="Menor"),CONCATENATE("R2C",'Mapa Riesgos Gestión TECNOLOGIA'!$O$20),"")</f>
        <v/>
      </c>
      <c r="U37" s="66" t="str">
        <f>IF(AND('Mapa Riesgos Gestión TECNOLOGIA'!$Y$21="Baja",'Mapa Riesgos Gestión TECNOLOGIA'!$AA$21="Menor"),CONCATENATE("R2C",'Mapa Riesgos Gestión TECNOLOGIA'!$O$21),"")</f>
        <v/>
      </c>
      <c r="V37" s="64" t="str">
        <f ca="1">IF(AND('Mapa Riesgos Gestión TECNOLOGIA'!$Y$16="Baja",'Mapa Riesgos Gestión TECNOLOGIA'!$AA$16="Moderado"),CONCATENATE("R2C",'Mapa Riesgos Gestión TECNOLOGIA'!$O$16),"")</f>
        <v/>
      </c>
      <c r="W37" s="65" t="str">
        <f ca="1">IF(AND('Mapa Riesgos Gestión TECNOLOGIA'!$Y$17="Baja",'Mapa Riesgos Gestión TECNOLOGIA'!$AA$17="Moderado"),CONCATENATE("R2C",'Mapa Riesgos Gestión TECNOLOGIA'!$O$17),"")</f>
        <v/>
      </c>
      <c r="X37" s="65" t="str">
        <f ca="1">IF(AND('Mapa Riesgos Gestión TECNOLOGIA'!$Y$18="Baja",'Mapa Riesgos Gestión TECNOLOGIA'!$AA$18="Moderado"),CONCATENATE("R2C",'Mapa Riesgos Gestión TECNOLOGIA'!$O$18),"")</f>
        <v/>
      </c>
      <c r="Y37" s="65" t="str">
        <f ca="1">IF(AND('Mapa Riesgos Gestión TECNOLOGIA'!$Y$19="Baja",'Mapa Riesgos Gestión TECNOLOGIA'!$AA$19="Moderado"),CONCATENATE("R2C",'Mapa Riesgos Gestión TECNOLOGIA'!$O$19),"")</f>
        <v/>
      </c>
      <c r="Z37" s="65" t="str">
        <f>IF(AND('Mapa Riesgos Gestión TECNOLOGIA'!$Y$20="Baja",'Mapa Riesgos Gestión TECNOLOGIA'!$AA$20="Moderado"),CONCATENATE("R2C",'Mapa Riesgos Gestión TECNOLOGIA'!$O$20),"")</f>
        <v/>
      </c>
      <c r="AA37" s="66" t="str">
        <f>IF(AND('Mapa Riesgos Gestión TECNOLOGIA'!$Y$21="Baja",'Mapa Riesgos Gestión TECNOLOGIA'!$AA$21="Moderado"),CONCATENATE("R2C",'Mapa Riesgos Gestión TECNOLOGIA'!$O$21),"")</f>
        <v/>
      </c>
      <c r="AB37" s="49" t="str">
        <f ca="1">IF(AND('Mapa Riesgos Gestión TECNOLOGIA'!$Y$16="Baja",'Mapa Riesgos Gestión TECNOLOGIA'!$AA$16="Mayor"),CONCATENATE("R2C",'Mapa Riesgos Gestión TECNOLOGIA'!$O$16),"")</f>
        <v/>
      </c>
      <c r="AC37" s="50" t="str">
        <f ca="1">IF(AND('Mapa Riesgos Gestión TECNOLOGIA'!$Y$17="Baja",'Mapa Riesgos Gestión TECNOLOGIA'!$AA$17="Mayor"),CONCATENATE("R2C",'Mapa Riesgos Gestión TECNOLOGIA'!$O$17),"")</f>
        <v/>
      </c>
      <c r="AD37" s="50" t="str">
        <f ca="1">IF(AND('Mapa Riesgos Gestión TECNOLOGIA'!$Y$18="Baja",'Mapa Riesgos Gestión TECNOLOGIA'!$AA$18="Mayor"),CONCATENATE("R2C",'Mapa Riesgos Gestión TECNOLOGIA'!$O$18),"")</f>
        <v/>
      </c>
      <c r="AE37" s="50" t="str">
        <f ca="1">IF(AND('Mapa Riesgos Gestión TECNOLOGIA'!$Y$19="Baja",'Mapa Riesgos Gestión TECNOLOGIA'!$AA$19="Mayor"),CONCATENATE("R2C",'Mapa Riesgos Gestión TECNOLOGIA'!$O$19),"")</f>
        <v/>
      </c>
      <c r="AF37" s="50" t="str">
        <f>IF(AND('Mapa Riesgos Gestión TECNOLOGIA'!$Y$20="Baja",'Mapa Riesgos Gestión TECNOLOGIA'!$AA$20="Mayor"),CONCATENATE("R2C",'Mapa Riesgos Gestión TECNOLOGIA'!$O$20),"")</f>
        <v/>
      </c>
      <c r="AG37" s="51" t="str">
        <f>IF(AND('Mapa Riesgos Gestión TECNOLOGIA'!$Y$21="Baja",'Mapa Riesgos Gestión TECNOLOGIA'!$AA$21="Mayor"),CONCATENATE("R2C",'Mapa Riesgos Gestión TECNOLOGIA'!$O$21),"")</f>
        <v/>
      </c>
      <c r="AH37" s="52" t="str">
        <f ca="1">IF(AND('Mapa Riesgos Gestión TECNOLOGIA'!$Y$16="Baja",'Mapa Riesgos Gestión TECNOLOGIA'!$AA$16="Catastrófico"),CONCATENATE("R2C",'Mapa Riesgos Gestión TECNOLOGIA'!$O$16),"")</f>
        <v/>
      </c>
      <c r="AI37" s="53" t="str">
        <f ca="1">IF(AND('Mapa Riesgos Gestión TECNOLOGIA'!$Y$17="Baja",'Mapa Riesgos Gestión TECNOLOGIA'!$AA$17="Catastrófico"),CONCATENATE("R2C",'Mapa Riesgos Gestión TECNOLOGIA'!$O$17),"")</f>
        <v/>
      </c>
      <c r="AJ37" s="53" t="str">
        <f ca="1">IF(AND('Mapa Riesgos Gestión TECNOLOGIA'!$Y$18="Baja",'Mapa Riesgos Gestión TECNOLOGIA'!$AA$18="Catastrófico"),CONCATENATE("R2C",'Mapa Riesgos Gestión TECNOLOGIA'!$O$18),"")</f>
        <v/>
      </c>
      <c r="AK37" s="53" t="str">
        <f ca="1">IF(AND('Mapa Riesgos Gestión TECNOLOGIA'!$Y$19="Baja",'Mapa Riesgos Gestión TECNOLOGIA'!$AA$19="Catastrófico"),CONCATENATE("R2C",'Mapa Riesgos Gestión TECNOLOGIA'!$O$19),"")</f>
        <v/>
      </c>
      <c r="AL37" s="53" t="str">
        <f>IF(AND('Mapa Riesgos Gestión TECNOLOGIA'!$Y$20="Baja",'Mapa Riesgos Gestión TECNOLOGIA'!$AA$20="Catastrófico"),CONCATENATE("R2C",'Mapa Riesgos Gestión TECNOLOGIA'!$O$20),"")</f>
        <v/>
      </c>
      <c r="AM37" s="54" t="str">
        <f>IF(AND('Mapa Riesgos Gestión TECNOLOGIA'!$Y$21="Baja",'Mapa Riesgos Gestión TECNOLOGIA'!$AA$21="Catastrófico"),CONCATENATE("R2C",'Mapa Riesgos Gestión TECNOLOGIA'!$O$21),"")</f>
        <v/>
      </c>
      <c r="AN37" s="80"/>
      <c r="AO37" s="461"/>
      <c r="AP37" s="462"/>
      <c r="AQ37" s="462"/>
      <c r="AR37" s="462"/>
      <c r="AS37" s="462"/>
      <c r="AT37" s="463"/>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row>
    <row r="38" spans="1:80" ht="15" customHeight="1" x14ac:dyDescent="0.25">
      <c r="A38" s="80"/>
      <c r="B38" s="389"/>
      <c r="C38" s="389"/>
      <c r="D38" s="390"/>
      <c r="E38" s="430"/>
      <c r="F38" s="431"/>
      <c r="G38" s="431"/>
      <c r="H38" s="431"/>
      <c r="I38" s="431"/>
      <c r="J38" s="73" t="str">
        <f ca="1">IF(AND('Mapa Riesgos Gestión TECNOLOGIA'!$Y$22="Baja",'Mapa Riesgos Gestión TECNOLOGIA'!$AA$22="Leve"),CONCATENATE("R3C",'Mapa Riesgos Gestión TECNOLOGIA'!$O$22),"")</f>
        <v/>
      </c>
      <c r="K38" s="74" t="str">
        <f ca="1">IF(AND('Mapa Riesgos Gestión TECNOLOGIA'!$Y$23="Baja",'Mapa Riesgos Gestión TECNOLOGIA'!$AA$23="Leve"),CONCATENATE("R3C",'Mapa Riesgos Gestión TECNOLOGIA'!$O$23),"")</f>
        <v/>
      </c>
      <c r="L38" s="74" t="str">
        <f ca="1">IF(AND('Mapa Riesgos Gestión TECNOLOGIA'!$Y$24="Baja",'Mapa Riesgos Gestión TECNOLOGIA'!$AA$24="Leve"),CONCATENATE("R3C",'Mapa Riesgos Gestión TECNOLOGIA'!$O$24),"")</f>
        <v/>
      </c>
      <c r="M38" s="74" t="str">
        <f>IF(AND('Mapa Riesgos Gestión TECNOLOGIA'!$Y$25="Baja",'Mapa Riesgos Gestión TECNOLOGIA'!$AA$25="Leve"),CONCATENATE("R3C",'Mapa Riesgos Gestión TECNOLOGIA'!$O$25),"")</f>
        <v/>
      </c>
      <c r="N38" s="74" t="str">
        <f>IF(AND('Mapa Riesgos Gestión TECNOLOGIA'!$Y$26="Baja",'Mapa Riesgos Gestión TECNOLOGIA'!$AA$26="Leve"),CONCATENATE("R3C",'Mapa Riesgos Gestión TECNOLOGIA'!$O$26),"")</f>
        <v/>
      </c>
      <c r="O38" s="75" t="str">
        <f>IF(AND('Mapa Riesgos Gestión TECNOLOGIA'!$Y$27="Baja",'Mapa Riesgos Gestión TECNOLOGIA'!$AA$27="Leve"),CONCATENATE("R3C",'Mapa Riesgos Gestión TECNOLOGIA'!$O$27),"")</f>
        <v/>
      </c>
      <c r="P38" s="64" t="str">
        <f ca="1">IF(AND('Mapa Riesgos Gestión TECNOLOGIA'!$Y$22="Baja",'Mapa Riesgos Gestión TECNOLOGIA'!$AA$22="Menor"),CONCATENATE("R3C",'Mapa Riesgos Gestión TECNOLOGIA'!$O$22),"")</f>
        <v/>
      </c>
      <c r="Q38" s="65" t="str">
        <f ca="1">IF(AND('Mapa Riesgos Gestión TECNOLOGIA'!$Y$23="Baja",'Mapa Riesgos Gestión TECNOLOGIA'!$AA$23="Menor"),CONCATENATE("R3C",'Mapa Riesgos Gestión TECNOLOGIA'!$O$23),"")</f>
        <v/>
      </c>
      <c r="R38" s="65" t="str">
        <f ca="1">IF(AND('Mapa Riesgos Gestión TECNOLOGIA'!$Y$24="Baja",'Mapa Riesgos Gestión TECNOLOGIA'!$AA$24="Menor"),CONCATENATE("R3C",'Mapa Riesgos Gestión TECNOLOGIA'!$O$24),"")</f>
        <v/>
      </c>
      <c r="S38" s="65" t="str">
        <f>IF(AND('Mapa Riesgos Gestión TECNOLOGIA'!$Y$25="Baja",'Mapa Riesgos Gestión TECNOLOGIA'!$AA$25="Menor"),CONCATENATE("R3C",'Mapa Riesgos Gestión TECNOLOGIA'!$O$25),"")</f>
        <v/>
      </c>
      <c r="T38" s="65" t="str">
        <f>IF(AND('Mapa Riesgos Gestión TECNOLOGIA'!$Y$26="Baja",'Mapa Riesgos Gestión TECNOLOGIA'!$AA$26="Menor"),CONCATENATE("R3C",'Mapa Riesgos Gestión TECNOLOGIA'!$O$26),"")</f>
        <v/>
      </c>
      <c r="U38" s="66" t="str">
        <f>IF(AND('Mapa Riesgos Gestión TECNOLOGIA'!$Y$27="Baja",'Mapa Riesgos Gestión TECNOLOGIA'!$AA$27="Menor"),CONCATENATE("R3C",'Mapa Riesgos Gestión TECNOLOGIA'!$O$27),"")</f>
        <v/>
      </c>
      <c r="V38" s="64" t="str">
        <f ca="1">IF(AND('Mapa Riesgos Gestión TECNOLOGIA'!$Y$22="Baja",'Mapa Riesgos Gestión TECNOLOGIA'!$AA$22="Moderado"),CONCATENATE("R3C",'Mapa Riesgos Gestión TECNOLOGIA'!$O$22),"")</f>
        <v/>
      </c>
      <c r="W38" s="65" t="str">
        <f ca="1">IF(AND('Mapa Riesgos Gestión TECNOLOGIA'!$Y$23="Baja",'Mapa Riesgos Gestión TECNOLOGIA'!$AA$23="Moderado"),CONCATENATE("R3C",'Mapa Riesgos Gestión TECNOLOGIA'!$O$23),"")</f>
        <v>R3C2</v>
      </c>
      <c r="X38" s="65" t="str">
        <f ca="1">IF(AND('Mapa Riesgos Gestión TECNOLOGIA'!$Y$24="Baja",'Mapa Riesgos Gestión TECNOLOGIA'!$AA$24="Moderado"),CONCATENATE("R3C",'Mapa Riesgos Gestión TECNOLOGIA'!$O$24),"")</f>
        <v/>
      </c>
      <c r="Y38" s="65" t="str">
        <f>IF(AND('Mapa Riesgos Gestión TECNOLOGIA'!$Y$25="Baja",'Mapa Riesgos Gestión TECNOLOGIA'!$AA$25="Moderado"),CONCATENATE("R3C",'Mapa Riesgos Gestión TECNOLOGIA'!$O$25),"")</f>
        <v/>
      </c>
      <c r="Z38" s="65" t="str">
        <f>IF(AND('Mapa Riesgos Gestión TECNOLOGIA'!$Y$26="Baja",'Mapa Riesgos Gestión TECNOLOGIA'!$AA$26="Moderado"),CONCATENATE("R3C",'Mapa Riesgos Gestión TECNOLOGIA'!$O$26),"")</f>
        <v/>
      </c>
      <c r="AA38" s="66" t="str">
        <f>IF(AND('Mapa Riesgos Gestión TECNOLOGIA'!$Y$27="Baja",'Mapa Riesgos Gestión TECNOLOGIA'!$AA$27="Moderado"),CONCATENATE("R3C",'Mapa Riesgos Gestión TECNOLOGIA'!$O$27),"")</f>
        <v/>
      </c>
      <c r="AB38" s="49" t="str">
        <f ca="1">IF(AND('Mapa Riesgos Gestión TECNOLOGIA'!$Y$22="Baja",'Mapa Riesgos Gestión TECNOLOGIA'!$AA$22="Mayor"),CONCATENATE("R3C",'Mapa Riesgos Gestión TECNOLOGIA'!$O$22),"")</f>
        <v/>
      </c>
      <c r="AC38" s="50" t="str">
        <f ca="1">IF(AND('Mapa Riesgos Gestión TECNOLOGIA'!$Y$23="Baja",'Mapa Riesgos Gestión TECNOLOGIA'!$AA$23="Mayor"),CONCATENATE("R3C",'Mapa Riesgos Gestión TECNOLOGIA'!$O$23),"")</f>
        <v/>
      </c>
      <c r="AD38" s="50" t="str">
        <f ca="1">IF(AND('Mapa Riesgos Gestión TECNOLOGIA'!$Y$24="Baja",'Mapa Riesgos Gestión TECNOLOGIA'!$AA$24="Mayor"),CONCATENATE("R3C",'Mapa Riesgos Gestión TECNOLOGIA'!$O$24),"")</f>
        <v/>
      </c>
      <c r="AE38" s="50" t="str">
        <f>IF(AND('Mapa Riesgos Gestión TECNOLOGIA'!$Y$25="Baja",'Mapa Riesgos Gestión TECNOLOGIA'!$AA$25="Mayor"),CONCATENATE("R3C",'Mapa Riesgos Gestión TECNOLOGIA'!$O$25),"")</f>
        <v/>
      </c>
      <c r="AF38" s="50" t="str">
        <f>IF(AND('Mapa Riesgos Gestión TECNOLOGIA'!$Y$26="Baja",'Mapa Riesgos Gestión TECNOLOGIA'!$AA$26="Mayor"),CONCATENATE("R3C",'Mapa Riesgos Gestión TECNOLOGIA'!$O$26),"")</f>
        <v/>
      </c>
      <c r="AG38" s="51" t="str">
        <f>IF(AND('Mapa Riesgos Gestión TECNOLOGIA'!$Y$27="Baja",'Mapa Riesgos Gestión TECNOLOGIA'!$AA$27="Mayor"),CONCATENATE("R3C",'Mapa Riesgos Gestión TECNOLOGIA'!$O$27),"")</f>
        <v/>
      </c>
      <c r="AH38" s="52" t="str">
        <f ca="1">IF(AND('Mapa Riesgos Gestión TECNOLOGIA'!$Y$22="Baja",'Mapa Riesgos Gestión TECNOLOGIA'!$AA$22="Catastrófico"),CONCATENATE("R3C",'Mapa Riesgos Gestión TECNOLOGIA'!$O$22),"")</f>
        <v/>
      </c>
      <c r="AI38" s="53" t="str">
        <f ca="1">IF(AND('Mapa Riesgos Gestión TECNOLOGIA'!$Y$23="Baja",'Mapa Riesgos Gestión TECNOLOGIA'!$AA$23="Catastrófico"),CONCATENATE("R3C",'Mapa Riesgos Gestión TECNOLOGIA'!$O$23),"")</f>
        <v/>
      </c>
      <c r="AJ38" s="53" t="str">
        <f ca="1">IF(AND('Mapa Riesgos Gestión TECNOLOGIA'!$Y$24="Baja",'Mapa Riesgos Gestión TECNOLOGIA'!$AA$24="Catastrófico"),CONCATENATE("R3C",'Mapa Riesgos Gestión TECNOLOGIA'!$O$24),"")</f>
        <v/>
      </c>
      <c r="AK38" s="53" t="str">
        <f>IF(AND('Mapa Riesgos Gestión TECNOLOGIA'!$Y$25="Baja",'Mapa Riesgos Gestión TECNOLOGIA'!$AA$25="Catastrófico"),CONCATENATE("R3C",'Mapa Riesgos Gestión TECNOLOGIA'!$O$25),"")</f>
        <v/>
      </c>
      <c r="AL38" s="53" t="str">
        <f>IF(AND('Mapa Riesgos Gestión TECNOLOGIA'!$Y$26="Baja",'Mapa Riesgos Gestión TECNOLOGIA'!$AA$26="Catastrófico"),CONCATENATE("R3C",'Mapa Riesgos Gestión TECNOLOGIA'!$O$26),"")</f>
        <v/>
      </c>
      <c r="AM38" s="54" t="str">
        <f>IF(AND('Mapa Riesgos Gestión TECNOLOGIA'!$Y$27="Baja",'Mapa Riesgos Gestión TECNOLOGIA'!$AA$27="Catastrófico"),CONCATENATE("R3C",'Mapa Riesgos Gestión TECNOLOGIA'!$O$27),"")</f>
        <v/>
      </c>
      <c r="AN38" s="80"/>
      <c r="AO38" s="461"/>
      <c r="AP38" s="462"/>
      <c r="AQ38" s="462"/>
      <c r="AR38" s="462"/>
      <c r="AS38" s="462"/>
      <c r="AT38" s="463"/>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row>
    <row r="39" spans="1:80" ht="15" customHeight="1" x14ac:dyDescent="0.25">
      <c r="A39" s="80"/>
      <c r="B39" s="389"/>
      <c r="C39" s="389"/>
      <c r="D39" s="390"/>
      <c r="E39" s="430"/>
      <c r="F39" s="431"/>
      <c r="G39" s="431"/>
      <c r="H39" s="431"/>
      <c r="I39" s="431"/>
      <c r="J39" s="73" t="str">
        <f ca="1">IF(AND('Mapa Riesgos Gestión TECNOLOGIA'!$Y$28="Baja",'Mapa Riesgos Gestión TECNOLOGIA'!$AA$28="Leve"),CONCATENATE("R4C",'Mapa Riesgos Gestión TECNOLOGIA'!$O$28),"")</f>
        <v/>
      </c>
      <c r="K39" s="74" t="str">
        <f>IF(AND('Mapa Riesgos Gestión TECNOLOGIA'!$Y$29="Baja",'Mapa Riesgos Gestión TECNOLOGIA'!$AA$29="Leve"),CONCATENATE("R4C",'Mapa Riesgos Gestión TECNOLOGIA'!$O$29),"")</f>
        <v/>
      </c>
      <c r="L39" s="74" t="str">
        <f>IF(AND('Mapa Riesgos Gestión TECNOLOGIA'!$Y$30="Baja",'Mapa Riesgos Gestión TECNOLOGIA'!$AA$30="Leve"),CONCATENATE("R4C",'Mapa Riesgos Gestión TECNOLOGIA'!$O$30),"")</f>
        <v/>
      </c>
      <c r="M39" s="74" t="str">
        <f>IF(AND('Mapa Riesgos Gestión TECNOLOGIA'!$Y$31="Baja",'Mapa Riesgos Gestión TECNOLOGIA'!$AA$31="Leve"),CONCATENATE("R4C",'Mapa Riesgos Gestión TECNOLOGIA'!$O$31),"")</f>
        <v/>
      </c>
      <c r="N39" s="74" t="str">
        <f>IF(AND('Mapa Riesgos Gestión TECNOLOGIA'!$Y$32="Baja",'Mapa Riesgos Gestión TECNOLOGIA'!$AA$32="Leve"),CONCATENATE("R4C",'Mapa Riesgos Gestión TECNOLOGIA'!$O$32),"")</f>
        <v/>
      </c>
      <c r="O39" s="75" t="str">
        <f>IF(AND('Mapa Riesgos Gestión TECNOLOGIA'!$Y$33="Baja",'Mapa Riesgos Gestión TECNOLOGIA'!$AA$33="Leve"),CONCATENATE("R4C",'Mapa Riesgos Gestión TECNOLOGIA'!$O$33),"")</f>
        <v/>
      </c>
      <c r="P39" s="64" t="str">
        <f ca="1">IF(AND('Mapa Riesgos Gestión TECNOLOGIA'!$Y$28="Baja",'Mapa Riesgos Gestión TECNOLOGIA'!$AA$28="Menor"),CONCATENATE("R4C",'Mapa Riesgos Gestión TECNOLOGIA'!$O$28),"")</f>
        <v/>
      </c>
      <c r="Q39" s="65" t="str">
        <f>IF(AND('Mapa Riesgos Gestión TECNOLOGIA'!$Y$29="Baja",'Mapa Riesgos Gestión TECNOLOGIA'!$AA$29="Menor"),CONCATENATE("R4C",'Mapa Riesgos Gestión TECNOLOGIA'!$O$29),"")</f>
        <v/>
      </c>
      <c r="R39" s="65" t="str">
        <f>IF(AND('Mapa Riesgos Gestión TECNOLOGIA'!$Y$30="Baja",'Mapa Riesgos Gestión TECNOLOGIA'!$AA$30="Menor"),CONCATENATE("R4C",'Mapa Riesgos Gestión TECNOLOGIA'!$O$30),"")</f>
        <v/>
      </c>
      <c r="S39" s="65" t="str">
        <f>IF(AND('Mapa Riesgos Gestión TECNOLOGIA'!$Y$31="Baja",'Mapa Riesgos Gestión TECNOLOGIA'!$AA$31="Menor"),CONCATENATE("R4C",'Mapa Riesgos Gestión TECNOLOGIA'!$O$31),"")</f>
        <v/>
      </c>
      <c r="T39" s="65" t="str">
        <f>IF(AND('Mapa Riesgos Gestión TECNOLOGIA'!$Y$32="Baja",'Mapa Riesgos Gestión TECNOLOGIA'!$AA$32="Menor"),CONCATENATE("R4C",'Mapa Riesgos Gestión TECNOLOGIA'!$O$32),"")</f>
        <v/>
      </c>
      <c r="U39" s="66" t="str">
        <f>IF(AND('Mapa Riesgos Gestión TECNOLOGIA'!$Y$33="Baja",'Mapa Riesgos Gestión TECNOLOGIA'!$AA$33="Menor"),CONCATENATE("R4C",'Mapa Riesgos Gestión TECNOLOGIA'!$O$33),"")</f>
        <v/>
      </c>
      <c r="V39" s="64" t="str">
        <f ca="1">IF(AND('Mapa Riesgos Gestión TECNOLOGIA'!$Y$28="Baja",'Mapa Riesgos Gestión TECNOLOGIA'!$AA$28="Moderado"),CONCATENATE("R4C",'Mapa Riesgos Gestión TECNOLOGIA'!$O$28),"")</f>
        <v/>
      </c>
      <c r="W39" s="65" t="str">
        <f>IF(AND('Mapa Riesgos Gestión TECNOLOGIA'!$Y$29="Baja",'Mapa Riesgos Gestión TECNOLOGIA'!$AA$29="Moderado"),CONCATENATE("R4C",'Mapa Riesgos Gestión TECNOLOGIA'!$O$29),"")</f>
        <v/>
      </c>
      <c r="X39" s="65" t="str">
        <f>IF(AND('Mapa Riesgos Gestión TECNOLOGIA'!$Y$30="Baja",'Mapa Riesgos Gestión TECNOLOGIA'!$AA$30="Moderado"),CONCATENATE("R4C",'Mapa Riesgos Gestión TECNOLOGIA'!$O$30),"")</f>
        <v/>
      </c>
      <c r="Y39" s="65" t="str">
        <f>IF(AND('Mapa Riesgos Gestión TECNOLOGIA'!$Y$31="Baja",'Mapa Riesgos Gestión TECNOLOGIA'!$AA$31="Moderado"),CONCATENATE("R4C",'Mapa Riesgos Gestión TECNOLOGIA'!$O$31),"")</f>
        <v/>
      </c>
      <c r="Z39" s="65" t="str">
        <f>IF(AND('Mapa Riesgos Gestión TECNOLOGIA'!$Y$32="Baja",'Mapa Riesgos Gestión TECNOLOGIA'!$AA$32="Moderado"),CONCATENATE("R4C",'Mapa Riesgos Gestión TECNOLOGIA'!$O$32),"")</f>
        <v/>
      </c>
      <c r="AA39" s="66" t="str">
        <f>IF(AND('Mapa Riesgos Gestión TECNOLOGIA'!$Y$33="Baja",'Mapa Riesgos Gestión TECNOLOGIA'!$AA$33="Moderado"),CONCATENATE("R4C",'Mapa Riesgos Gestión TECNOLOGIA'!$O$33),"")</f>
        <v/>
      </c>
      <c r="AB39" s="49" t="str">
        <f ca="1">IF(AND('Mapa Riesgos Gestión TECNOLOGIA'!$Y$28="Baja",'Mapa Riesgos Gestión TECNOLOGIA'!$AA$28="Mayor"),CONCATENATE("R4C",'Mapa Riesgos Gestión TECNOLOGIA'!$O$28),"")</f>
        <v/>
      </c>
      <c r="AC39" s="50" t="str">
        <f>IF(AND('Mapa Riesgos Gestión TECNOLOGIA'!$Y$29="Baja",'Mapa Riesgos Gestión TECNOLOGIA'!$AA$29="Mayor"),CONCATENATE("R4C",'Mapa Riesgos Gestión TECNOLOGIA'!$O$29),"")</f>
        <v/>
      </c>
      <c r="AD39" s="50" t="str">
        <f>IF(AND('Mapa Riesgos Gestión TECNOLOGIA'!$Y$30="Baja",'Mapa Riesgos Gestión TECNOLOGIA'!$AA$30="Mayor"),CONCATENATE("R4C",'Mapa Riesgos Gestión TECNOLOGIA'!$O$30),"")</f>
        <v/>
      </c>
      <c r="AE39" s="50" t="str">
        <f>IF(AND('Mapa Riesgos Gestión TECNOLOGIA'!$Y$31="Baja",'Mapa Riesgos Gestión TECNOLOGIA'!$AA$31="Mayor"),CONCATENATE("R4C",'Mapa Riesgos Gestión TECNOLOGIA'!$O$31),"")</f>
        <v/>
      </c>
      <c r="AF39" s="50" t="str">
        <f>IF(AND('Mapa Riesgos Gestión TECNOLOGIA'!$Y$32="Baja",'Mapa Riesgos Gestión TECNOLOGIA'!$AA$32="Mayor"),CONCATENATE("R4C",'Mapa Riesgos Gestión TECNOLOGIA'!$O$32),"")</f>
        <v/>
      </c>
      <c r="AG39" s="51" t="str">
        <f>IF(AND('Mapa Riesgos Gestión TECNOLOGIA'!$Y$33="Baja",'Mapa Riesgos Gestión TECNOLOGIA'!$AA$33="Mayor"),CONCATENATE("R4C",'Mapa Riesgos Gestión TECNOLOGIA'!$O$33),"")</f>
        <v/>
      </c>
      <c r="AH39" s="52" t="str">
        <f ca="1">IF(AND('Mapa Riesgos Gestión TECNOLOGIA'!$Y$28="Baja",'Mapa Riesgos Gestión TECNOLOGIA'!$AA$28="Catastrófico"),CONCATENATE("R4C",'Mapa Riesgos Gestión TECNOLOGIA'!$O$28),"")</f>
        <v/>
      </c>
      <c r="AI39" s="53" t="str">
        <f>IF(AND('Mapa Riesgos Gestión TECNOLOGIA'!$Y$29="Baja",'Mapa Riesgos Gestión TECNOLOGIA'!$AA$29="Catastrófico"),CONCATENATE("R4C",'Mapa Riesgos Gestión TECNOLOGIA'!$O$29),"")</f>
        <v/>
      </c>
      <c r="AJ39" s="53" t="str">
        <f>IF(AND('Mapa Riesgos Gestión TECNOLOGIA'!$Y$30="Baja",'Mapa Riesgos Gestión TECNOLOGIA'!$AA$30="Catastrófico"),CONCATENATE("R4C",'Mapa Riesgos Gestión TECNOLOGIA'!$O$30),"")</f>
        <v/>
      </c>
      <c r="AK39" s="53" t="str">
        <f>IF(AND('Mapa Riesgos Gestión TECNOLOGIA'!$Y$31="Baja",'Mapa Riesgos Gestión TECNOLOGIA'!$AA$31="Catastrófico"),CONCATENATE("R4C",'Mapa Riesgos Gestión TECNOLOGIA'!$O$31),"")</f>
        <v/>
      </c>
      <c r="AL39" s="53" t="str">
        <f>IF(AND('Mapa Riesgos Gestión TECNOLOGIA'!$Y$32="Baja",'Mapa Riesgos Gestión TECNOLOGIA'!$AA$32="Catastrófico"),CONCATENATE("R4C",'Mapa Riesgos Gestión TECNOLOGIA'!$O$32),"")</f>
        <v/>
      </c>
      <c r="AM39" s="54" t="str">
        <f>IF(AND('Mapa Riesgos Gestión TECNOLOGIA'!$Y$33="Baja",'Mapa Riesgos Gestión TECNOLOGIA'!$AA$33="Catastrófico"),CONCATENATE("R4C",'Mapa Riesgos Gestión TECNOLOGIA'!$O$33),"")</f>
        <v/>
      </c>
      <c r="AN39" s="80"/>
      <c r="AO39" s="461"/>
      <c r="AP39" s="462"/>
      <c r="AQ39" s="462"/>
      <c r="AR39" s="462"/>
      <c r="AS39" s="462"/>
      <c r="AT39" s="463"/>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row>
    <row r="40" spans="1:80" ht="15" customHeight="1" x14ac:dyDescent="0.25">
      <c r="A40" s="80"/>
      <c r="B40" s="389"/>
      <c r="C40" s="389"/>
      <c r="D40" s="390"/>
      <c r="E40" s="430"/>
      <c r="F40" s="431"/>
      <c r="G40" s="431"/>
      <c r="H40" s="431"/>
      <c r="I40" s="431"/>
      <c r="J40" s="73" t="str">
        <f>IF(AND('Mapa Riesgos Gestión TECNOLOGIA'!$Y$34="Baja",'Mapa Riesgos Gestión TECNOLOGIA'!$AA$34="Leve"),CONCATENATE("R5C",'Mapa Riesgos Gestión TECNOLOGIA'!$O$34),"")</f>
        <v/>
      </c>
      <c r="K40" s="74" t="str">
        <f>IF(AND('Mapa Riesgos Gestión TECNOLOGIA'!$Y$35="Baja",'Mapa Riesgos Gestión TECNOLOGIA'!$AA$35="Leve"),CONCATENATE("R5C",'Mapa Riesgos Gestión TECNOLOGIA'!$O$35),"")</f>
        <v/>
      </c>
      <c r="L40" s="74" t="str">
        <f>IF(AND('Mapa Riesgos Gestión TECNOLOGIA'!$Y$36="Baja",'Mapa Riesgos Gestión TECNOLOGIA'!$AA$36="Leve"),CONCATENATE("R5C",'Mapa Riesgos Gestión TECNOLOGIA'!$O$36),"")</f>
        <v/>
      </c>
      <c r="M40" s="74" t="str">
        <f>IF(AND('Mapa Riesgos Gestión TECNOLOGIA'!$Y$37="Baja",'Mapa Riesgos Gestión TECNOLOGIA'!$AA$37="Leve"),CONCATENATE("R5C",'Mapa Riesgos Gestión TECNOLOGIA'!$O$37),"")</f>
        <v/>
      </c>
      <c r="N40" s="74" t="str">
        <f>IF(AND('Mapa Riesgos Gestión TECNOLOGIA'!$Y$38="Baja",'Mapa Riesgos Gestión TECNOLOGIA'!$AA$38="Leve"),CONCATENATE("R5C",'Mapa Riesgos Gestión TECNOLOGIA'!$O$38),"")</f>
        <v/>
      </c>
      <c r="O40" s="75" t="str">
        <f>IF(AND('Mapa Riesgos Gestión TECNOLOGIA'!$Y$39="Baja",'Mapa Riesgos Gestión TECNOLOGIA'!$AA$39="Leve"),CONCATENATE("R5C",'Mapa Riesgos Gestión TECNOLOGIA'!$O$39),"")</f>
        <v/>
      </c>
      <c r="P40" s="64" t="str">
        <f>IF(AND('Mapa Riesgos Gestión TECNOLOGIA'!$Y$34="Baja",'Mapa Riesgos Gestión TECNOLOGIA'!$AA$34="Menor"),CONCATENATE("R5C",'Mapa Riesgos Gestión TECNOLOGIA'!$O$34),"")</f>
        <v/>
      </c>
      <c r="Q40" s="65" t="str">
        <f>IF(AND('Mapa Riesgos Gestión TECNOLOGIA'!$Y$35="Baja",'Mapa Riesgos Gestión TECNOLOGIA'!$AA$35="Menor"),CONCATENATE("R5C",'Mapa Riesgos Gestión TECNOLOGIA'!$O$35),"")</f>
        <v/>
      </c>
      <c r="R40" s="65" t="str">
        <f>IF(AND('Mapa Riesgos Gestión TECNOLOGIA'!$Y$36="Baja",'Mapa Riesgos Gestión TECNOLOGIA'!$AA$36="Menor"),CONCATENATE("R5C",'Mapa Riesgos Gestión TECNOLOGIA'!$O$36),"")</f>
        <v/>
      </c>
      <c r="S40" s="65" t="str">
        <f>IF(AND('Mapa Riesgos Gestión TECNOLOGIA'!$Y$37="Baja",'Mapa Riesgos Gestión TECNOLOGIA'!$AA$37="Menor"),CONCATENATE("R5C",'Mapa Riesgos Gestión TECNOLOGIA'!$O$37),"")</f>
        <v/>
      </c>
      <c r="T40" s="65" t="str">
        <f>IF(AND('Mapa Riesgos Gestión TECNOLOGIA'!$Y$38="Baja",'Mapa Riesgos Gestión TECNOLOGIA'!$AA$38="Menor"),CONCATENATE("R5C",'Mapa Riesgos Gestión TECNOLOGIA'!$O$38),"")</f>
        <v/>
      </c>
      <c r="U40" s="66" t="str">
        <f>IF(AND('Mapa Riesgos Gestión TECNOLOGIA'!$Y$39="Baja",'Mapa Riesgos Gestión TECNOLOGIA'!$AA$39="Menor"),CONCATENATE("R5C",'Mapa Riesgos Gestión TECNOLOGIA'!$O$39),"")</f>
        <v/>
      </c>
      <c r="V40" s="64" t="str">
        <f>IF(AND('Mapa Riesgos Gestión TECNOLOGIA'!$Y$34="Baja",'Mapa Riesgos Gestión TECNOLOGIA'!$AA$34="Moderado"),CONCATENATE("R5C",'Mapa Riesgos Gestión TECNOLOGIA'!$O$34),"")</f>
        <v/>
      </c>
      <c r="W40" s="65" t="str">
        <f>IF(AND('Mapa Riesgos Gestión TECNOLOGIA'!$Y$35="Baja",'Mapa Riesgos Gestión TECNOLOGIA'!$AA$35="Moderado"),CONCATENATE("R5C",'Mapa Riesgos Gestión TECNOLOGIA'!$O$35),"")</f>
        <v/>
      </c>
      <c r="X40" s="65" t="str">
        <f>IF(AND('Mapa Riesgos Gestión TECNOLOGIA'!$Y$36="Baja",'Mapa Riesgos Gestión TECNOLOGIA'!$AA$36="Moderado"),CONCATENATE("R5C",'Mapa Riesgos Gestión TECNOLOGIA'!$O$36),"")</f>
        <v/>
      </c>
      <c r="Y40" s="65" t="str">
        <f>IF(AND('Mapa Riesgos Gestión TECNOLOGIA'!$Y$37="Baja",'Mapa Riesgos Gestión TECNOLOGIA'!$AA$37="Moderado"),CONCATENATE("R5C",'Mapa Riesgos Gestión TECNOLOGIA'!$O$37),"")</f>
        <v/>
      </c>
      <c r="Z40" s="65" t="str">
        <f>IF(AND('Mapa Riesgos Gestión TECNOLOGIA'!$Y$38="Baja",'Mapa Riesgos Gestión TECNOLOGIA'!$AA$38="Moderado"),CONCATENATE("R5C",'Mapa Riesgos Gestión TECNOLOGIA'!$O$38),"")</f>
        <v/>
      </c>
      <c r="AA40" s="66" t="str">
        <f>IF(AND('Mapa Riesgos Gestión TECNOLOGIA'!$Y$39="Baja",'Mapa Riesgos Gestión TECNOLOGIA'!$AA$39="Moderado"),CONCATENATE("R5C",'Mapa Riesgos Gestión TECNOLOGIA'!$O$39),"")</f>
        <v/>
      </c>
      <c r="AB40" s="49" t="str">
        <f>IF(AND('Mapa Riesgos Gestión TECNOLOGIA'!$Y$34="Baja",'Mapa Riesgos Gestión TECNOLOGIA'!$AA$34="Mayor"),CONCATENATE("R5C",'Mapa Riesgos Gestión TECNOLOGIA'!$O$34),"")</f>
        <v/>
      </c>
      <c r="AC40" s="50" t="str">
        <f>IF(AND('Mapa Riesgos Gestión TECNOLOGIA'!$Y$35="Baja",'Mapa Riesgos Gestión TECNOLOGIA'!$AA$35="Mayor"),CONCATENATE("R5C",'Mapa Riesgos Gestión TECNOLOGIA'!$O$35),"")</f>
        <v/>
      </c>
      <c r="AD40" s="50" t="str">
        <f>IF(AND('Mapa Riesgos Gestión TECNOLOGIA'!$Y$36="Baja",'Mapa Riesgos Gestión TECNOLOGIA'!$AA$36="Mayor"),CONCATENATE("R5C",'Mapa Riesgos Gestión TECNOLOGIA'!$O$36),"")</f>
        <v/>
      </c>
      <c r="AE40" s="50" t="str">
        <f>IF(AND('Mapa Riesgos Gestión TECNOLOGIA'!$Y$37="Baja",'Mapa Riesgos Gestión TECNOLOGIA'!$AA$37="Mayor"),CONCATENATE("R5C",'Mapa Riesgos Gestión TECNOLOGIA'!$O$37),"")</f>
        <v/>
      </c>
      <c r="AF40" s="50" t="str">
        <f>IF(AND('Mapa Riesgos Gestión TECNOLOGIA'!$Y$38="Baja",'Mapa Riesgos Gestión TECNOLOGIA'!$AA$38="Mayor"),CONCATENATE("R5C",'Mapa Riesgos Gestión TECNOLOGIA'!$O$38),"")</f>
        <v/>
      </c>
      <c r="AG40" s="51" t="str">
        <f>IF(AND('Mapa Riesgos Gestión TECNOLOGIA'!$Y$39="Baja",'Mapa Riesgos Gestión TECNOLOGIA'!$AA$39="Mayor"),CONCATENATE("R5C",'Mapa Riesgos Gestión TECNOLOGIA'!$O$39),"")</f>
        <v/>
      </c>
      <c r="AH40" s="52" t="str">
        <f>IF(AND('Mapa Riesgos Gestión TECNOLOGIA'!$Y$34="Baja",'Mapa Riesgos Gestión TECNOLOGIA'!$AA$34="Catastrófico"),CONCATENATE("R5C",'Mapa Riesgos Gestión TECNOLOGIA'!$O$34),"")</f>
        <v/>
      </c>
      <c r="AI40" s="53" t="str">
        <f>IF(AND('Mapa Riesgos Gestión TECNOLOGIA'!$Y$35="Baja",'Mapa Riesgos Gestión TECNOLOGIA'!$AA$35="Catastrófico"),CONCATENATE("R5C",'Mapa Riesgos Gestión TECNOLOGIA'!$O$35),"")</f>
        <v/>
      </c>
      <c r="AJ40" s="53" t="str">
        <f>IF(AND('Mapa Riesgos Gestión TECNOLOGIA'!$Y$36="Baja",'Mapa Riesgos Gestión TECNOLOGIA'!$AA$36="Catastrófico"),CONCATENATE("R5C",'Mapa Riesgos Gestión TECNOLOGIA'!$O$36),"")</f>
        <v/>
      </c>
      <c r="AK40" s="53" t="str">
        <f>IF(AND('Mapa Riesgos Gestión TECNOLOGIA'!$Y$37="Baja",'Mapa Riesgos Gestión TECNOLOGIA'!$AA$37="Catastrófico"),CONCATENATE("R5C",'Mapa Riesgos Gestión TECNOLOGIA'!$O$37),"")</f>
        <v/>
      </c>
      <c r="AL40" s="53" t="str">
        <f>IF(AND('Mapa Riesgos Gestión TECNOLOGIA'!$Y$38="Baja",'Mapa Riesgos Gestión TECNOLOGIA'!$AA$38="Catastrófico"),CONCATENATE("R5C",'Mapa Riesgos Gestión TECNOLOGIA'!$O$38),"")</f>
        <v/>
      </c>
      <c r="AM40" s="54" t="str">
        <f>IF(AND('Mapa Riesgos Gestión TECNOLOGIA'!$Y$39="Baja",'Mapa Riesgos Gestión TECNOLOGIA'!$AA$39="Catastrófico"),CONCATENATE("R5C",'Mapa Riesgos Gestión TECNOLOGIA'!$O$39),"")</f>
        <v/>
      </c>
      <c r="AN40" s="80"/>
      <c r="AO40" s="461"/>
      <c r="AP40" s="462"/>
      <c r="AQ40" s="462"/>
      <c r="AR40" s="462"/>
      <c r="AS40" s="462"/>
      <c r="AT40" s="463"/>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row>
    <row r="41" spans="1:80" ht="15" customHeight="1" x14ac:dyDescent="0.25">
      <c r="A41" s="80"/>
      <c r="B41" s="389"/>
      <c r="C41" s="389"/>
      <c r="D41" s="390"/>
      <c r="E41" s="430"/>
      <c r="F41" s="431"/>
      <c r="G41" s="431"/>
      <c r="H41" s="431"/>
      <c r="I41" s="431"/>
      <c r="J41" s="73" t="str">
        <f>IF(AND('Mapa Riesgos Gestión TECNOLOGIA'!$Y$40="Baja",'Mapa Riesgos Gestión TECNOLOGIA'!$AA$40="Leve"),CONCATENATE("R6C",'Mapa Riesgos Gestión TECNOLOGIA'!$O$40),"")</f>
        <v/>
      </c>
      <c r="K41" s="74" t="str">
        <f>IF(AND('Mapa Riesgos Gestión TECNOLOGIA'!$Y$41="Baja",'Mapa Riesgos Gestión TECNOLOGIA'!$AA$41="Leve"),CONCATENATE("R6C",'Mapa Riesgos Gestión TECNOLOGIA'!$O$41),"")</f>
        <v/>
      </c>
      <c r="L41" s="74" t="str">
        <f>IF(AND('Mapa Riesgos Gestión TECNOLOGIA'!$Y$42="Baja",'Mapa Riesgos Gestión TECNOLOGIA'!$AA$42="Leve"),CONCATENATE("R6C",'Mapa Riesgos Gestión TECNOLOGIA'!$O$42),"")</f>
        <v/>
      </c>
      <c r="M41" s="74" t="str">
        <f>IF(AND('Mapa Riesgos Gestión TECNOLOGIA'!$Y$43="Baja",'Mapa Riesgos Gestión TECNOLOGIA'!$AA$43="Leve"),CONCATENATE("R6C",'Mapa Riesgos Gestión TECNOLOGIA'!$O$43),"")</f>
        <v/>
      </c>
      <c r="N41" s="74" t="str">
        <f>IF(AND('Mapa Riesgos Gestión TECNOLOGIA'!$Y$44="Baja",'Mapa Riesgos Gestión TECNOLOGIA'!$AA$44="Leve"),CONCATENATE("R6C",'Mapa Riesgos Gestión TECNOLOGIA'!$O$44),"")</f>
        <v/>
      </c>
      <c r="O41" s="75" t="str">
        <f>IF(AND('Mapa Riesgos Gestión TECNOLOGIA'!$Y$45="Baja",'Mapa Riesgos Gestión TECNOLOGIA'!$AA$45="Leve"),CONCATENATE("R6C",'Mapa Riesgos Gestión TECNOLOGIA'!$O$45),"")</f>
        <v/>
      </c>
      <c r="P41" s="64" t="str">
        <f>IF(AND('Mapa Riesgos Gestión TECNOLOGIA'!$Y$40="Baja",'Mapa Riesgos Gestión TECNOLOGIA'!$AA$40="Menor"),CONCATENATE("R6C",'Mapa Riesgos Gestión TECNOLOGIA'!$O$40),"")</f>
        <v/>
      </c>
      <c r="Q41" s="65" t="str">
        <f>IF(AND('Mapa Riesgos Gestión TECNOLOGIA'!$Y$41="Baja",'Mapa Riesgos Gestión TECNOLOGIA'!$AA$41="Menor"),CONCATENATE("R6C",'Mapa Riesgos Gestión TECNOLOGIA'!$O$41),"")</f>
        <v/>
      </c>
      <c r="R41" s="65" t="str">
        <f>IF(AND('Mapa Riesgos Gestión TECNOLOGIA'!$Y$42="Baja",'Mapa Riesgos Gestión TECNOLOGIA'!$AA$42="Menor"),CONCATENATE("R6C",'Mapa Riesgos Gestión TECNOLOGIA'!$O$42),"")</f>
        <v/>
      </c>
      <c r="S41" s="65" t="str">
        <f>IF(AND('Mapa Riesgos Gestión TECNOLOGIA'!$Y$43="Baja",'Mapa Riesgos Gestión TECNOLOGIA'!$AA$43="Menor"),CONCATENATE("R6C",'Mapa Riesgos Gestión TECNOLOGIA'!$O$43),"")</f>
        <v/>
      </c>
      <c r="T41" s="65" t="str">
        <f>IF(AND('Mapa Riesgos Gestión TECNOLOGIA'!$Y$44="Baja",'Mapa Riesgos Gestión TECNOLOGIA'!$AA$44="Menor"),CONCATENATE("R6C",'Mapa Riesgos Gestión TECNOLOGIA'!$O$44),"")</f>
        <v/>
      </c>
      <c r="U41" s="66" t="str">
        <f>IF(AND('Mapa Riesgos Gestión TECNOLOGIA'!$Y$45="Baja",'Mapa Riesgos Gestión TECNOLOGIA'!$AA$45="Menor"),CONCATENATE("R6C",'Mapa Riesgos Gestión TECNOLOGIA'!$O$45),"")</f>
        <v/>
      </c>
      <c r="V41" s="64" t="str">
        <f>IF(AND('Mapa Riesgos Gestión TECNOLOGIA'!$Y$40="Baja",'Mapa Riesgos Gestión TECNOLOGIA'!$AA$40="Moderado"),CONCATENATE("R6C",'Mapa Riesgos Gestión TECNOLOGIA'!$O$40),"")</f>
        <v/>
      </c>
      <c r="W41" s="65" t="str">
        <f>IF(AND('Mapa Riesgos Gestión TECNOLOGIA'!$Y$41="Baja",'Mapa Riesgos Gestión TECNOLOGIA'!$AA$41="Moderado"),CONCATENATE("R6C",'Mapa Riesgos Gestión TECNOLOGIA'!$O$41),"")</f>
        <v/>
      </c>
      <c r="X41" s="65" t="str">
        <f>IF(AND('Mapa Riesgos Gestión TECNOLOGIA'!$Y$42="Baja",'Mapa Riesgos Gestión TECNOLOGIA'!$AA$42="Moderado"),CONCATENATE("R6C",'Mapa Riesgos Gestión TECNOLOGIA'!$O$42),"")</f>
        <v/>
      </c>
      <c r="Y41" s="65" t="str">
        <f>IF(AND('Mapa Riesgos Gestión TECNOLOGIA'!$Y$43="Baja",'Mapa Riesgos Gestión TECNOLOGIA'!$AA$43="Moderado"),CONCATENATE("R6C",'Mapa Riesgos Gestión TECNOLOGIA'!$O$43),"")</f>
        <v/>
      </c>
      <c r="Z41" s="65" t="str">
        <f>IF(AND('Mapa Riesgos Gestión TECNOLOGIA'!$Y$44="Baja",'Mapa Riesgos Gestión TECNOLOGIA'!$AA$44="Moderado"),CONCATENATE("R6C",'Mapa Riesgos Gestión TECNOLOGIA'!$O$44),"")</f>
        <v/>
      </c>
      <c r="AA41" s="66" t="str">
        <f>IF(AND('Mapa Riesgos Gestión TECNOLOGIA'!$Y$45="Baja",'Mapa Riesgos Gestión TECNOLOGIA'!$AA$45="Moderado"),CONCATENATE("R6C",'Mapa Riesgos Gestión TECNOLOGIA'!$O$45),"")</f>
        <v/>
      </c>
      <c r="AB41" s="49" t="str">
        <f>IF(AND('Mapa Riesgos Gestión TECNOLOGIA'!$Y$40="Baja",'Mapa Riesgos Gestión TECNOLOGIA'!$AA$40="Mayor"),CONCATENATE("R6C",'Mapa Riesgos Gestión TECNOLOGIA'!$O$40),"")</f>
        <v/>
      </c>
      <c r="AC41" s="50" t="str">
        <f>IF(AND('Mapa Riesgos Gestión TECNOLOGIA'!$Y$41="Baja",'Mapa Riesgos Gestión TECNOLOGIA'!$AA$41="Mayor"),CONCATENATE("R6C",'Mapa Riesgos Gestión TECNOLOGIA'!$O$41),"")</f>
        <v/>
      </c>
      <c r="AD41" s="50" t="str">
        <f>IF(AND('Mapa Riesgos Gestión TECNOLOGIA'!$Y$42="Baja",'Mapa Riesgos Gestión TECNOLOGIA'!$AA$42="Mayor"),CONCATENATE("R6C",'Mapa Riesgos Gestión TECNOLOGIA'!$O$42),"")</f>
        <v/>
      </c>
      <c r="AE41" s="50" t="str">
        <f>IF(AND('Mapa Riesgos Gestión TECNOLOGIA'!$Y$43="Baja",'Mapa Riesgos Gestión TECNOLOGIA'!$AA$43="Mayor"),CONCATENATE("R6C",'Mapa Riesgos Gestión TECNOLOGIA'!$O$43),"")</f>
        <v/>
      </c>
      <c r="AF41" s="50" t="str">
        <f>IF(AND('Mapa Riesgos Gestión TECNOLOGIA'!$Y$44="Baja",'Mapa Riesgos Gestión TECNOLOGIA'!$AA$44="Mayor"),CONCATENATE("R6C",'Mapa Riesgos Gestión TECNOLOGIA'!$O$44),"")</f>
        <v/>
      </c>
      <c r="AG41" s="51" t="str">
        <f>IF(AND('Mapa Riesgos Gestión TECNOLOGIA'!$Y$45="Baja",'Mapa Riesgos Gestión TECNOLOGIA'!$AA$45="Mayor"),CONCATENATE("R6C",'Mapa Riesgos Gestión TECNOLOGIA'!$O$45),"")</f>
        <v/>
      </c>
      <c r="AH41" s="52" t="str">
        <f>IF(AND('Mapa Riesgos Gestión TECNOLOGIA'!$Y$40="Baja",'Mapa Riesgos Gestión TECNOLOGIA'!$AA$40="Catastrófico"),CONCATENATE("R6C",'Mapa Riesgos Gestión TECNOLOGIA'!$O$40),"")</f>
        <v/>
      </c>
      <c r="AI41" s="53" t="str">
        <f>IF(AND('Mapa Riesgos Gestión TECNOLOGIA'!$Y$41="Baja",'Mapa Riesgos Gestión TECNOLOGIA'!$AA$41="Catastrófico"),CONCATENATE("R6C",'Mapa Riesgos Gestión TECNOLOGIA'!$O$41),"")</f>
        <v/>
      </c>
      <c r="AJ41" s="53" t="str">
        <f>IF(AND('Mapa Riesgos Gestión TECNOLOGIA'!$Y$42="Baja",'Mapa Riesgos Gestión TECNOLOGIA'!$AA$42="Catastrófico"),CONCATENATE("R6C",'Mapa Riesgos Gestión TECNOLOGIA'!$O$42),"")</f>
        <v/>
      </c>
      <c r="AK41" s="53" t="str">
        <f>IF(AND('Mapa Riesgos Gestión TECNOLOGIA'!$Y$43="Baja",'Mapa Riesgos Gestión TECNOLOGIA'!$AA$43="Catastrófico"),CONCATENATE("R6C",'Mapa Riesgos Gestión TECNOLOGIA'!$O$43),"")</f>
        <v/>
      </c>
      <c r="AL41" s="53" t="str">
        <f>IF(AND('Mapa Riesgos Gestión TECNOLOGIA'!$Y$44="Baja",'Mapa Riesgos Gestión TECNOLOGIA'!$AA$44="Catastrófico"),CONCATENATE("R6C",'Mapa Riesgos Gestión TECNOLOGIA'!$O$44),"")</f>
        <v/>
      </c>
      <c r="AM41" s="54" t="str">
        <f>IF(AND('Mapa Riesgos Gestión TECNOLOGIA'!$Y$45="Baja",'Mapa Riesgos Gestión TECNOLOGIA'!$AA$45="Catastrófico"),CONCATENATE("R6C",'Mapa Riesgos Gestión TECNOLOGIA'!$O$45),"")</f>
        <v/>
      </c>
      <c r="AN41" s="80"/>
      <c r="AO41" s="461"/>
      <c r="AP41" s="462"/>
      <c r="AQ41" s="462"/>
      <c r="AR41" s="462"/>
      <c r="AS41" s="462"/>
      <c r="AT41" s="463"/>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row>
    <row r="42" spans="1:80" ht="15" customHeight="1" x14ac:dyDescent="0.25">
      <c r="A42" s="80"/>
      <c r="B42" s="389"/>
      <c r="C42" s="389"/>
      <c r="D42" s="390"/>
      <c r="E42" s="430"/>
      <c r="F42" s="431"/>
      <c r="G42" s="431"/>
      <c r="H42" s="431"/>
      <c r="I42" s="431"/>
      <c r="J42" s="73" t="str">
        <f>IF(AND('Mapa Riesgos Gestión TECNOLOGIA'!$Y$46="Baja",'Mapa Riesgos Gestión TECNOLOGIA'!$AA$46="Leve"),CONCATENATE("R7C",'Mapa Riesgos Gestión TECNOLOGIA'!$O$46),"")</f>
        <v/>
      </c>
      <c r="K42" s="74" t="str">
        <f>IF(AND('Mapa Riesgos Gestión TECNOLOGIA'!$Y$47="Baja",'Mapa Riesgos Gestión TECNOLOGIA'!$AA$47="Leve"),CONCATENATE("R7C",'Mapa Riesgos Gestión TECNOLOGIA'!$O$47),"")</f>
        <v/>
      </c>
      <c r="L42" s="74" t="str">
        <f>IF(AND('Mapa Riesgos Gestión TECNOLOGIA'!$Y$48="Baja",'Mapa Riesgos Gestión TECNOLOGIA'!$AA$48="Leve"),CONCATENATE("R7C",'Mapa Riesgos Gestión TECNOLOGIA'!$O$48),"")</f>
        <v/>
      </c>
      <c r="M42" s="74" t="str">
        <f>IF(AND('Mapa Riesgos Gestión TECNOLOGIA'!$Y$49="Baja",'Mapa Riesgos Gestión TECNOLOGIA'!$AA$49="Leve"),CONCATENATE("R7C",'Mapa Riesgos Gestión TECNOLOGIA'!$O$49),"")</f>
        <v/>
      </c>
      <c r="N42" s="74" t="str">
        <f>IF(AND('Mapa Riesgos Gestión TECNOLOGIA'!$Y$50="Baja",'Mapa Riesgos Gestión TECNOLOGIA'!$AA$50="Leve"),CONCATENATE("R7C",'Mapa Riesgos Gestión TECNOLOGIA'!$O$50),"")</f>
        <v/>
      </c>
      <c r="O42" s="75" t="str">
        <f>IF(AND('Mapa Riesgos Gestión TECNOLOGIA'!$Y$51="Baja",'Mapa Riesgos Gestión TECNOLOGIA'!$AA$51="Leve"),CONCATENATE("R7C",'Mapa Riesgos Gestión TECNOLOGIA'!$O$51),"")</f>
        <v/>
      </c>
      <c r="P42" s="64" t="str">
        <f>IF(AND('Mapa Riesgos Gestión TECNOLOGIA'!$Y$46="Baja",'Mapa Riesgos Gestión TECNOLOGIA'!$AA$46="Menor"),CONCATENATE("R7C",'Mapa Riesgos Gestión TECNOLOGIA'!$O$46),"")</f>
        <v/>
      </c>
      <c r="Q42" s="65" t="str">
        <f>IF(AND('Mapa Riesgos Gestión TECNOLOGIA'!$Y$47="Baja",'Mapa Riesgos Gestión TECNOLOGIA'!$AA$47="Menor"),CONCATENATE("R7C",'Mapa Riesgos Gestión TECNOLOGIA'!$O$47),"")</f>
        <v/>
      </c>
      <c r="R42" s="65" t="str">
        <f>IF(AND('Mapa Riesgos Gestión TECNOLOGIA'!$Y$48="Baja",'Mapa Riesgos Gestión TECNOLOGIA'!$AA$48="Menor"),CONCATENATE("R7C",'Mapa Riesgos Gestión TECNOLOGIA'!$O$48),"")</f>
        <v/>
      </c>
      <c r="S42" s="65" t="str">
        <f>IF(AND('Mapa Riesgos Gestión TECNOLOGIA'!$Y$49="Baja",'Mapa Riesgos Gestión TECNOLOGIA'!$AA$49="Menor"),CONCATENATE("R7C",'Mapa Riesgos Gestión TECNOLOGIA'!$O$49),"")</f>
        <v/>
      </c>
      <c r="T42" s="65" t="str">
        <f>IF(AND('Mapa Riesgos Gestión TECNOLOGIA'!$Y$50="Baja",'Mapa Riesgos Gestión TECNOLOGIA'!$AA$50="Menor"),CONCATENATE("R7C",'Mapa Riesgos Gestión TECNOLOGIA'!$O$50),"")</f>
        <v/>
      </c>
      <c r="U42" s="66" t="str">
        <f>IF(AND('Mapa Riesgos Gestión TECNOLOGIA'!$Y$51="Baja",'Mapa Riesgos Gestión TECNOLOGIA'!$AA$51="Menor"),CONCATENATE("R7C",'Mapa Riesgos Gestión TECNOLOGIA'!$O$51),"")</f>
        <v/>
      </c>
      <c r="V42" s="64" t="str">
        <f>IF(AND('Mapa Riesgos Gestión TECNOLOGIA'!$Y$46="Baja",'Mapa Riesgos Gestión TECNOLOGIA'!$AA$46="Moderado"),CONCATENATE("R7C",'Mapa Riesgos Gestión TECNOLOGIA'!$O$46),"")</f>
        <v/>
      </c>
      <c r="W42" s="65" t="str">
        <f>IF(AND('Mapa Riesgos Gestión TECNOLOGIA'!$Y$47="Baja",'Mapa Riesgos Gestión TECNOLOGIA'!$AA$47="Moderado"),CONCATENATE("R7C",'Mapa Riesgos Gestión TECNOLOGIA'!$O$47),"")</f>
        <v/>
      </c>
      <c r="X42" s="65" t="str">
        <f>IF(AND('Mapa Riesgos Gestión TECNOLOGIA'!$Y$48="Baja",'Mapa Riesgos Gestión TECNOLOGIA'!$AA$48="Moderado"),CONCATENATE("R7C",'Mapa Riesgos Gestión TECNOLOGIA'!$O$48),"")</f>
        <v/>
      </c>
      <c r="Y42" s="65" t="str">
        <f>IF(AND('Mapa Riesgos Gestión TECNOLOGIA'!$Y$49="Baja",'Mapa Riesgos Gestión TECNOLOGIA'!$AA$49="Moderado"),CONCATENATE("R7C",'Mapa Riesgos Gestión TECNOLOGIA'!$O$49),"")</f>
        <v/>
      </c>
      <c r="Z42" s="65" t="str">
        <f>IF(AND('Mapa Riesgos Gestión TECNOLOGIA'!$Y$50="Baja",'Mapa Riesgos Gestión TECNOLOGIA'!$AA$50="Moderado"),CONCATENATE("R7C",'Mapa Riesgos Gestión TECNOLOGIA'!$O$50),"")</f>
        <v/>
      </c>
      <c r="AA42" s="66" t="str">
        <f>IF(AND('Mapa Riesgos Gestión TECNOLOGIA'!$Y$51="Baja",'Mapa Riesgos Gestión TECNOLOGIA'!$AA$51="Moderado"),CONCATENATE("R7C",'Mapa Riesgos Gestión TECNOLOGIA'!$O$51),"")</f>
        <v/>
      </c>
      <c r="AB42" s="49" t="str">
        <f>IF(AND('Mapa Riesgos Gestión TECNOLOGIA'!$Y$46="Baja",'Mapa Riesgos Gestión TECNOLOGIA'!$AA$46="Mayor"),CONCATENATE("R7C",'Mapa Riesgos Gestión TECNOLOGIA'!$O$46),"")</f>
        <v/>
      </c>
      <c r="AC42" s="50" t="str">
        <f>IF(AND('Mapa Riesgos Gestión TECNOLOGIA'!$Y$47="Baja",'Mapa Riesgos Gestión TECNOLOGIA'!$AA$47="Mayor"),CONCATENATE("R7C",'Mapa Riesgos Gestión TECNOLOGIA'!$O$47),"")</f>
        <v/>
      </c>
      <c r="AD42" s="50" t="str">
        <f>IF(AND('Mapa Riesgos Gestión TECNOLOGIA'!$Y$48="Baja",'Mapa Riesgos Gestión TECNOLOGIA'!$AA$48="Mayor"),CONCATENATE("R7C",'Mapa Riesgos Gestión TECNOLOGIA'!$O$48),"")</f>
        <v/>
      </c>
      <c r="AE42" s="50" t="str">
        <f>IF(AND('Mapa Riesgos Gestión TECNOLOGIA'!$Y$49="Baja",'Mapa Riesgos Gestión TECNOLOGIA'!$AA$49="Mayor"),CONCATENATE("R7C",'Mapa Riesgos Gestión TECNOLOGIA'!$O$49),"")</f>
        <v/>
      </c>
      <c r="AF42" s="50" t="str">
        <f>IF(AND('Mapa Riesgos Gestión TECNOLOGIA'!$Y$50="Baja",'Mapa Riesgos Gestión TECNOLOGIA'!$AA$50="Mayor"),CONCATENATE("R7C",'Mapa Riesgos Gestión TECNOLOGIA'!$O$50),"")</f>
        <v/>
      </c>
      <c r="AG42" s="51" t="str">
        <f>IF(AND('Mapa Riesgos Gestión TECNOLOGIA'!$Y$51="Baja",'Mapa Riesgos Gestión TECNOLOGIA'!$AA$51="Mayor"),CONCATENATE("R7C",'Mapa Riesgos Gestión TECNOLOGIA'!$O$51),"")</f>
        <v/>
      </c>
      <c r="AH42" s="52" t="str">
        <f>IF(AND('Mapa Riesgos Gestión TECNOLOGIA'!$Y$46="Baja",'Mapa Riesgos Gestión TECNOLOGIA'!$AA$46="Catastrófico"),CONCATENATE("R7C",'Mapa Riesgos Gestión TECNOLOGIA'!$O$46),"")</f>
        <v/>
      </c>
      <c r="AI42" s="53" t="str">
        <f>IF(AND('Mapa Riesgos Gestión TECNOLOGIA'!$Y$47="Baja",'Mapa Riesgos Gestión TECNOLOGIA'!$AA$47="Catastrófico"),CONCATENATE("R7C",'Mapa Riesgos Gestión TECNOLOGIA'!$O$47),"")</f>
        <v/>
      </c>
      <c r="AJ42" s="53" t="str">
        <f>IF(AND('Mapa Riesgos Gestión TECNOLOGIA'!$Y$48="Baja",'Mapa Riesgos Gestión TECNOLOGIA'!$AA$48="Catastrófico"),CONCATENATE("R7C",'Mapa Riesgos Gestión TECNOLOGIA'!$O$48),"")</f>
        <v/>
      </c>
      <c r="AK42" s="53" t="str">
        <f>IF(AND('Mapa Riesgos Gestión TECNOLOGIA'!$Y$49="Baja",'Mapa Riesgos Gestión TECNOLOGIA'!$AA$49="Catastrófico"),CONCATENATE("R7C",'Mapa Riesgos Gestión TECNOLOGIA'!$O$49),"")</f>
        <v/>
      </c>
      <c r="AL42" s="53" t="str">
        <f>IF(AND('Mapa Riesgos Gestión TECNOLOGIA'!$Y$50="Baja",'Mapa Riesgos Gestión TECNOLOGIA'!$AA$50="Catastrófico"),CONCATENATE("R7C",'Mapa Riesgos Gestión TECNOLOGIA'!$O$50),"")</f>
        <v/>
      </c>
      <c r="AM42" s="54" t="str">
        <f>IF(AND('Mapa Riesgos Gestión TECNOLOGIA'!$Y$51="Baja",'Mapa Riesgos Gestión TECNOLOGIA'!$AA$51="Catastrófico"),CONCATENATE("R7C",'Mapa Riesgos Gestión TECNOLOGIA'!$O$51),"")</f>
        <v/>
      </c>
      <c r="AN42" s="80"/>
      <c r="AO42" s="461"/>
      <c r="AP42" s="462"/>
      <c r="AQ42" s="462"/>
      <c r="AR42" s="462"/>
      <c r="AS42" s="462"/>
      <c r="AT42" s="463"/>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row>
    <row r="43" spans="1:80" ht="15" customHeight="1" x14ac:dyDescent="0.25">
      <c r="A43" s="80"/>
      <c r="B43" s="389"/>
      <c r="C43" s="389"/>
      <c r="D43" s="390"/>
      <c r="E43" s="430"/>
      <c r="F43" s="431"/>
      <c r="G43" s="431"/>
      <c r="H43" s="431"/>
      <c r="I43" s="431"/>
      <c r="J43" s="73" t="str">
        <f>IF(AND('Mapa Riesgos Gestión TECNOLOGIA'!$Y$52="Baja",'Mapa Riesgos Gestión TECNOLOGIA'!$AA$52="Leve"),CONCATENATE("R8C",'Mapa Riesgos Gestión TECNOLOGIA'!$O$52),"")</f>
        <v/>
      </c>
      <c r="K43" s="74" t="str">
        <f>IF(AND('Mapa Riesgos Gestión TECNOLOGIA'!$Y$53="Baja",'Mapa Riesgos Gestión TECNOLOGIA'!$AA$53="Leve"),CONCATENATE("R8C",'Mapa Riesgos Gestión TECNOLOGIA'!$O$53),"")</f>
        <v/>
      </c>
      <c r="L43" s="74" t="str">
        <f>IF(AND('Mapa Riesgos Gestión TECNOLOGIA'!$Y$54="Baja",'Mapa Riesgos Gestión TECNOLOGIA'!$AA$54="Leve"),CONCATENATE("R8C",'Mapa Riesgos Gestión TECNOLOGIA'!$O$54),"")</f>
        <v/>
      </c>
      <c r="M43" s="74" t="str">
        <f>IF(AND('Mapa Riesgos Gestión TECNOLOGIA'!$Y$55="Baja",'Mapa Riesgos Gestión TECNOLOGIA'!$AA$55="Leve"),CONCATENATE("R8C",'Mapa Riesgos Gestión TECNOLOGIA'!$O$55),"")</f>
        <v/>
      </c>
      <c r="N43" s="74" t="str">
        <f>IF(AND('Mapa Riesgos Gestión TECNOLOGIA'!$Y$56="Baja",'Mapa Riesgos Gestión TECNOLOGIA'!$AA$56="Leve"),CONCATENATE("R8C",'Mapa Riesgos Gestión TECNOLOGIA'!$O$56),"")</f>
        <v/>
      </c>
      <c r="O43" s="75" t="str">
        <f>IF(AND('Mapa Riesgos Gestión TECNOLOGIA'!$Y$57="Baja",'Mapa Riesgos Gestión TECNOLOGIA'!$AA$57="Leve"),CONCATENATE("R8C",'Mapa Riesgos Gestión TECNOLOGIA'!$O$57),"")</f>
        <v/>
      </c>
      <c r="P43" s="64" t="str">
        <f>IF(AND('Mapa Riesgos Gestión TECNOLOGIA'!$Y$52="Baja",'Mapa Riesgos Gestión TECNOLOGIA'!$AA$52="Menor"),CONCATENATE("R8C",'Mapa Riesgos Gestión TECNOLOGIA'!$O$52),"")</f>
        <v/>
      </c>
      <c r="Q43" s="65" t="str">
        <f>IF(AND('Mapa Riesgos Gestión TECNOLOGIA'!$Y$53="Baja",'Mapa Riesgos Gestión TECNOLOGIA'!$AA$53="Menor"),CONCATENATE("R8C",'Mapa Riesgos Gestión TECNOLOGIA'!$O$53),"")</f>
        <v/>
      </c>
      <c r="R43" s="65" t="str">
        <f>IF(AND('Mapa Riesgos Gestión TECNOLOGIA'!$Y$54="Baja",'Mapa Riesgos Gestión TECNOLOGIA'!$AA$54="Menor"),CONCATENATE("R8C",'Mapa Riesgos Gestión TECNOLOGIA'!$O$54),"")</f>
        <v/>
      </c>
      <c r="S43" s="65" t="str">
        <f>IF(AND('Mapa Riesgos Gestión TECNOLOGIA'!$Y$55="Baja",'Mapa Riesgos Gestión TECNOLOGIA'!$AA$55="Menor"),CONCATENATE("R8C",'Mapa Riesgos Gestión TECNOLOGIA'!$O$55),"")</f>
        <v/>
      </c>
      <c r="T43" s="65" t="str">
        <f>IF(AND('Mapa Riesgos Gestión TECNOLOGIA'!$Y$56="Baja",'Mapa Riesgos Gestión TECNOLOGIA'!$AA$56="Menor"),CONCATENATE("R8C",'Mapa Riesgos Gestión TECNOLOGIA'!$O$56),"")</f>
        <v/>
      </c>
      <c r="U43" s="66" t="str">
        <f>IF(AND('Mapa Riesgos Gestión TECNOLOGIA'!$Y$57="Baja",'Mapa Riesgos Gestión TECNOLOGIA'!$AA$57="Menor"),CONCATENATE("R8C",'Mapa Riesgos Gestión TECNOLOGIA'!$O$57),"")</f>
        <v/>
      </c>
      <c r="V43" s="64" t="str">
        <f>IF(AND('Mapa Riesgos Gestión TECNOLOGIA'!$Y$52="Baja",'Mapa Riesgos Gestión TECNOLOGIA'!$AA$52="Moderado"),CONCATENATE("R8C",'Mapa Riesgos Gestión TECNOLOGIA'!$O$52),"")</f>
        <v/>
      </c>
      <c r="W43" s="65" t="str">
        <f>IF(AND('Mapa Riesgos Gestión TECNOLOGIA'!$Y$53="Baja",'Mapa Riesgos Gestión TECNOLOGIA'!$AA$53="Moderado"),CONCATENATE("R8C",'Mapa Riesgos Gestión TECNOLOGIA'!$O$53),"")</f>
        <v/>
      </c>
      <c r="X43" s="65" t="str">
        <f>IF(AND('Mapa Riesgos Gestión TECNOLOGIA'!$Y$54="Baja",'Mapa Riesgos Gestión TECNOLOGIA'!$AA$54="Moderado"),CONCATENATE("R8C",'Mapa Riesgos Gestión TECNOLOGIA'!$O$54),"")</f>
        <v/>
      </c>
      <c r="Y43" s="65" t="str">
        <f>IF(AND('Mapa Riesgos Gestión TECNOLOGIA'!$Y$55="Baja",'Mapa Riesgos Gestión TECNOLOGIA'!$AA$55="Moderado"),CONCATENATE("R8C",'Mapa Riesgos Gestión TECNOLOGIA'!$O$55),"")</f>
        <v/>
      </c>
      <c r="Z43" s="65" t="str">
        <f>IF(AND('Mapa Riesgos Gestión TECNOLOGIA'!$Y$56="Baja",'Mapa Riesgos Gestión TECNOLOGIA'!$AA$56="Moderado"),CONCATENATE("R8C",'Mapa Riesgos Gestión TECNOLOGIA'!$O$56),"")</f>
        <v/>
      </c>
      <c r="AA43" s="66" t="str">
        <f>IF(AND('Mapa Riesgos Gestión TECNOLOGIA'!$Y$57="Baja",'Mapa Riesgos Gestión TECNOLOGIA'!$AA$57="Moderado"),CONCATENATE("R8C",'Mapa Riesgos Gestión TECNOLOGIA'!$O$57),"")</f>
        <v/>
      </c>
      <c r="AB43" s="49" t="str">
        <f>IF(AND('Mapa Riesgos Gestión TECNOLOGIA'!$Y$52="Baja",'Mapa Riesgos Gestión TECNOLOGIA'!$AA$52="Mayor"),CONCATENATE("R8C",'Mapa Riesgos Gestión TECNOLOGIA'!$O$52),"")</f>
        <v/>
      </c>
      <c r="AC43" s="50" t="str">
        <f>IF(AND('Mapa Riesgos Gestión TECNOLOGIA'!$Y$53="Baja",'Mapa Riesgos Gestión TECNOLOGIA'!$AA$53="Mayor"),CONCATENATE("R8C",'Mapa Riesgos Gestión TECNOLOGIA'!$O$53),"")</f>
        <v/>
      </c>
      <c r="AD43" s="50" t="str">
        <f>IF(AND('Mapa Riesgos Gestión TECNOLOGIA'!$Y$54="Baja",'Mapa Riesgos Gestión TECNOLOGIA'!$AA$54="Mayor"),CONCATENATE("R8C",'Mapa Riesgos Gestión TECNOLOGIA'!$O$54),"")</f>
        <v/>
      </c>
      <c r="AE43" s="50" t="str">
        <f>IF(AND('Mapa Riesgos Gestión TECNOLOGIA'!$Y$55="Baja",'Mapa Riesgos Gestión TECNOLOGIA'!$AA$55="Mayor"),CONCATENATE("R8C",'Mapa Riesgos Gestión TECNOLOGIA'!$O$55),"")</f>
        <v/>
      </c>
      <c r="AF43" s="50" t="str">
        <f>IF(AND('Mapa Riesgos Gestión TECNOLOGIA'!$Y$56="Baja",'Mapa Riesgos Gestión TECNOLOGIA'!$AA$56="Mayor"),CONCATENATE("R8C",'Mapa Riesgos Gestión TECNOLOGIA'!$O$56),"")</f>
        <v/>
      </c>
      <c r="AG43" s="51" t="str">
        <f>IF(AND('Mapa Riesgos Gestión TECNOLOGIA'!$Y$57="Baja",'Mapa Riesgos Gestión TECNOLOGIA'!$AA$57="Mayor"),CONCATENATE("R8C",'Mapa Riesgos Gestión TECNOLOGIA'!$O$57),"")</f>
        <v/>
      </c>
      <c r="AH43" s="52" t="str">
        <f>IF(AND('Mapa Riesgos Gestión TECNOLOGIA'!$Y$52="Baja",'Mapa Riesgos Gestión TECNOLOGIA'!$AA$52="Catastrófico"),CONCATENATE("R8C",'Mapa Riesgos Gestión TECNOLOGIA'!$O$52),"")</f>
        <v/>
      </c>
      <c r="AI43" s="53" t="str">
        <f>IF(AND('Mapa Riesgos Gestión TECNOLOGIA'!$Y$53="Baja",'Mapa Riesgos Gestión TECNOLOGIA'!$AA$53="Catastrófico"),CONCATENATE("R8C",'Mapa Riesgos Gestión TECNOLOGIA'!$O$53),"")</f>
        <v/>
      </c>
      <c r="AJ43" s="53" t="str">
        <f>IF(AND('Mapa Riesgos Gestión TECNOLOGIA'!$Y$54="Baja",'Mapa Riesgos Gestión TECNOLOGIA'!$AA$54="Catastrófico"),CONCATENATE("R8C",'Mapa Riesgos Gestión TECNOLOGIA'!$O$54),"")</f>
        <v/>
      </c>
      <c r="AK43" s="53" t="str">
        <f>IF(AND('Mapa Riesgos Gestión TECNOLOGIA'!$Y$55="Baja",'Mapa Riesgos Gestión TECNOLOGIA'!$AA$55="Catastrófico"),CONCATENATE("R8C",'Mapa Riesgos Gestión TECNOLOGIA'!$O$55),"")</f>
        <v/>
      </c>
      <c r="AL43" s="53" t="str">
        <f>IF(AND('Mapa Riesgos Gestión TECNOLOGIA'!$Y$56="Baja",'Mapa Riesgos Gestión TECNOLOGIA'!$AA$56="Catastrófico"),CONCATENATE("R8C",'Mapa Riesgos Gestión TECNOLOGIA'!$O$56),"")</f>
        <v/>
      </c>
      <c r="AM43" s="54" t="str">
        <f>IF(AND('Mapa Riesgos Gestión TECNOLOGIA'!$Y$57="Baja",'Mapa Riesgos Gestión TECNOLOGIA'!$AA$57="Catastrófico"),CONCATENATE("R8C",'Mapa Riesgos Gestión TECNOLOGIA'!$O$57),"")</f>
        <v/>
      </c>
      <c r="AN43" s="80"/>
      <c r="AO43" s="461"/>
      <c r="AP43" s="462"/>
      <c r="AQ43" s="462"/>
      <c r="AR43" s="462"/>
      <c r="AS43" s="462"/>
      <c r="AT43" s="463"/>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row>
    <row r="44" spans="1:80" ht="15" customHeight="1" x14ac:dyDescent="0.25">
      <c r="A44" s="80"/>
      <c r="B44" s="389"/>
      <c r="C44" s="389"/>
      <c r="D44" s="390"/>
      <c r="E44" s="430"/>
      <c r="F44" s="431"/>
      <c r="G44" s="431"/>
      <c r="H44" s="431"/>
      <c r="I44" s="431"/>
      <c r="J44" s="73" t="str">
        <f>IF(AND('Mapa Riesgos Gestión TECNOLOGIA'!$Y$58="Baja",'Mapa Riesgos Gestión TECNOLOGIA'!$AA$58="Leve"),CONCATENATE("R9C",'Mapa Riesgos Gestión TECNOLOGIA'!$O$58),"")</f>
        <v/>
      </c>
      <c r="K44" s="74" t="str">
        <f>IF(AND('Mapa Riesgos Gestión TECNOLOGIA'!$Y$59="Baja",'Mapa Riesgos Gestión TECNOLOGIA'!$AA$59="Leve"),CONCATENATE("R9C",'Mapa Riesgos Gestión TECNOLOGIA'!$O$59),"")</f>
        <v/>
      </c>
      <c r="L44" s="74" t="str">
        <f>IF(AND('Mapa Riesgos Gestión TECNOLOGIA'!$Y$60="Baja",'Mapa Riesgos Gestión TECNOLOGIA'!$AA$60="Leve"),CONCATENATE("R9C",'Mapa Riesgos Gestión TECNOLOGIA'!$O$60),"")</f>
        <v/>
      </c>
      <c r="M44" s="74" t="str">
        <f>IF(AND('Mapa Riesgos Gestión TECNOLOGIA'!$Y$61="Baja",'Mapa Riesgos Gestión TECNOLOGIA'!$AA$61="Leve"),CONCATENATE("R9C",'Mapa Riesgos Gestión TECNOLOGIA'!$O$61),"")</f>
        <v/>
      </c>
      <c r="N44" s="74" t="str">
        <f>IF(AND('Mapa Riesgos Gestión TECNOLOGIA'!$Y$62="Baja",'Mapa Riesgos Gestión TECNOLOGIA'!$AA$62="Leve"),CONCATENATE("R9C",'Mapa Riesgos Gestión TECNOLOGIA'!$O$62),"")</f>
        <v/>
      </c>
      <c r="O44" s="75" t="str">
        <f>IF(AND('Mapa Riesgos Gestión TECNOLOGIA'!$Y$63="Baja",'Mapa Riesgos Gestión TECNOLOGIA'!$AA$63="Leve"),CONCATENATE("R9C",'Mapa Riesgos Gestión TECNOLOGIA'!$O$63),"")</f>
        <v/>
      </c>
      <c r="P44" s="64" t="str">
        <f>IF(AND('Mapa Riesgos Gestión TECNOLOGIA'!$Y$58="Baja",'Mapa Riesgos Gestión TECNOLOGIA'!$AA$58="Menor"),CONCATENATE("R9C",'Mapa Riesgos Gestión TECNOLOGIA'!$O$58),"")</f>
        <v/>
      </c>
      <c r="Q44" s="65" t="str">
        <f>IF(AND('Mapa Riesgos Gestión TECNOLOGIA'!$Y$59="Baja",'Mapa Riesgos Gestión TECNOLOGIA'!$AA$59="Menor"),CONCATENATE("R9C",'Mapa Riesgos Gestión TECNOLOGIA'!$O$59),"")</f>
        <v/>
      </c>
      <c r="R44" s="65" t="str">
        <f>IF(AND('Mapa Riesgos Gestión TECNOLOGIA'!$Y$60="Baja",'Mapa Riesgos Gestión TECNOLOGIA'!$AA$60="Menor"),CONCATENATE("R9C",'Mapa Riesgos Gestión TECNOLOGIA'!$O$60),"")</f>
        <v/>
      </c>
      <c r="S44" s="65" t="str">
        <f>IF(AND('Mapa Riesgos Gestión TECNOLOGIA'!$Y$61="Baja",'Mapa Riesgos Gestión TECNOLOGIA'!$AA$61="Menor"),CONCATENATE("R9C",'Mapa Riesgos Gestión TECNOLOGIA'!$O$61),"")</f>
        <v/>
      </c>
      <c r="T44" s="65" t="str">
        <f>IF(AND('Mapa Riesgos Gestión TECNOLOGIA'!$Y$62="Baja",'Mapa Riesgos Gestión TECNOLOGIA'!$AA$62="Menor"),CONCATENATE("R9C",'Mapa Riesgos Gestión TECNOLOGIA'!$O$62),"")</f>
        <v/>
      </c>
      <c r="U44" s="66" t="str">
        <f>IF(AND('Mapa Riesgos Gestión TECNOLOGIA'!$Y$63="Baja",'Mapa Riesgos Gestión TECNOLOGIA'!$AA$63="Menor"),CONCATENATE("R9C",'Mapa Riesgos Gestión TECNOLOGIA'!$O$63),"")</f>
        <v/>
      </c>
      <c r="V44" s="64" t="str">
        <f>IF(AND('Mapa Riesgos Gestión TECNOLOGIA'!$Y$58="Baja",'Mapa Riesgos Gestión TECNOLOGIA'!$AA$58="Moderado"),CONCATENATE("R9C",'Mapa Riesgos Gestión TECNOLOGIA'!$O$58),"")</f>
        <v/>
      </c>
      <c r="W44" s="65" t="str">
        <f>IF(AND('Mapa Riesgos Gestión TECNOLOGIA'!$Y$59="Baja",'Mapa Riesgos Gestión TECNOLOGIA'!$AA$59="Moderado"),CONCATENATE("R9C",'Mapa Riesgos Gestión TECNOLOGIA'!$O$59),"")</f>
        <v/>
      </c>
      <c r="X44" s="65" t="str">
        <f>IF(AND('Mapa Riesgos Gestión TECNOLOGIA'!$Y$60="Baja",'Mapa Riesgos Gestión TECNOLOGIA'!$AA$60="Moderado"),CONCATENATE("R9C",'Mapa Riesgos Gestión TECNOLOGIA'!$O$60),"")</f>
        <v/>
      </c>
      <c r="Y44" s="65" t="str">
        <f>IF(AND('Mapa Riesgos Gestión TECNOLOGIA'!$Y$61="Baja",'Mapa Riesgos Gestión TECNOLOGIA'!$AA$61="Moderado"),CONCATENATE("R9C",'Mapa Riesgos Gestión TECNOLOGIA'!$O$61),"")</f>
        <v/>
      </c>
      <c r="Z44" s="65" t="str">
        <f>IF(AND('Mapa Riesgos Gestión TECNOLOGIA'!$Y$62="Baja",'Mapa Riesgos Gestión TECNOLOGIA'!$AA$62="Moderado"),CONCATENATE("R9C",'Mapa Riesgos Gestión TECNOLOGIA'!$O$62),"")</f>
        <v/>
      </c>
      <c r="AA44" s="66" t="str">
        <f>IF(AND('Mapa Riesgos Gestión TECNOLOGIA'!$Y$63="Baja",'Mapa Riesgos Gestión TECNOLOGIA'!$AA$63="Moderado"),CONCATENATE("R9C",'Mapa Riesgos Gestión TECNOLOGIA'!$O$63),"")</f>
        <v/>
      </c>
      <c r="AB44" s="49" t="str">
        <f>IF(AND('Mapa Riesgos Gestión TECNOLOGIA'!$Y$58="Baja",'Mapa Riesgos Gestión TECNOLOGIA'!$AA$58="Mayor"),CONCATENATE("R9C",'Mapa Riesgos Gestión TECNOLOGIA'!$O$58),"")</f>
        <v/>
      </c>
      <c r="AC44" s="50" t="str">
        <f>IF(AND('Mapa Riesgos Gestión TECNOLOGIA'!$Y$59="Baja",'Mapa Riesgos Gestión TECNOLOGIA'!$AA$59="Mayor"),CONCATENATE("R9C",'Mapa Riesgos Gestión TECNOLOGIA'!$O$59),"")</f>
        <v/>
      </c>
      <c r="AD44" s="50" t="str">
        <f>IF(AND('Mapa Riesgos Gestión TECNOLOGIA'!$Y$60="Baja",'Mapa Riesgos Gestión TECNOLOGIA'!$AA$60="Mayor"),CONCATENATE("R9C",'Mapa Riesgos Gestión TECNOLOGIA'!$O$60),"")</f>
        <v/>
      </c>
      <c r="AE44" s="50" t="str">
        <f>IF(AND('Mapa Riesgos Gestión TECNOLOGIA'!$Y$61="Baja",'Mapa Riesgos Gestión TECNOLOGIA'!$AA$61="Mayor"),CONCATENATE("R9C",'Mapa Riesgos Gestión TECNOLOGIA'!$O$61),"")</f>
        <v/>
      </c>
      <c r="AF44" s="50" t="str">
        <f>IF(AND('Mapa Riesgos Gestión TECNOLOGIA'!$Y$62="Baja",'Mapa Riesgos Gestión TECNOLOGIA'!$AA$62="Mayor"),CONCATENATE("R9C",'Mapa Riesgos Gestión TECNOLOGIA'!$O$62),"")</f>
        <v/>
      </c>
      <c r="AG44" s="51" t="str">
        <f>IF(AND('Mapa Riesgos Gestión TECNOLOGIA'!$Y$63="Baja",'Mapa Riesgos Gestión TECNOLOGIA'!$AA$63="Mayor"),CONCATENATE("R9C",'Mapa Riesgos Gestión TECNOLOGIA'!$O$63),"")</f>
        <v/>
      </c>
      <c r="AH44" s="52" t="str">
        <f>IF(AND('Mapa Riesgos Gestión TECNOLOGIA'!$Y$58="Baja",'Mapa Riesgos Gestión TECNOLOGIA'!$AA$58="Catastrófico"),CONCATENATE("R9C",'Mapa Riesgos Gestión TECNOLOGIA'!$O$58),"")</f>
        <v/>
      </c>
      <c r="AI44" s="53" t="str">
        <f>IF(AND('Mapa Riesgos Gestión TECNOLOGIA'!$Y$59="Baja",'Mapa Riesgos Gestión TECNOLOGIA'!$AA$59="Catastrófico"),CONCATENATE("R9C",'Mapa Riesgos Gestión TECNOLOGIA'!$O$59),"")</f>
        <v/>
      </c>
      <c r="AJ44" s="53" t="str">
        <f>IF(AND('Mapa Riesgos Gestión TECNOLOGIA'!$Y$60="Baja",'Mapa Riesgos Gestión TECNOLOGIA'!$AA$60="Catastrófico"),CONCATENATE("R9C",'Mapa Riesgos Gestión TECNOLOGIA'!$O$60),"")</f>
        <v/>
      </c>
      <c r="AK44" s="53" t="str">
        <f>IF(AND('Mapa Riesgos Gestión TECNOLOGIA'!$Y$61="Baja",'Mapa Riesgos Gestión TECNOLOGIA'!$AA$61="Catastrófico"),CONCATENATE("R9C",'Mapa Riesgos Gestión TECNOLOGIA'!$O$61),"")</f>
        <v/>
      </c>
      <c r="AL44" s="53" t="str">
        <f>IF(AND('Mapa Riesgos Gestión TECNOLOGIA'!$Y$62="Baja",'Mapa Riesgos Gestión TECNOLOGIA'!$AA$62="Catastrófico"),CONCATENATE("R9C",'Mapa Riesgos Gestión TECNOLOGIA'!$O$62),"")</f>
        <v/>
      </c>
      <c r="AM44" s="54" t="str">
        <f>IF(AND('Mapa Riesgos Gestión TECNOLOGIA'!$Y$63="Baja",'Mapa Riesgos Gestión TECNOLOGIA'!$AA$63="Catastrófico"),CONCATENATE("R9C",'Mapa Riesgos Gestión TECNOLOGIA'!$O$63),"")</f>
        <v/>
      </c>
      <c r="AN44" s="80"/>
      <c r="AO44" s="461"/>
      <c r="AP44" s="462"/>
      <c r="AQ44" s="462"/>
      <c r="AR44" s="462"/>
      <c r="AS44" s="462"/>
      <c r="AT44" s="463"/>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row>
    <row r="45" spans="1:80" ht="15.75" customHeight="1" thickBot="1" x14ac:dyDescent="0.3">
      <c r="A45" s="80"/>
      <c r="B45" s="389"/>
      <c r="C45" s="389"/>
      <c r="D45" s="390"/>
      <c r="E45" s="433"/>
      <c r="F45" s="434"/>
      <c r="G45" s="434"/>
      <c r="H45" s="434"/>
      <c r="I45" s="434"/>
      <c r="J45" s="76" t="str">
        <f>IF(AND('Mapa Riesgos Gestión TECNOLOGIA'!$Y$64="Baja",'Mapa Riesgos Gestión TECNOLOGIA'!$AA$64="Leve"),CONCATENATE("R10C",'Mapa Riesgos Gestión TECNOLOGIA'!$O$64),"")</f>
        <v/>
      </c>
      <c r="K45" s="77" t="str">
        <f>IF(AND('Mapa Riesgos Gestión TECNOLOGIA'!$Y$65="Baja",'Mapa Riesgos Gestión TECNOLOGIA'!$AA$65="Leve"),CONCATENATE("R10C",'Mapa Riesgos Gestión TECNOLOGIA'!$O$65),"")</f>
        <v/>
      </c>
      <c r="L45" s="77" t="str">
        <f>IF(AND('Mapa Riesgos Gestión TECNOLOGIA'!$Y$66="Baja",'Mapa Riesgos Gestión TECNOLOGIA'!$AA$66="Leve"),CONCATENATE("R10C",'Mapa Riesgos Gestión TECNOLOGIA'!$O$66),"")</f>
        <v/>
      </c>
      <c r="M45" s="77" t="str">
        <f>IF(AND('Mapa Riesgos Gestión TECNOLOGIA'!$Y$67="Baja",'Mapa Riesgos Gestión TECNOLOGIA'!$AA$67="Leve"),CONCATENATE("R10C",'Mapa Riesgos Gestión TECNOLOGIA'!$O$67),"")</f>
        <v/>
      </c>
      <c r="N45" s="77" t="str">
        <f>IF(AND('Mapa Riesgos Gestión TECNOLOGIA'!$Y$68="Baja",'Mapa Riesgos Gestión TECNOLOGIA'!$AA$68="Leve"),CONCATENATE("R10C",'Mapa Riesgos Gestión TECNOLOGIA'!$O$68),"")</f>
        <v/>
      </c>
      <c r="O45" s="78" t="str">
        <f>IF(AND('Mapa Riesgos Gestión TECNOLOGIA'!$Y$69="Baja",'Mapa Riesgos Gestión TECNOLOGIA'!$AA$69="Leve"),CONCATENATE("R10C",'Mapa Riesgos Gestión TECNOLOGIA'!$O$69),"")</f>
        <v/>
      </c>
      <c r="P45" s="64" t="str">
        <f>IF(AND('Mapa Riesgos Gestión TECNOLOGIA'!$Y$64="Baja",'Mapa Riesgos Gestión TECNOLOGIA'!$AA$64="Menor"),CONCATENATE("R10C",'Mapa Riesgos Gestión TECNOLOGIA'!$O$64),"")</f>
        <v/>
      </c>
      <c r="Q45" s="65" t="str">
        <f>IF(AND('Mapa Riesgos Gestión TECNOLOGIA'!$Y$65="Baja",'Mapa Riesgos Gestión TECNOLOGIA'!$AA$65="Menor"),CONCATENATE("R10C",'Mapa Riesgos Gestión TECNOLOGIA'!$O$65),"")</f>
        <v/>
      </c>
      <c r="R45" s="65" t="str">
        <f>IF(AND('Mapa Riesgos Gestión TECNOLOGIA'!$Y$66="Baja",'Mapa Riesgos Gestión TECNOLOGIA'!$AA$66="Menor"),CONCATENATE("R10C",'Mapa Riesgos Gestión TECNOLOGIA'!$O$66),"")</f>
        <v/>
      </c>
      <c r="S45" s="65" t="str">
        <f>IF(AND('Mapa Riesgos Gestión TECNOLOGIA'!$Y$67="Baja",'Mapa Riesgos Gestión TECNOLOGIA'!$AA$67="Menor"),CONCATENATE("R10C",'Mapa Riesgos Gestión TECNOLOGIA'!$O$67),"")</f>
        <v/>
      </c>
      <c r="T45" s="65" t="str">
        <f>IF(AND('Mapa Riesgos Gestión TECNOLOGIA'!$Y$68="Baja",'Mapa Riesgos Gestión TECNOLOGIA'!$AA$68="Menor"),CONCATENATE("R10C",'Mapa Riesgos Gestión TECNOLOGIA'!$O$68),"")</f>
        <v/>
      </c>
      <c r="U45" s="66" t="str">
        <f>IF(AND('Mapa Riesgos Gestión TECNOLOGIA'!$Y$69="Baja",'Mapa Riesgos Gestión TECNOLOGIA'!$AA$69="Menor"),CONCATENATE("R10C",'Mapa Riesgos Gestión TECNOLOGIA'!$O$69),"")</f>
        <v/>
      </c>
      <c r="V45" s="67" t="str">
        <f>IF(AND('Mapa Riesgos Gestión TECNOLOGIA'!$Y$64="Baja",'Mapa Riesgos Gestión TECNOLOGIA'!$AA$64="Moderado"),CONCATENATE("R10C",'Mapa Riesgos Gestión TECNOLOGIA'!$O$64),"")</f>
        <v/>
      </c>
      <c r="W45" s="68" t="str">
        <f>IF(AND('Mapa Riesgos Gestión TECNOLOGIA'!$Y$65="Baja",'Mapa Riesgos Gestión TECNOLOGIA'!$AA$65="Moderado"),CONCATENATE("R10C",'Mapa Riesgos Gestión TECNOLOGIA'!$O$65),"")</f>
        <v/>
      </c>
      <c r="X45" s="68" t="str">
        <f>IF(AND('Mapa Riesgos Gestión TECNOLOGIA'!$Y$66="Baja",'Mapa Riesgos Gestión TECNOLOGIA'!$AA$66="Moderado"),CONCATENATE("R10C",'Mapa Riesgos Gestión TECNOLOGIA'!$O$66),"")</f>
        <v/>
      </c>
      <c r="Y45" s="68" t="str">
        <f>IF(AND('Mapa Riesgos Gestión TECNOLOGIA'!$Y$67="Baja",'Mapa Riesgos Gestión TECNOLOGIA'!$AA$67="Moderado"),CONCATENATE("R10C",'Mapa Riesgos Gestión TECNOLOGIA'!$O$67),"")</f>
        <v/>
      </c>
      <c r="Z45" s="68" t="str">
        <f>IF(AND('Mapa Riesgos Gestión TECNOLOGIA'!$Y$68="Baja",'Mapa Riesgos Gestión TECNOLOGIA'!$AA$68="Moderado"),CONCATENATE("R10C",'Mapa Riesgos Gestión TECNOLOGIA'!$O$68),"")</f>
        <v/>
      </c>
      <c r="AA45" s="69" t="str">
        <f>IF(AND('Mapa Riesgos Gestión TECNOLOGIA'!$Y$69="Baja",'Mapa Riesgos Gestión TECNOLOGIA'!$AA$69="Moderado"),CONCATENATE("R10C",'Mapa Riesgos Gestión TECNOLOGIA'!$O$69),"")</f>
        <v/>
      </c>
      <c r="AB45" s="55" t="str">
        <f>IF(AND('Mapa Riesgos Gestión TECNOLOGIA'!$Y$64="Baja",'Mapa Riesgos Gestión TECNOLOGIA'!$AA$64="Mayor"),CONCATENATE("R10C",'Mapa Riesgos Gestión TECNOLOGIA'!$O$64),"")</f>
        <v/>
      </c>
      <c r="AC45" s="56" t="str">
        <f>IF(AND('Mapa Riesgos Gestión TECNOLOGIA'!$Y$65="Baja",'Mapa Riesgos Gestión TECNOLOGIA'!$AA$65="Mayor"),CONCATENATE("R10C",'Mapa Riesgos Gestión TECNOLOGIA'!$O$65),"")</f>
        <v/>
      </c>
      <c r="AD45" s="56" t="str">
        <f>IF(AND('Mapa Riesgos Gestión TECNOLOGIA'!$Y$66="Baja",'Mapa Riesgos Gestión TECNOLOGIA'!$AA$66="Mayor"),CONCATENATE("R10C",'Mapa Riesgos Gestión TECNOLOGIA'!$O$66),"")</f>
        <v/>
      </c>
      <c r="AE45" s="56" t="str">
        <f>IF(AND('Mapa Riesgos Gestión TECNOLOGIA'!$Y$67="Baja",'Mapa Riesgos Gestión TECNOLOGIA'!$AA$67="Mayor"),CONCATENATE("R10C",'Mapa Riesgos Gestión TECNOLOGIA'!$O$67),"")</f>
        <v/>
      </c>
      <c r="AF45" s="56" t="str">
        <f>IF(AND('Mapa Riesgos Gestión TECNOLOGIA'!$Y$68="Baja",'Mapa Riesgos Gestión TECNOLOGIA'!$AA$68="Mayor"),CONCATENATE("R10C",'Mapa Riesgos Gestión TECNOLOGIA'!$O$68),"")</f>
        <v/>
      </c>
      <c r="AG45" s="57" t="str">
        <f>IF(AND('Mapa Riesgos Gestión TECNOLOGIA'!$Y$69="Baja",'Mapa Riesgos Gestión TECNOLOGIA'!$AA$69="Mayor"),CONCATENATE("R10C",'Mapa Riesgos Gestión TECNOLOGIA'!$O$69),"")</f>
        <v/>
      </c>
      <c r="AH45" s="58" t="str">
        <f>IF(AND('Mapa Riesgos Gestión TECNOLOGIA'!$Y$64="Baja",'Mapa Riesgos Gestión TECNOLOGIA'!$AA$64="Catastrófico"),CONCATENATE("R10C",'Mapa Riesgos Gestión TECNOLOGIA'!$O$64),"")</f>
        <v/>
      </c>
      <c r="AI45" s="59" t="str">
        <f>IF(AND('Mapa Riesgos Gestión TECNOLOGIA'!$Y$65="Baja",'Mapa Riesgos Gestión TECNOLOGIA'!$AA$65="Catastrófico"),CONCATENATE("R10C",'Mapa Riesgos Gestión TECNOLOGIA'!$O$65),"")</f>
        <v/>
      </c>
      <c r="AJ45" s="59" t="str">
        <f>IF(AND('Mapa Riesgos Gestión TECNOLOGIA'!$Y$66="Baja",'Mapa Riesgos Gestión TECNOLOGIA'!$AA$66="Catastrófico"),CONCATENATE("R10C",'Mapa Riesgos Gestión TECNOLOGIA'!$O$66),"")</f>
        <v/>
      </c>
      <c r="AK45" s="59" t="str">
        <f>IF(AND('Mapa Riesgos Gestión TECNOLOGIA'!$Y$67="Baja",'Mapa Riesgos Gestión TECNOLOGIA'!$AA$67="Catastrófico"),CONCATENATE("R10C",'Mapa Riesgos Gestión TECNOLOGIA'!$O$67),"")</f>
        <v/>
      </c>
      <c r="AL45" s="59" t="str">
        <f>IF(AND('Mapa Riesgos Gestión TECNOLOGIA'!$Y$68="Baja",'Mapa Riesgos Gestión TECNOLOGIA'!$AA$68="Catastrófico"),CONCATENATE("R10C",'Mapa Riesgos Gestión TECNOLOGIA'!$O$68),"")</f>
        <v/>
      </c>
      <c r="AM45" s="60" t="str">
        <f>IF(AND('Mapa Riesgos Gestión TECNOLOGIA'!$Y$69="Baja",'Mapa Riesgos Gestión TECNOLOGIA'!$AA$69="Catastrófico"),CONCATENATE("R10C",'Mapa Riesgos Gestión TECNOLOGIA'!$O$69),"")</f>
        <v/>
      </c>
      <c r="AN45" s="80"/>
      <c r="AO45" s="464"/>
      <c r="AP45" s="465"/>
      <c r="AQ45" s="465"/>
      <c r="AR45" s="465"/>
      <c r="AS45" s="465"/>
      <c r="AT45" s="466"/>
    </row>
    <row r="46" spans="1:80" ht="46.5" customHeight="1" x14ac:dyDescent="0.35">
      <c r="A46" s="80"/>
      <c r="B46" s="389"/>
      <c r="C46" s="389"/>
      <c r="D46" s="390"/>
      <c r="E46" s="427" t="s">
        <v>113</v>
      </c>
      <c r="F46" s="428"/>
      <c r="G46" s="428"/>
      <c r="H46" s="428"/>
      <c r="I46" s="429"/>
      <c r="J46" s="70" t="str">
        <f>IF(AND('Mapa Riesgos Gestión TECNOLOGIA'!$Y$10="Muy Baja",'Mapa Riesgos Gestión TECNOLOGIA'!$AA$10="Leve"),CONCATENATE("R1C",'Mapa Riesgos Gestión TECNOLOGIA'!$O$10),"")</f>
        <v/>
      </c>
      <c r="K46" s="71" t="str">
        <f>IF(AND('Mapa Riesgos Gestión TECNOLOGIA'!$Y$11="Muy Baja",'Mapa Riesgos Gestión TECNOLOGIA'!$AA$11="Leve"),CONCATENATE("R1C",'Mapa Riesgos Gestión TECNOLOGIA'!$O$11),"")</f>
        <v/>
      </c>
      <c r="L46" s="71" t="str">
        <f>IF(AND('Mapa Riesgos Gestión TECNOLOGIA'!$Y$12="Muy Baja",'Mapa Riesgos Gestión TECNOLOGIA'!$AA$12="Leve"),CONCATENATE("R1C",'Mapa Riesgos Gestión TECNOLOGIA'!$O$12),"")</f>
        <v/>
      </c>
      <c r="M46" s="71" t="str">
        <f>IF(AND('Mapa Riesgos Gestión TECNOLOGIA'!$Y$13="Muy Baja",'Mapa Riesgos Gestión TECNOLOGIA'!$AA$13="Leve"),CONCATENATE("R1C",'Mapa Riesgos Gestión TECNOLOGIA'!$O$13),"")</f>
        <v/>
      </c>
      <c r="N46" s="71" t="str">
        <f>IF(AND('Mapa Riesgos Gestión TECNOLOGIA'!$Y$14="Muy Baja",'Mapa Riesgos Gestión TECNOLOGIA'!$AA$14="Leve"),CONCATENATE("R1C",'Mapa Riesgos Gestión TECNOLOGIA'!$O$14),"")</f>
        <v/>
      </c>
      <c r="O46" s="72" t="str">
        <f>IF(AND('Mapa Riesgos Gestión TECNOLOGIA'!$Y$15="Muy Baja",'Mapa Riesgos Gestión TECNOLOGIA'!$AA$15="Leve"),CONCATENATE("R1C",'Mapa Riesgos Gestión TECNOLOGIA'!$O$15),"")</f>
        <v/>
      </c>
      <c r="P46" s="70" t="str">
        <f>IF(AND('Mapa Riesgos Gestión TECNOLOGIA'!$Y$10="Muy Baja",'Mapa Riesgos Gestión TECNOLOGIA'!$AA$10="Menor"),CONCATENATE("R1C",'Mapa Riesgos Gestión TECNOLOGIA'!$O$10),"")</f>
        <v/>
      </c>
      <c r="Q46" s="71" t="str">
        <f>IF(AND('Mapa Riesgos Gestión TECNOLOGIA'!$Y$11="Muy Baja",'Mapa Riesgos Gestión TECNOLOGIA'!$AA$11="Menor"),CONCATENATE("R1C",'Mapa Riesgos Gestión TECNOLOGIA'!$O$11),"")</f>
        <v/>
      </c>
      <c r="R46" s="71" t="str">
        <f>IF(AND('Mapa Riesgos Gestión TECNOLOGIA'!$Y$12="Muy Baja",'Mapa Riesgos Gestión TECNOLOGIA'!$AA$12="Menor"),CONCATENATE("R1C",'Mapa Riesgos Gestión TECNOLOGIA'!$O$12),"")</f>
        <v/>
      </c>
      <c r="S46" s="71" t="str">
        <f>IF(AND('Mapa Riesgos Gestión TECNOLOGIA'!$Y$13="Muy Baja",'Mapa Riesgos Gestión TECNOLOGIA'!$AA$13="Menor"),CONCATENATE("R1C",'Mapa Riesgos Gestión TECNOLOGIA'!$O$13),"")</f>
        <v/>
      </c>
      <c r="T46" s="71" t="str">
        <f>IF(AND('Mapa Riesgos Gestión TECNOLOGIA'!$Y$14="Muy Baja",'Mapa Riesgos Gestión TECNOLOGIA'!$AA$14="Menor"),CONCATENATE("R1C",'Mapa Riesgos Gestión TECNOLOGIA'!$O$14),"")</f>
        <v/>
      </c>
      <c r="U46" s="72" t="str">
        <f>IF(AND('Mapa Riesgos Gestión TECNOLOGIA'!$Y$15="Muy Baja",'Mapa Riesgos Gestión TECNOLOGIA'!$AA$15="Menor"),CONCATENATE("R1C",'Mapa Riesgos Gestión TECNOLOGIA'!$O$15),"")</f>
        <v/>
      </c>
      <c r="V46" s="61" t="str">
        <f>IF(AND('Mapa Riesgos Gestión TECNOLOGIA'!$Y$10="Muy Baja",'Mapa Riesgos Gestión TECNOLOGIA'!$AA$10="Moderado"),CONCATENATE("R1C",'Mapa Riesgos Gestión TECNOLOGIA'!$O$10),"")</f>
        <v/>
      </c>
      <c r="W46" s="79" t="str">
        <f>IF(AND('Mapa Riesgos Gestión TECNOLOGIA'!$Y$11="Muy Baja",'Mapa Riesgos Gestión TECNOLOGIA'!$AA$11="Moderado"),CONCATENATE("R1C",'Mapa Riesgos Gestión TECNOLOGIA'!$O$11),"")</f>
        <v/>
      </c>
      <c r="X46" s="62" t="str">
        <f>IF(AND('Mapa Riesgos Gestión TECNOLOGIA'!$Y$12="Muy Baja",'Mapa Riesgos Gestión TECNOLOGIA'!$AA$12="Moderado"),CONCATENATE("R1C",'Mapa Riesgos Gestión TECNOLOGIA'!$O$12),"")</f>
        <v/>
      </c>
      <c r="Y46" s="62" t="str">
        <f>IF(AND('Mapa Riesgos Gestión TECNOLOGIA'!$Y$13="Muy Baja",'Mapa Riesgos Gestión TECNOLOGIA'!$AA$13="Moderado"),CONCATENATE("R1C",'Mapa Riesgos Gestión TECNOLOGIA'!$O$13),"")</f>
        <v/>
      </c>
      <c r="Z46" s="62" t="str">
        <f>IF(AND('Mapa Riesgos Gestión TECNOLOGIA'!$Y$14="Muy Baja",'Mapa Riesgos Gestión TECNOLOGIA'!$AA$14="Moderado"),CONCATENATE("R1C",'Mapa Riesgos Gestión TECNOLOGIA'!$O$14),"")</f>
        <v/>
      </c>
      <c r="AA46" s="63" t="str">
        <f>IF(AND('Mapa Riesgos Gestión TECNOLOGIA'!$Y$15="Muy Baja",'Mapa Riesgos Gestión TECNOLOGIA'!$AA$15="Moderado"),CONCATENATE("R1C",'Mapa Riesgos Gestión TECNOLOGIA'!$O$15),"")</f>
        <v/>
      </c>
      <c r="AB46" s="43" t="str">
        <f>IF(AND('Mapa Riesgos Gestión TECNOLOGIA'!$Y$10="Muy Baja",'Mapa Riesgos Gestión TECNOLOGIA'!$AA$10="Mayor"),CONCATENATE("R1C",'Mapa Riesgos Gestión TECNOLOGIA'!$O$10),"")</f>
        <v/>
      </c>
      <c r="AC46" s="44" t="str">
        <f>IF(AND('Mapa Riesgos Gestión TECNOLOGIA'!$Y$11="Muy Baja",'Mapa Riesgos Gestión TECNOLOGIA'!$AA$11="Mayor"),CONCATENATE("R1C",'Mapa Riesgos Gestión TECNOLOGIA'!$O$11),"")</f>
        <v/>
      </c>
      <c r="AD46" s="44" t="str">
        <f>IF(AND('Mapa Riesgos Gestión TECNOLOGIA'!$Y$12="Muy Baja",'Mapa Riesgos Gestión TECNOLOGIA'!$AA$12="Mayor"),CONCATENATE("R1C",'Mapa Riesgos Gestión TECNOLOGIA'!$O$12),"")</f>
        <v/>
      </c>
      <c r="AE46" s="44" t="str">
        <f>IF(AND('Mapa Riesgos Gestión TECNOLOGIA'!$Y$13="Muy Baja",'Mapa Riesgos Gestión TECNOLOGIA'!$AA$13="Mayor"),CONCATENATE("R1C",'Mapa Riesgos Gestión TECNOLOGIA'!$O$13),"")</f>
        <v/>
      </c>
      <c r="AF46" s="44" t="str">
        <f>IF(AND('Mapa Riesgos Gestión TECNOLOGIA'!$Y$14="Muy Baja",'Mapa Riesgos Gestión TECNOLOGIA'!$AA$14="Mayor"),CONCATENATE("R1C",'Mapa Riesgos Gestión TECNOLOGIA'!$O$14),"")</f>
        <v/>
      </c>
      <c r="AG46" s="45" t="str">
        <f>IF(AND('Mapa Riesgos Gestión TECNOLOGIA'!$Y$15="Muy Baja",'Mapa Riesgos Gestión TECNOLOGIA'!$AA$15="Mayor"),CONCATENATE("R1C",'Mapa Riesgos Gestión TECNOLOGIA'!$O$15),"")</f>
        <v/>
      </c>
      <c r="AH46" s="46" t="str">
        <f>IF(AND('Mapa Riesgos Gestión TECNOLOGIA'!$Y$10="Muy Baja",'Mapa Riesgos Gestión TECNOLOGIA'!$AA$10="Catastrófico"),CONCATENATE("R1C",'Mapa Riesgos Gestión TECNOLOGIA'!$O$10),"")</f>
        <v/>
      </c>
      <c r="AI46" s="47" t="str">
        <f>IF(AND('Mapa Riesgos Gestión TECNOLOGIA'!$Y$11="Muy Baja",'Mapa Riesgos Gestión TECNOLOGIA'!$AA$11="Catastrófico"),CONCATENATE("R1C",'Mapa Riesgos Gestión TECNOLOGIA'!$O$11),"")</f>
        <v/>
      </c>
      <c r="AJ46" s="47" t="str">
        <f>IF(AND('Mapa Riesgos Gestión TECNOLOGIA'!$Y$12="Muy Baja",'Mapa Riesgos Gestión TECNOLOGIA'!$AA$12="Catastrófico"),CONCATENATE("R1C",'Mapa Riesgos Gestión TECNOLOGIA'!$O$12),"")</f>
        <v/>
      </c>
      <c r="AK46" s="47" t="str">
        <f>IF(AND('Mapa Riesgos Gestión TECNOLOGIA'!$Y$13="Muy Baja",'Mapa Riesgos Gestión TECNOLOGIA'!$AA$13="Catastrófico"),CONCATENATE("R1C",'Mapa Riesgos Gestión TECNOLOGIA'!$O$13),"")</f>
        <v/>
      </c>
      <c r="AL46" s="47" t="str">
        <f>IF(AND('Mapa Riesgos Gestión TECNOLOGIA'!$Y$14="Muy Baja",'Mapa Riesgos Gestión TECNOLOGIA'!$AA$14="Catastrófico"),CONCATENATE("R1C",'Mapa Riesgos Gestión TECNOLOGIA'!$O$14),"")</f>
        <v/>
      </c>
      <c r="AM46" s="48" t="str">
        <f>IF(AND('Mapa Riesgos Gestión TECNOLOGIA'!$Y$15="Muy Baja",'Mapa Riesgos Gestión TECNOLOGIA'!$AA$15="Catastrófico"),CONCATENATE("R1C",'Mapa Riesgos Gestión TECNOLOGIA'!$O$15),"")</f>
        <v/>
      </c>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ht="46.5" customHeight="1" x14ac:dyDescent="0.25">
      <c r="A47" s="80"/>
      <c r="B47" s="389"/>
      <c r="C47" s="389"/>
      <c r="D47" s="390"/>
      <c r="E47" s="446"/>
      <c r="F47" s="431"/>
      <c r="G47" s="431"/>
      <c r="H47" s="431"/>
      <c r="I47" s="432"/>
      <c r="J47" s="73" t="str">
        <f ca="1">IF(AND('Mapa Riesgos Gestión TECNOLOGIA'!$Y$16="Muy Baja",'Mapa Riesgos Gestión TECNOLOGIA'!$AA$16="Leve"),CONCATENATE("R2C",'Mapa Riesgos Gestión TECNOLOGIA'!$O$16),"")</f>
        <v/>
      </c>
      <c r="K47" s="74" t="str">
        <f ca="1">IF(AND('Mapa Riesgos Gestión TECNOLOGIA'!$Y$17="Muy Baja",'Mapa Riesgos Gestión TECNOLOGIA'!$AA$17="Leve"),CONCATENATE("R2C",'Mapa Riesgos Gestión TECNOLOGIA'!$O$17),"")</f>
        <v/>
      </c>
      <c r="L47" s="74" t="str">
        <f ca="1">IF(AND('Mapa Riesgos Gestión TECNOLOGIA'!$Y$18="Muy Baja",'Mapa Riesgos Gestión TECNOLOGIA'!$AA$18="Leve"),CONCATENATE("R2C",'Mapa Riesgos Gestión TECNOLOGIA'!$O$18),"")</f>
        <v/>
      </c>
      <c r="M47" s="74" t="str">
        <f ca="1">IF(AND('Mapa Riesgos Gestión TECNOLOGIA'!$Y$19="Muy Baja",'Mapa Riesgos Gestión TECNOLOGIA'!$AA$19="Leve"),CONCATENATE("R2C",'Mapa Riesgos Gestión TECNOLOGIA'!$O$19),"")</f>
        <v/>
      </c>
      <c r="N47" s="74" t="str">
        <f>IF(AND('Mapa Riesgos Gestión TECNOLOGIA'!$Y$20="Muy Baja",'Mapa Riesgos Gestión TECNOLOGIA'!$AA$20="Leve"),CONCATENATE("R2C",'Mapa Riesgos Gestión TECNOLOGIA'!$O$20),"")</f>
        <v/>
      </c>
      <c r="O47" s="75" t="str">
        <f>IF(AND('Mapa Riesgos Gestión TECNOLOGIA'!$Y$21="Muy Baja",'Mapa Riesgos Gestión TECNOLOGIA'!$AA$21="Leve"),CONCATENATE("R2C",'Mapa Riesgos Gestión TECNOLOGIA'!$O$21),"")</f>
        <v/>
      </c>
      <c r="P47" s="73" t="str">
        <f ca="1">IF(AND('Mapa Riesgos Gestión TECNOLOGIA'!$Y$16="Muy Baja",'Mapa Riesgos Gestión TECNOLOGIA'!$AA$16="Menor"),CONCATENATE("R2C",'Mapa Riesgos Gestión TECNOLOGIA'!$O$16),"")</f>
        <v/>
      </c>
      <c r="Q47" s="74" t="str">
        <f ca="1">IF(AND('Mapa Riesgos Gestión TECNOLOGIA'!$Y$17="Muy Baja",'Mapa Riesgos Gestión TECNOLOGIA'!$AA$17="Menor"),CONCATENATE("R2C",'Mapa Riesgos Gestión TECNOLOGIA'!$O$17),"")</f>
        <v/>
      </c>
      <c r="R47" s="74" t="str">
        <f ca="1">IF(AND('Mapa Riesgos Gestión TECNOLOGIA'!$Y$18="Muy Baja",'Mapa Riesgos Gestión TECNOLOGIA'!$AA$18="Menor"),CONCATENATE("R2C",'Mapa Riesgos Gestión TECNOLOGIA'!$O$18),"")</f>
        <v/>
      </c>
      <c r="S47" s="74" t="str">
        <f ca="1">IF(AND('Mapa Riesgos Gestión TECNOLOGIA'!$Y$19="Muy Baja",'Mapa Riesgos Gestión TECNOLOGIA'!$AA$19="Menor"),CONCATENATE("R2C",'Mapa Riesgos Gestión TECNOLOGIA'!$O$19),"")</f>
        <v/>
      </c>
      <c r="T47" s="74" t="str">
        <f>IF(AND('Mapa Riesgos Gestión TECNOLOGIA'!$Y$20="Muy Baja",'Mapa Riesgos Gestión TECNOLOGIA'!$AA$20="Menor"),CONCATENATE("R2C",'Mapa Riesgos Gestión TECNOLOGIA'!$O$20),"")</f>
        <v/>
      </c>
      <c r="U47" s="75" t="str">
        <f>IF(AND('Mapa Riesgos Gestión TECNOLOGIA'!$Y$21="Muy Baja",'Mapa Riesgos Gestión TECNOLOGIA'!$AA$21="Menor"),CONCATENATE("R2C",'Mapa Riesgos Gestión TECNOLOGIA'!$O$21),"")</f>
        <v/>
      </c>
      <c r="V47" s="64" t="str">
        <f ca="1">IF(AND('Mapa Riesgos Gestión TECNOLOGIA'!$Y$16="Muy Baja",'Mapa Riesgos Gestión TECNOLOGIA'!$AA$16="Moderado"),CONCATENATE("R2C",'Mapa Riesgos Gestión TECNOLOGIA'!$O$16),"")</f>
        <v/>
      </c>
      <c r="W47" s="65" t="str">
        <f ca="1">IF(AND('Mapa Riesgos Gestión TECNOLOGIA'!$Y$17="Muy Baja",'Mapa Riesgos Gestión TECNOLOGIA'!$AA$17="Moderado"),CONCATENATE("R2C",'Mapa Riesgos Gestión TECNOLOGIA'!$O$17),"")</f>
        <v/>
      </c>
      <c r="X47" s="65" t="str">
        <f ca="1">IF(AND('Mapa Riesgos Gestión TECNOLOGIA'!$Y$18="Muy Baja",'Mapa Riesgos Gestión TECNOLOGIA'!$AA$18="Moderado"),CONCATENATE("R2C",'Mapa Riesgos Gestión TECNOLOGIA'!$O$18),"")</f>
        <v/>
      </c>
      <c r="Y47" s="65" t="str">
        <f ca="1">IF(AND('Mapa Riesgos Gestión TECNOLOGIA'!$Y$19="Muy Baja",'Mapa Riesgos Gestión TECNOLOGIA'!$AA$19="Moderado"),CONCATENATE("R2C",'Mapa Riesgos Gestión TECNOLOGIA'!$O$19),"")</f>
        <v/>
      </c>
      <c r="Z47" s="65" t="str">
        <f>IF(AND('Mapa Riesgos Gestión TECNOLOGIA'!$Y$20="Muy Baja",'Mapa Riesgos Gestión TECNOLOGIA'!$AA$20="Moderado"),CONCATENATE("R2C",'Mapa Riesgos Gestión TECNOLOGIA'!$O$20),"")</f>
        <v/>
      </c>
      <c r="AA47" s="66" t="str">
        <f>IF(AND('Mapa Riesgos Gestión TECNOLOGIA'!$Y$21="Muy Baja",'Mapa Riesgos Gestión TECNOLOGIA'!$AA$21="Moderado"),CONCATENATE("R2C",'Mapa Riesgos Gestión TECNOLOGIA'!$O$21),"")</f>
        <v/>
      </c>
      <c r="AB47" s="49" t="str">
        <f ca="1">IF(AND('Mapa Riesgos Gestión TECNOLOGIA'!$Y$16="Muy Baja",'Mapa Riesgos Gestión TECNOLOGIA'!$AA$16="Mayor"),CONCATENATE("R2C",'Mapa Riesgos Gestión TECNOLOGIA'!$O$16),"")</f>
        <v/>
      </c>
      <c r="AC47" s="50" t="str">
        <f ca="1">IF(AND('Mapa Riesgos Gestión TECNOLOGIA'!$Y$17="Muy Baja",'Mapa Riesgos Gestión TECNOLOGIA'!$AA$17="Mayor"),CONCATENATE("R2C",'Mapa Riesgos Gestión TECNOLOGIA'!$O$17),"")</f>
        <v/>
      </c>
      <c r="AD47" s="50" t="str">
        <f ca="1">IF(AND('Mapa Riesgos Gestión TECNOLOGIA'!$Y$18="Muy Baja",'Mapa Riesgos Gestión TECNOLOGIA'!$AA$18="Mayor"),CONCATENATE("R2C",'Mapa Riesgos Gestión TECNOLOGIA'!$O$18),"")</f>
        <v/>
      </c>
      <c r="AE47" s="50" t="str">
        <f ca="1">IF(AND('Mapa Riesgos Gestión TECNOLOGIA'!$Y$19="Muy Baja",'Mapa Riesgos Gestión TECNOLOGIA'!$AA$19="Mayor"),CONCATENATE("R2C",'Mapa Riesgos Gestión TECNOLOGIA'!$O$19),"")</f>
        <v/>
      </c>
      <c r="AF47" s="50" t="str">
        <f>IF(AND('Mapa Riesgos Gestión TECNOLOGIA'!$Y$20="Muy Baja",'Mapa Riesgos Gestión TECNOLOGIA'!$AA$20="Mayor"),CONCATENATE("R2C",'Mapa Riesgos Gestión TECNOLOGIA'!$O$20),"")</f>
        <v/>
      </c>
      <c r="AG47" s="51" t="str">
        <f>IF(AND('Mapa Riesgos Gestión TECNOLOGIA'!$Y$21="Muy Baja",'Mapa Riesgos Gestión TECNOLOGIA'!$AA$21="Mayor"),CONCATENATE("R2C",'Mapa Riesgos Gestión TECNOLOGIA'!$O$21),"")</f>
        <v/>
      </c>
      <c r="AH47" s="52" t="str">
        <f ca="1">IF(AND('Mapa Riesgos Gestión TECNOLOGIA'!$Y$16="Muy Baja",'Mapa Riesgos Gestión TECNOLOGIA'!$AA$16="Catastrófico"),CONCATENATE("R2C",'Mapa Riesgos Gestión TECNOLOGIA'!$O$16),"")</f>
        <v/>
      </c>
      <c r="AI47" s="53" t="str">
        <f ca="1">IF(AND('Mapa Riesgos Gestión TECNOLOGIA'!$Y$17="Muy Baja",'Mapa Riesgos Gestión TECNOLOGIA'!$AA$17="Catastrófico"),CONCATENATE("R2C",'Mapa Riesgos Gestión TECNOLOGIA'!$O$17),"")</f>
        <v/>
      </c>
      <c r="AJ47" s="53" t="str">
        <f ca="1">IF(AND('Mapa Riesgos Gestión TECNOLOGIA'!$Y$18="Muy Baja",'Mapa Riesgos Gestión TECNOLOGIA'!$AA$18="Catastrófico"),CONCATENATE("R2C",'Mapa Riesgos Gestión TECNOLOGIA'!$O$18),"")</f>
        <v/>
      </c>
      <c r="AK47" s="53" t="str">
        <f ca="1">IF(AND('Mapa Riesgos Gestión TECNOLOGIA'!$Y$19="Muy Baja",'Mapa Riesgos Gestión TECNOLOGIA'!$AA$19="Catastrófico"),CONCATENATE("R2C",'Mapa Riesgos Gestión TECNOLOGIA'!$O$19),"")</f>
        <v/>
      </c>
      <c r="AL47" s="53" t="str">
        <f>IF(AND('Mapa Riesgos Gestión TECNOLOGIA'!$Y$20="Muy Baja",'Mapa Riesgos Gestión TECNOLOGIA'!$AA$20="Catastrófico"),CONCATENATE("R2C",'Mapa Riesgos Gestión TECNOLOGIA'!$O$20),"")</f>
        <v/>
      </c>
      <c r="AM47" s="54" t="str">
        <f>IF(AND('Mapa Riesgos Gestión TECNOLOGIA'!$Y$21="Muy Baja",'Mapa Riesgos Gestión TECNOLOGIA'!$AA$21="Catastrófico"),CONCATENATE("R2C",'Mapa Riesgos Gestión TECNOLOGIA'!$O$21),"")</f>
        <v/>
      </c>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ht="15" customHeight="1" x14ac:dyDescent="0.25">
      <c r="A48" s="80"/>
      <c r="B48" s="389"/>
      <c r="C48" s="389"/>
      <c r="D48" s="390"/>
      <c r="E48" s="446"/>
      <c r="F48" s="431"/>
      <c r="G48" s="431"/>
      <c r="H48" s="431"/>
      <c r="I48" s="432"/>
      <c r="J48" s="73" t="str">
        <f ca="1">IF(AND('Mapa Riesgos Gestión TECNOLOGIA'!$Y$22="Muy Baja",'Mapa Riesgos Gestión TECNOLOGIA'!$AA$22="Leve"),CONCATENATE("R3C",'Mapa Riesgos Gestión TECNOLOGIA'!$O$22),"")</f>
        <v/>
      </c>
      <c r="K48" s="74" t="str">
        <f ca="1">IF(AND('Mapa Riesgos Gestión TECNOLOGIA'!$Y$23="Muy Baja",'Mapa Riesgos Gestión TECNOLOGIA'!$AA$23="Leve"),CONCATENATE("R3C",'Mapa Riesgos Gestión TECNOLOGIA'!$O$23),"")</f>
        <v/>
      </c>
      <c r="L48" s="74" t="str">
        <f ca="1">IF(AND('Mapa Riesgos Gestión TECNOLOGIA'!$Y$24="Muy Baja",'Mapa Riesgos Gestión TECNOLOGIA'!$AA$24="Leve"),CONCATENATE("R3C",'Mapa Riesgos Gestión TECNOLOGIA'!$O$24),"")</f>
        <v/>
      </c>
      <c r="M48" s="74" t="str">
        <f>IF(AND('Mapa Riesgos Gestión TECNOLOGIA'!$Y$25="Muy Baja",'Mapa Riesgos Gestión TECNOLOGIA'!$AA$25="Leve"),CONCATENATE("R3C",'Mapa Riesgos Gestión TECNOLOGIA'!$O$25),"")</f>
        <v/>
      </c>
      <c r="N48" s="74" t="str">
        <f>IF(AND('Mapa Riesgos Gestión TECNOLOGIA'!$Y$26="Muy Baja",'Mapa Riesgos Gestión TECNOLOGIA'!$AA$26="Leve"),CONCATENATE("R3C",'Mapa Riesgos Gestión TECNOLOGIA'!$O$26),"")</f>
        <v/>
      </c>
      <c r="O48" s="75" t="str">
        <f>IF(AND('Mapa Riesgos Gestión TECNOLOGIA'!$Y$27="Muy Baja",'Mapa Riesgos Gestión TECNOLOGIA'!$AA$27="Leve"),CONCATENATE("R3C",'Mapa Riesgos Gestión TECNOLOGIA'!$O$27),"")</f>
        <v/>
      </c>
      <c r="P48" s="73" t="str">
        <f ca="1">IF(AND('Mapa Riesgos Gestión TECNOLOGIA'!$Y$22="Muy Baja",'Mapa Riesgos Gestión TECNOLOGIA'!$AA$22="Menor"),CONCATENATE("R3C",'Mapa Riesgos Gestión TECNOLOGIA'!$O$22),"")</f>
        <v/>
      </c>
      <c r="Q48" s="74" t="str">
        <f ca="1">IF(AND('Mapa Riesgos Gestión TECNOLOGIA'!$Y$23="Muy Baja",'Mapa Riesgos Gestión TECNOLOGIA'!$AA$23="Menor"),CONCATENATE("R3C",'Mapa Riesgos Gestión TECNOLOGIA'!$O$23),"")</f>
        <v/>
      </c>
      <c r="R48" s="74" t="str">
        <f ca="1">IF(AND('Mapa Riesgos Gestión TECNOLOGIA'!$Y$24="Muy Baja",'Mapa Riesgos Gestión TECNOLOGIA'!$AA$24="Menor"),CONCATENATE("R3C",'Mapa Riesgos Gestión TECNOLOGIA'!$O$24),"")</f>
        <v/>
      </c>
      <c r="S48" s="74" t="str">
        <f>IF(AND('Mapa Riesgos Gestión TECNOLOGIA'!$Y$25="Muy Baja",'Mapa Riesgos Gestión TECNOLOGIA'!$AA$25="Menor"),CONCATENATE("R3C",'Mapa Riesgos Gestión TECNOLOGIA'!$O$25),"")</f>
        <v/>
      </c>
      <c r="T48" s="74" t="str">
        <f>IF(AND('Mapa Riesgos Gestión TECNOLOGIA'!$Y$26="Muy Baja",'Mapa Riesgos Gestión TECNOLOGIA'!$AA$26="Menor"),CONCATENATE("R3C",'Mapa Riesgos Gestión TECNOLOGIA'!$O$26),"")</f>
        <v/>
      </c>
      <c r="U48" s="75" t="str">
        <f>IF(AND('Mapa Riesgos Gestión TECNOLOGIA'!$Y$27="Muy Baja",'Mapa Riesgos Gestión TECNOLOGIA'!$AA$27="Menor"),CONCATENATE("R3C",'Mapa Riesgos Gestión TECNOLOGIA'!$O$27),"")</f>
        <v/>
      </c>
      <c r="V48" s="64" t="str">
        <f ca="1">IF(AND('Mapa Riesgos Gestión TECNOLOGIA'!$Y$22="Muy Baja",'Mapa Riesgos Gestión TECNOLOGIA'!$AA$22="Moderado"),CONCATENATE("R3C",'Mapa Riesgos Gestión TECNOLOGIA'!$O$22),"")</f>
        <v/>
      </c>
      <c r="W48" s="65" t="str">
        <f ca="1">IF(AND('Mapa Riesgos Gestión TECNOLOGIA'!$Y$23="Muy Baja",'Mapa Riesgos Gestión TECNOLOGIA'!$AA$23="Moderado"),CONCATENATE("R3C",'Mapa Riesgos Gestión TECNOLOGIA'!$O$23),"")</f>
        <v/>
      </c>
      <c r="X48" s="65" t="str">
        <f ca="1">IF(AND('Mapa Riesgos Gestión TECNOLOGIA'!$Y$24="Muy Baja",'Mapa Riesgos Gestión TECNOLOGIA'!$AA$24="Moderado"),CONCATENATE("R3C",'Mapa Riesgos Gestión TECNOLOGIA'!$O$24),"")</f>
        <v>R3C3</v>
      </c>
      <c r="Y48" s="65" t="str">
        <f>IF(AND('Mapa Riesgos Gestión TECNOLOGIA'!$Y$25="Muy Baja",'Mapa Riesgos Gestión TECNOLOGIA'!$AA$25="Moderado"),CONCATENATE("R3C",'Mapa Riesgos Gestión TECNOLOGIA'!$O$25),"")</f>
        <v/>
      </c>
      <c r="Z48" s="65" t="str">
        <f>IF(AND('Mapa Riesgos Gestión TECNOLOGIA'!$Y$26="Muy Baja",'Mapa Riesgos Gestión TECNOLOGIA'!$AA$26="Moderado"),CONCATENATE("R3C",'Mapa Riesgos Gestión TECNOLOGIA'!$O$26),"")</f>
        <v/>
      </c>
      <c r="AA48" s="66" t="str">
        <f>IF(AND('Mapa Riesgos Gestión TECNOLOGIA'!$Y$27="Muy Baja",'Mapa Riesgos Gestión TECNOLOGIA'!$AA$27="Moderado"),CONCATENATE("R3C",'Mapa Riesgos Gestión TECNOLOGIA'!$O$27),"")</f>
        <v/>
      </c>
      <c r="AB48" s="49" t="str">
        <f ca="1">IF(AND('Mapa Riesgos Gestión TECNOLOGIA'!$Y$22="Muy Baja",'Mapa Riesgos Gestión TECNOLOGIA'!$AA$22="Mayor"),CONCATENATE("R3C",'Mapa Riesgos Gestión TECNOLOGIA'!$O$22),"")</f>
        <v/>
      </c>
      <c r="AC48" s="50" t="str">
        <f ca="1">IF(AND('Mapa Riesgos Gestión TECNOLOGIA'!$Y$23="Muy Baja",'Mapa Riesgos Gestión TECNOLOGIA'!$AA$23="Mayor"),CONCATENATE("R3C",'Mapa Riesgos Gestión TECNOLOGIA'!$O$23),"")</f>
        <v/>
      </c>
      <c r="AD48" s="50" t="str">
        <f ca="1">IF(AND('Mapa Riesgos Gestión TECNOLOGIA'!$Y$24="Muy Baja",'Mapa Riesgos Gestión TECNOLOGIA'!$AA$24="Mayor"),CONCATENATE("R3C",'Mapa Riesgos Gestión TECNOLOGIA'!$O$24),"")</f>
        <v/>
      </c>
      <c r="AE48" s="50" t="str">
        <f>IF(AND('Mapa Riesgos Gestión TECNOLOGIA'!$Y$25="Muy Baja",'Mapa Riesgos Gestión TECNOLOGIA'!$AA$25="Mayor"),CONCATENATE("R3C",'Mapa Riesgos Gestión TECNOLOGIA'!$O$25),"")</f>
        <v/>
      </c>
      <c r="AF48" s="50" t="str">
        <f>IF(AND('Mapa Riesgos Gestión TECNOLOGIA'!$Y$26="Muy Baja",'Mapa Riesgos Gestión TECNOLOGIA'!$AA$26="Mayor"),CONCATENATE("R3C",'Mapa Riesgos Gestión TECNOLOGIA'!$O$26),"")</f>
        <v/>
      </c>
      <c r="AG48" s="51" t="str">
        <f>IF(AND('Mapa Riesgos Gestión TECNOLOGIA'!$Y$27="Muy Baja",'Mapa Riesgos Gestión TECNOLOGIA'!$AA$27="Mayor"),CONCATENATE("R3C",'Mapa Riesgos Gestión TECNOLOGIA'!$O$27),"")</f>
        <v/>
      </c>
      <c r="AH48" s="52" t="str">
        <f ca="1">IF(AND('Mapa Riesgos Gestión TECNOLOGIA'!$Y$22="Muy Baja",'Mapa Riesgos Gestión TECNOLOGIA'!$AA$22="Catastrófico"),CONCATENATE("R3C",'Mapa Riesgos Gestión TECNOLOGIA'!$O$22),"")</f>
        <v/>
      </c>
      <c r="AI48" s="53" t="str">
        <f ca="1">IF(AND('Mapa Riesgos Gestión TECNOLOGIA'!$Y$23="Muy Baja",'Mapa Riesgos Gestión TECNOLOGIA'!$AA$23="Catastrófico"),CONCATENATE("R3C",'Mapa Riesgos Gestión TECNOLOGIA'!$O$23),"")</f>
        <v/>
      </c>
      <c r="AJ48" s="53" t="str">
        <f ca="1">IF(AND('Mapa Riesgos Gestión TECNOLOGIA'!$Y$24="Muy Baja",'Mapa Riesgos Gestión TECNOLOGIA'!$AA$24="Catastrófico"),CONCATENATE("R3C",'Mapa Riesgos Gestión TECNOLOGIA'!$O$24),"")</f>
        <v/>
      </c>
      <c r="AK48" s="53" t="str">
        <f>IF(AND('Mapa Riesgos Gestión TECNOLOGIA'!$Y$25="Muy Baja",'Mapa Riesgos Gestión TECNOLOGIA'!$AA$25="Catastrófico"),CONCATENATE("R3C",'Mapa Riesgos Gestión TECNOLOGIA'!$O$25),"")</f>
        <v/>
      </c>
      <c r="AL48" s="53" t="str">
        <f>IF(AND('Mapa Riesgos Gestión TECNOLOGIA'!$Y$26="Muy Baja",'Mapa Riesgos Gestión TECNOLOGIA'!$AA$26="Catastrófico"),CONCATENATE("R3C",'Mapa Riesgos Gestión TECNOLOGIA'!$O$26),"")</f>
        <v/>
      </c>
      <c r="AM48" s="54" t="str">
        <f>IF(AND('Mapa Riesgos Gestión TECNOLOGIA'!$Y$27="Muy Baja",'Mapa Riesgos Gestión TECNOLOGIA'!$AA$27="Catastrófico"),CONCATENATE("R3C",'Mapa Riesgos Gestión TECNOLOGIA'!$O$27),"")</f>
        <v/>
      </c>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ht="15" customHeight="1" x14ac:dyDescent="0.25">
      <c r="A49" s="80"/>
      <c r="B49" s="389"/>
      <c r="C49" s="389"/>
      <c r="D49" s="390"/>
      <c r="E49" s="430"/>
      <c r="F49" s="431"/>
      <c r="G49" s="431"/>
      <c r="H49" s="431"/>
      <c r="I49" s="432"/>
      <c r="J49" s="73" t="str">
        <f ca="1">IF(AND('Mapa Riesgos Gestión TECNOLOGIA'!$Y$28="Muy Baja",'Mapa Riesgos Gestión TECNOLOGIA'!$AA$28="Leve"),CONCATENATE("R4C",'Mapa Riesgos Gestión TECNOLOGIA'!$O$28),"")</f>
        <v/>
      </c>
      <c r="K49" s="74" t="str">
        <f>IF(AND('Mapa Riesgos Gestión TECNOLOGIA'!$Y$29="Muy Baja",'Mapa Riesgos Gestión TECNOLOGIA'!$AA$29="Leve"),CONCATENATE("R4C",'Mapa Riesgos Gestión TECNOLOGIA'!$O$29),"")</f>
        <v/>
      </c>
      <c r="L49" s="74" t="str">
        <f>IF(AND('Mapa Riesgos Gestión TECNOLOGIA'!$Y$30="Muy Baja",'Mapa Riesgos Gestión TECNOLOGIA'!$AA$30="Leve"),CONCATENATE("R4C",'Mapa Riesgos Gestión TECNOLOGIA'!$O$30),"")</f>
        <v/>
      </c>
      <c r="M49" s="74" t="str">
        <f>IF(AND('Mapa Riesgos Gestión TECNOLOGIA'!$Y$31="Muy Baja",'Mapa Riesgos Gestión TECNOLOGIA'!$AA$31="Leve"),CONCATENATE("R4C",'Mapa Riesgos Gestión TECNOLOGIA'!$O$31),"")</f>
        <v/>
      </c>
      <c r="N49" s="74" t="str">
        <f>IF(AND('Mapa Riesgos Gestión TECNOLOGIA'!$Y$32="Muy Baja",'Mapa Riesgos Gestión TECNOLOGIA'!$AA$32="Leve"),CONCATENATE("R4C",'Mapa Riesgos Gestión TECNOLOGIA'!$O$32),"")</f>
        <v/>
      </c>
      <c r="O49" s="75" t="str">
        <f>IF(AND('Mapa Riesgos Gestión TECNOLOGIA'!$Y$33="Muy Baja",'Mapa Riesgos Gestión TECNOLOGIA'!$AA$33="Leve"),CONCATENATE("R4C",'Mapa Riesgos Gestión TECNOLOGIA'!$O$33),"")</f>
        <v/>
      </c>
      <c r="P49" s="73" t="str">
        <f ca="1">IF(AND('Mapa Riesgos Gestión TECNOLOGIA'!$Y$28="Muy Baja",'Mapa Riesgos Gestión TECNOLOGIA'!$AA$28="Menor"),CONCATENATE("R4C",'Mapa Riesgos Gestión TECNOLOGIA'!$O$28),"")</f>
        <v/>
      </c>
      <c r="Q49" s="74" t="str">
        <f>IF(AND('Mapa Riesgos Gestión TECNOLOGIA'!$Y$29="Muy Baja",'Mapa Riesgos Gestión TECNOLOGIA'!$AA$29="Menor"),CONCATENATE("R4C",'Mapa Riesgos Gestión TECNOLOGIA'!$O$29),"")</f>
        <v/>
      </c>
      <c r="R49" s="74" t="str">
        <f>IF(AND('Mapa Riesgos Gestión TECNOLOGIA'!$Y$30="Muy Baja",'Mapa Riesgos Gestión TECNOLOGIA'!$AA$30="Menor"),CONCATENATE("R4C",'Mapa Riesgos Gestión TECNOLOGIA'!$O$30),"")</f>
        <v/>
      </c>
      <c r="S49" s="74" t="str">
        <f>IF(AND('Mapa Riesgos Gestión TECNOLOGIA'!$Y$31="Muy Baja",'Mapa Riesgos Gestión TECNOLOGIA'!$AA$31="Menor"),CONCATENATE("R4C",'Mapa Riesgos Gestión TECNOLOGIA'!$O$31),"")</f>
        <v/>
      </c>
      <c r="T49" s="74" t="str">
        <f>IF(AND('Mapa Riesgos Gestión TECNOLOGIA'!$Y$32="Muy Baja",'Mapa Riesgos Gestión TECNOLOGIA'!$AA$32="Menor"),CONCATENATE("R4C",'Mapa Riesgos Gestión TECNOLOGIA'!$O$32),"")</f>
        <v/>
      </c>
      <c r="U49" s="75" t="str">
        <f>IF(AND('Mapa Riesgos Gestión TECNOLOGIA'!$Y$33="Muy Baja",'Mapa Riesgos Gestión TECNOLOGIA'!$AA$33="Menor"),CONCATENATE("R4C",'Mapa Riesgos Gestión TECNOLOGIA'!$O$33),"")</f>
        <v/>
      </c>
      <c r="V49" s="64" t="str">
        <f ca="1">IF(AND('Mapa Riesgos Gestión TECNOLOGIA'!$Y$28="Muy Baja",'Mapa Riesgos Gestión TECNOLOGIA'!$AA$28="Moderado"),CONCATENATE("R4C",'Mapa Riesgos Gestión TECNOLOGIA'!$O$28),"")</f>
        <v/>
      </c>
      <c r="W49" s="65" t="str">
        <f>IF(AND('Mapa Riesgos Gestión TECNOLOGIA'!$Y$29="Muy Baja",'Mapa Riesgos Gestión TECNOLOGIA'!$AA$29="Moderado"),CONCATENATE("R4C",'Mapa Riesgos Gestión TECNOLOGIA'!$O$29),"")</f>
        <v/>
      </c>
      <c r="X49" s="65" t="str">
        <f>IF(AND('Mapa Riesgos Gestión TECNOLOGIA'!$Y$30="Muy Baja",'Mapa Riesgos Gestión TECNOLOGIA'!$AA$30="Moderado"),CONCATENATE("R4C",'Mapa Riesgos Gestión TECNOLOGIA'!$O$30),"")</f>
        <v/>
      </c>
      <c r="Y49" s="65" t="str">
        <f>IF(AND('Mapa Riesgos Gestión TECNOLOGIA'!$Y$31="Muy Baja",'Mapa Riesgos Gestión TECNOLOGIA'!$AA$31="Moderado"),CONCATENATE("R4C",'Mapa Riesgos Gestión TECNOLOGIA'!$O$31),"")</f>
        <v/>
      </c>
      <c r="Z49" s="65" t="str">
        <f>IF(AND('Mapa Riesgos Gestión TECNOLOGIA'!$Y$32="Muy Baja",'Mapa Riesgos Gestión TECNOLOGIA'!$AA$32="Moderado"),CONCATENATE("R4C",'Mapa Riesgos Gestión TECNOLOGIA'!$O$32),"")</f>
        <v/>
      </c>
      <c r="AA49" s="66" t="str">
        <f>IF(AND('Mapa Riesgos Gestión TECNOLOGIA'!$Y$33="Muy Baja",'Mapa Riesgos Gestión TECNOLOGIA'!$AA$33="Moderado"),CONCATENATE("R4C",'Mapa Riesgos Gestión TECNOLOGIA'!$O$33),"")</f>
        <v/>
      </c>
      <c r="AB49" s="49" t="str">
        <f ca="1">IF(AND('Mapa Riesgos Gestión TECNOLOGIA'!$Y$28="Muy Baja",'Mapa Riesgos Gestión TECNOLOGIA'!$AA$28="Mayor"),CONCATENATE("R4C",'Mapa Riesgos Gestión TECNOLOGIA'!$O$28),"")</f>
        <v/>
      </c>
      <c r="AC49" s="50" t="str">
        <f>IF(AND('Mapa Riesgos Gestión TECNOLOGIA'!$Y$29="Muy Baja",'Mapa Riesgos Gestión TECNOLOGIA'!$AA$29="Mayor"),CONCATENATE("R4C",'Mapa Riesgos Gestión TECNOLOGIA'!$O$29),"")</f>
        <v/>
      </c>
      <c r="AD49" s="50" t="str">
        <f>IF(AND('Mapa Riesgos Gestión TECNOLOGIA'!$Y$30="Muy Baja",'Mapa Riesgos Gestión TECNOLOGIA'!$AA$30="Mayor"),CONCATENATE("R4C",'Mapa Riesgos Gestión TECNOLOGIA'!$O$30),"")</f>
        <v/>
      </c>
      <c r="AE49" s="50" t="str">
        <f>IF(AND('Mapa Riesgos Gestión TECNOLOGIA'!$Y$31="Muy Baja",'Mapa Riesgos Gestión TECNOLOGIA'!$AA$31="Mayor"),CONCATENATE("R4C",'Mapa Riesgos Gestión TECNOLOGIA'!$O$31),"")</f>
        <v/>
      </c>
      <c r="AF49" s="50" t="str">
        <f>IF(AND('Mapa Riesgos Gestión TECNOLOGIA'!$Y$32="Muy Baja",'Mapa Riesgos Gestión TECNOLOGIA'!$AA$32="Mayor"),CONCATENATE("R4C",'Mapa Riesgos Gestión TECNOLOGIA'!$O$32),"")</f>
        <v/>
      </c>
      <c r="AG49" s="51" t="str">
        <f>IF(AND('Mapa Riesgos Gestión TECNOLOGIA'!$Y$33="Muy Baja",'Mapa Riesgos Gestión TECNOLOGIA'!$AA$33="Mayor"),CONCATENATE("R4C",'Mapa Riesgos Gestión TECNOLOGIA'!$O$33),"")</f>
        <v/>
      </c>
      <c r="AH49" s="52" t="str">
        <f ca="1">IF(AND('Mapa Riesgos Gestión TECNOLOGIA'!$Y$28="Muy Baja",'Mapa Riesgos Gestión TECNOLOGIA'!$AA$28="Catastrófico"),CONCATENATE("R4C",'Mapa Riesgos Gestión TECNOLOGIA'!$O$28),"")</f>
        <v/>
      </c>
      <c r="AI49" s="53" t="str">
        <f>IF(AND('Mapa Riesgos Gestión TECNOLOGIA'!$Y$29="Muy Baja",'Mapa Riesgos Gestión TECNOLOGIA'!$AA$29="Catastrófico"),CONCATENATE("R4C",'Mapa Riesgos Gestión TECNOLOGIA'!$O$29),"")</f>
        <v/>
      </c>
      <c r="AJ49" s="53" t="str">
        <f>IF(AND('Mapa Riesgos Gestión TECNOLOGIA'!$Y$30="Muy Baja",'Mapa Riesgos Gestión TECNOLOGIA'!$AA$30="Catastrófico"),CONCATENATE("R4C",'Mapa Riesgos Gestión TECNOLOGIA'!$O$30),"")</f>
        <v/>
      </c>
      <c r="AK49" s="53" t="str">
        <f>IF(AND('Mapa Riesgos Gestión TECNOLOGIA'!$Y$31="Muy Baja",'Mapa Riesgos Gestión TECNOLOGIA'!$AA$31="Catastrófico"),CONCATENATE("R4C",'Mapa Riesgos Gestión TECNOLOGIA'!$O$31),"")</f>
        <v/>
      </c>
      <c r="AL49" s="53" t="str">
        <f>IF(AND('Mapa Riesgos Gestión TECNOLOGIA'!$Y$32="Muy Baja",'Mapa Riesgos Gestión TECNOLOGIA'!$AA$32="Catastrófico"),CONCATENATE("R4C",'Mapa Riesgos Gestión TECNOLOGIA'!$O$32),"")</f>
        <v/>
      </c>
      <c r="AM49" s="54" t="str">
        <f>IF(AND('Mapa Riesgos Gestión TECNOLOGIA'!$Y$33="Muy Baja",'Mapa Riesgos Gestión TECNOLOGIA'!$AA$33="Catastrófico"),CONCATENATE("R4C",'Mapa Riesgos Gestión TECNOLOGIA'!$O$33),"")</f>
        <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ht="15" customHeight="1" x14ac:dyDescent="0.25">
      <c r="A50" s="80"/>
      <c r="B50" s="389"/>
      <c r="C50" s="389"/>
      <c r="D50" s="390"/>
      <c r="E50" s="430"/>
      <c r="F50" s="431"/>
      <c r="G50" s="431"/>
      <c r="H50" s="431"/>
      <c r="I50" s="432"/>
      <c r="J50" s="73" t="str">
        <f>IF(AND('Mapa Riesgos Gestión TECNOLOGIA'!$Y$34="Muy Baja",'Mapa Riesgos Gestión TECNOLOGIA'!$AA$34="Leve"),CONCATENATE("R5C",'Mapa Riesgos Gestión TECNOLOGIA'!$O$34),"")</f>
        <v/>
      </c>
      <c r="K50" s="74" t="str">
        <f>IF(AND('Mapa Riesgos Gestión TECNOLOGIA'!$Y$35="Muy Baja",'Mapa Riesgos Gestión TECNOLOGIA'!$AA$35="Leve"),CONCATENATE("R5C",'Mapa Riesgos Gestión TECNOLOGIA'!$O$35),"")</f>
        <v/>
      </c>
      <c r="L50" s="74" t="str">
        <f>IF(AND('Mapa Riesgos Gestión TECNOLOGIA'!$Y$36="Muy Baja",'Mapa Riesgos Gestión TECNOLOGIA'!$AA$36="Leve"),CONCATENATE("R5C",'Mapa Riesgos Gestión TECNOLOGIA'!$O$36),"")</f>
        <v/>
      </c>
      <c r="M50" s="74" t="str">
        <f>IF(AND('Mapa Riesgos Gestión TECNOLOGIA'!$Y$37="Muy Baja",'Mapa Riesgos Gestión TECNOLOGIA'!$AA$37="Leve"),CONCATENATE("R5C",'Mapa Riesgos Gestión TECNOLOGIA'!$O$37),"")</f>
        <v/>
      </c>
      <c r="N50" s="74" t="str">
        <f>IF(AND('Mapa Riesgos Gestión TECNOLOGIA'!$Y$38="Muy Baja",'Mapa Riesgos Gestión TECNOLOGIA'!$AA$38="Leve"),CONCATENATE("R5C",'Mapa Riesgos Gestión TECNOLOGIA'!$O$38),"")</f>
        <v/>
      </c>
      <c r="O50" s="75" t="str">
        <f>IF(AND('Mapa Riesgos Gestión TECNOLOGIA'!$Y$39="Muy Baja",'Mapa Riesgos Gestión TECNOLOGIA'!$AA$39="Leve"),CONCATENATE("R5C",'Mapa Riesgos Gestión TECNOLOGIA'!$O$39),"")</f>
        <v/>
      </c>
      <c r="P50" s="73" t="str">
        <f>IF(AND('Mapa Riesgos Gestión TECNOLOGIA'!$Y$34="Muy Baja",'Mapa Riesgos Gestión TECNOLOGIA'!$AA$34="Menor"),CONCATENATE("R5C",'Mapa Riesgos Gestión TECNOLOGIA'!$O$34),"")</f>
        <v/>
      </c>
      <c r="Q50" s="74" t="str">
        <f>IF(AND('Mapa Riesgos Gestión TECNOLOGIA'!$Y$35="Muy Baja",'Mapa Riesgos Gestión TECNOLOGIA'!$AA$35="Menor"),CONCATENATE("R5C",'Mapa Riesgos Gestión TECNOLOGIA'!$O$35),"")</f>
        <v/>
      </c>
      <c r="R50" s="74" t="str">
        <f>IF(AND('Mapa Riesgos Gestión TECNOLOGIA'!$Y$36="Muy Baja",'Mapa Riesgos Gestión TECNOLOGIA'!$AA$36="Menor"),CONCATENATE("R5C",'Mapa Riesgos Gestión TECNOLOGIA'!$O$36),"")</f>
        <v/>
      </c>
      <c r="S50" s="74" t="str">
        <f>IF(AND('Mapa Riesgos Gestión TECNOLOGIA'!$Y$37="Muy Baja",'Mapa Riesgos Gestión TECNOLOGIA'!$AA$37="Menor"),CONCATENATE("R5C",'Mapa Riesgos Gestión TECNOLOGIA'!$O$37),"")</f>
        <v/>
      </c>
      <c r="T50" s="74" t="str">
        <f>IF(AND('Mapa Riesgos Gestión TECNOLOGIA'!$Y$38="Muy Baja",'Mapa Riesgos Gestión TECNOLOGIA'!$AA$38="Menor"),CONCATENATE("R5C",'Mapa Riesgos Gestión TECNOLOGIA'!$O$38),"")</f>
        <v/>
      </c>
      <c r="U50" s="75" t="str">
        <f>IF(AND('Mapa Riesgos Gestión TECNOLOGIA'!$Y$39="Muy Baja",'Mapa Riesgos Gestión TECNOLOGIA'!$AA$39="Menor"),CONCATENATE("R5C",'Mapa Riesgos Gestión TECNOLOGIA'!$O$39),"")</f>
        <v/>
      </c>
      <c r="V50" s="64" t="str">
        <f>IF(AND('Mapa Riesgos Gestión TECNOLOGIA'!$Y$34="Muy Baja",'Mapa Riesgos Gestión TECNOLOGIA'!$AA$34="Moderado"),CONCATENATE("R5C",'Mapa Riesgos Gestión TECNOLOGIA'!$O$34),"")</f>
        <v/>
      </c>
      <c r="W50" s="65" t="str">
        <f>IF(AND('Mapa Riesgos Gestión TECNOLOGIA'!$Y$35="Muy Baja",'Mapa Riesgos Gestión TECNOLOGIA'!$AA$35="Moderado"),CONCATENATE("R5C",'Mapa Riesgos Gestión TECNOLOGIA'!$O$35),"")</f>
        <v/>
      </c>
      <c r="X50" s="65" t="str">
        <f>IF(AND('Mapa Riesgos Gestión TECNOLOGIA'!$Y$36="Muy Baja",'Mapa Riesgos Gestión TECNOLOGIA'!$AA$36="Moderado"),CONCATENATE("R5C",'Mapa Riesgos Gestión TECNOLOGIA'!$O$36),"")</f>
        <v/>
      </c>
      <c r="Y50" s="65" t="str">
        <f>IF(AND('Mapa Riesgos Gestión TECNOLOGIA'!$Y$37="Muy Baja",'Mapa Riesgos Gestión TECNOLOGIA'!$AA$37="Moderado"),CONCATENATE("R5C",'Mapa Riesgos Gestión TECNOLOGIA'!$O$37),"")</f>
        <v/>
      </c>
      <c r="Z50" s="65" t="str">
        <f>IF(AND('Mapa Riesgos Gestión TECNOLOGIA'!$Y$38="Muy Baja",'Mapa Riesgos Gestión TECNOLOGIA'!$AA$38="Moderado"),CONCATENATE("R5C",'Mapa Riesgos Gestión TECNOLOGIA'!$O$38),"")</f>
        <v/>
      </c>
      <c r="AA50" s="66" t="str">
        <f>IF(AND('Mapa Riesgos Gestión TECNOLOGIA'!$Y$39="Muy Baja",'Mapa Riesgos Gestión TECNOLOGIA'!$AA$39="Moderado"),CONCATENATE("R5C",'Mapa Riesgos Gestión TECNOLOGIA'!$O$39),"")</f>
        <v/>
      </c>
      <c r="AB50" s="49" t="str">
        <f>IF(AND('Mapa Riesgos Gestión TECNOLOGIA'!$Y$34="Muy Baja",'Mapa Riesgos Gestión TECNOLOGIA'!$AA$34="Mayor"),CONCATENATE("R5C",'Mapa Riesgos Gestión TECNOLOGIA'!$O$34),"")</f>
        <v/>
      </c>
      <c r="AC50" s="50" t="str">
        <f>IF(AND('Mapa Riesgos Gestión TECNOLOGIA'!$Y$35="Muy Baja",'Mapa Riesgos Gestión TECNOLOGIA'!$AA$35="Mayor"),CONCATENATE("R5C",'Mapa Riesgos Gestión TECNOLOGIA'!$O$35),"")</f>
        <v/>
      </c>
      <c r="AD50" s="50" t="str">
        <f>IF(AND('Mapa Riesgos Gestión TECNOLOGIA'!$Y$36="Muy Baja",'Mapa Riesgos Gestión TECNOLOGIA'!$AA$36="Mayor"),CONCATENATE("R5C",'Mapa Riesgos Gestión TECNOLOGIA'!$O$36),"")</f>
        <v/>
      </c>
      <c r="AE50" s="50" t="str">
        <f>IF(AND('Mapa Riesgos Gestión TECNOLOGIA'!$Y$37="Muy Baja",'Mapa Riesgos Gestión TECNOLOGIA'!$AA$37="Mayor"),CONCATENATE("R5C",'Mapa Riesgos Gestión TECNOLOGIA'!$O$37),"")</f>
        <v/>
      </c>
      <c r="AF50" s="50" t="str">
        <f>IF(AND('Mapa Riesgos Gestión TECNOLOGIA'!$Y$38="Muy Baja",'Mapa Riesgos Gestión TECNOLOGIA'!$AA$38="Mayor"),CONCATENATE("R5C",'Mapa Riesgos Gestión TECNOLOGIA'!$O$38),"")</f>
        <v/>
      </c>
      <c r="AG50" s="51" t="str">
        <f>IF(AND('Mapa Riesgos Gestión TECNOLOGIA'!$Y$39="Muy Baja",'Mapa Riesgos Gestión TECNOLOGIA'!$AA$39="Mayor"),CONCATENATE("R5C",'Mapa Riesgos Gestión TECNOLOGIA'!$O$39),"")</f>
        <v/>
      </c>
      <c r="AH50" s="52" t="str">
        <f>IF(AND('Mapa Riesgos Gestión TECNOLOGIA'!$Y$34="Muy Baja",'Mapa Riesgos Gestión TECNOLOGIA'!$AA$34="Catastrófico"),CONCATENATE("R5C",'Mapa Riesgos Gestión TECNOLOGIA'!$O$34),"")</f>
        <v/>
      </c>
      <c r="AI50" s="53" t="str">
        <f>IF(AND('Mapa Riesgos Gestión TECNOLOGIA'!$Y$35="Muy Baja",'Mapa Riesgos Gestión TECNOLOGIA'!$AA$35="Catastrófico"),CONCATENATE("R5C",'Mapa Riesgos Gestión TECNOLOGIA'!$O$35),"")</f>
        <v/>
      </c>
      <c r="AJ50" s="53" t="str">
        <f>IF(AND('Mapa Riesgos Gestión TECNOLOGIA'!$Y$36="Muy Baja",'Mapa Riesgos Gestión TECNOLOGIA'!$AA$36="Catastrófico"),CONCATENATE("R5C",'Mapa Riesgos Gestión TECNOLOGIA'!$O$36),"")</f>
        <v/>
      </c>
      <c r="AK50" s="53" t="str">
        <f>IF(AND('Mapa Riesgos Gestión TECNOLOGIA'!$Y$37="Muy Baja",'Mapa Riesgos Gestión TECNOLOGIA'!$AA$37="Catastrófico"),CONCATENATE("R5C",'Mapa Riesgos Gestión TECNOLOGIA'!$O$37),"")</f>
        <v/>
      </c>
      <c r="AL50" s="53" t="str">
        <f>IF(AND('Mapa Riesgos Gestión TECNOLOGIA'!$Y$38="Muy Baja",'Mapa Riesgos Gestión TECNOLOGIA'!$AA$38="Catastrófico"),CONCATENATE("R5C",'Mapa Riesgos Gestión TECNOLOGIA'!$O$38),"")</f>
        <v/>
      </c>
      <c r="AM50" s="54" t="str">
        <f>IF(AND('Mapa Riesgos Gestión TECNOLOGIA'!$Y$39="Muy Baja",'Mapa Riesgos Gestión TECNOLOGIA'!$AA$39="Catastrófico"),CONCATENATE("R5C",'Mapa Riesgos Gestión TECNOLOGIA'!$O$39),"")</f>
        <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 customHeight="1" x14ac:dyDescent="0.25">
      <c r="A51" s="80"/>
      <c r="B51" s="389"/>
      <c r="C51" s="389"/>
      <c r="D51" s="390"/>
      <c r="E51" s="430"/>
      <c r="F51" s="431"/>
      <c r="G51" s="431"/>
      <c r="H51" s="431"/>
      <c r="I51" s="432"/>
      <c r="J51" s="73" t="str">
        <f>IF(AND('Mapa Riesgos Gestión TECNOLOGIA'!$Y$40="Muy Baja",'Mapa Riesgos Gestión TECNOLOGIA'!$AA$40="Leve"),CONCATENATE("R6C",'Mapa Riesgos Gestión TECNOLOGIA'!$O$40),"")</f>
        <v/>
      </c>
      <c r="K51" s="74" t="str">
        <f>IF(AND('Mapa Riesgos Gestión TECNOLOGIA'!$Y$41="Muy Baja",'Mapa Riesgos Gestión TECNOLOGIA'!$AA$41="Leve"),CONCATENATE("R6C",'Mapa Riesgos Gestión TECNOLOGIA'!$O$41),"")</f>
        <v/>
      </c>
      <c r="L51" s="74" t="str">
        <f>IF(AND('Mapa Riesgos Gestión TECNOLOGIA'!$Y$42="Muy Baja",'Mapa Riesgos Gestión TECNOLOGIA'!$AA$42="Leve"),CONCATENATE("R6C",'Mapa Riesgos Gestión TECNOLOGIA'!$O$42),"")</f>
        <v/>
      </c>
      <c r="M51" s="74" t="str">
        <f>IF(AND('Mapa Riesgos Gestión TECNOLOGIA'!$Y$43="Muy Baja",'Mapa Riesgos Gestión TECNOLOGIA'!$AA$43="Leve"),CONCATENATE("R6C",'Mapa Riesgos Gestión TECNOLOGIA'!$O$43),"")</f>
        <v/>
      </c>
      <c r="N51" s="74" t="str">
        <f>IF(AND('Mapa Riesgos Gestión TECNOLOGIA'!$Y$44="Muy Baja",'Mapa Riesgos Gestión TECNOLOGIA'!$AA$44="Leve"),CONCATENATE("R6C",'Mapa Riesgos Gestión TECNOLOGIA'!$O$44),"")</f>
        <v/>
      </c>
      <c r="O51" s="75" t="str">
        <f>IF(AND('Mapa Riesgos Gestión TECNOLOGIA'!$Y$45="Muy Baja",'Mapa Riesgos Gestión TECNOLOGIA'!$AA$45="Leve"),CONCATENATE("R6C",'Mapa Riesgos Gestión TECNOLOGIA'!$O$45),"")</f>
        <v/>
      </c>
      <c r="P51" s="73" t="str">
        <f>IF(AND('Mapa Riesgos Gestión TECNOLOGIA'!$Y$40="Muy Baja",'Mapa Riesgos Gestión TECNOLOGIA'!$AA$40="Menor"),CONCATENATE("R6C",'Mapa Riesgos Gestión TECNOLOGIA'!$O$40),"")</f>
        <v/>
      </c>
      <c r="Q51" s="74" t="str">
        <f>IF(AND('Mapa Riesgos Gestión TECNOLOGIA'!$Y$41="Muy Baja",'Mapa Riesgos Gestión TECNOLOGIA'!$AA$41="Menor"),CONCATENATE("R6C",'Mapa Riesgos Gestión TECNOLOGIA'!$O$41),"")</f>
        <v/>
      </c>
      <c r="R51" s="74" t="str">
        <f>IF(AND('Mapa Riesgos Gestión TECNOLOGIA'!$Y$42="Muy Baja",'Mapa Riesgos Gestión TECNOLOGIA'!$AA$42="Menor"),CONCATENATE("R6C",'Mapa Riesgos Gestión TECNOLOGIA'!$O$42),"")</f>
        <v/>
      </c>
      <c r="S51" s="74" t="str">
        <f>IF(AND('Mapa Riesgos Gestión TECNOLOGIA'!$Y$43="Muy Baja",'Mapa Riesgos Gestión TECNOLOGIA'!$AA$43="Menor"),CONCATENATE("R6C",'Mapa Riesgos Gestión TECNOLOGIA'!$O$43),"")</f>
        <v/>
      </c>
      <c r="T51" s="74" t="str">
        <f>IF(AND('Mapa Riesgos Gestión TECNOLOGIA'!$Y$44="Muy Baja",'Mapa Riesgos Gestión TECNOLOGIA'!$AA$44="Menor"),CONCATENATE("R6C",'Mapa Riesgos Gestión TECNOLOGIA'!$O$44),"")</f>
        <v/>
      </c>
      <c r="U51" s="75" t="str">
        <f>IF(AND('Mapa Riesgos Gestión TECNOLOGIA'!$Y$45="Muy Baja",'Mapa Riesgos Gestión TECNOLOGIA'!$AA$45="Menor"),CONCATENATE("R6C",'Mapa Riesgos Gestión TECNOLOGIA'!$O$45),"")</f>
        <v/>
      </c>
      <c r="V51" s="64" t="str">
        <f>IF(AND('Mapa Riesgos Gestión TECNOLOGIA'!$Y$40="Muy Baja",'Mapa Riesgos Gestión TECNOLOGIA'!$AA$40="Moderado"),CONCATENATE("R6C",'Mapa Riesgos Gestión TECNOLOGIA'!$O$40),"")</f>
        <v/>
      </c>
      <c r="W51" s="65" t="str">
        <f>IF(AND('Mapa Riesgos Gestión TECNOLOGIA'!$Y$41="Muy Baja",'Mapa Riesgos Gestión TECNOLOGIA'!$AA$41="Moderado"),CONCATENATE("R6C",'Mapa Riesgos Gestión TECNOLOGIA'!$O$41),"")</f>
        <v/>
      </c>
      <c r="X51" s="65" t="str">
        <f>IF(AND('Mapa Riesgos Gestión TECNOLOGIA'!$Y$42="Muy Baja",'Mapa Riesgos Gestión TECNOLOGIA'!$AA$42="Moderado"),CONCATENATE("R6C",'Mapa Riesgos Gestión TECNOLOGIA'!$O$42),"")</f>
        <v/>
      </c>
      <c r="Y51" s="65" t="str">
        <f>IF(AND('Mapa Riesgos Gestión TECNOLOGIA'!$Y$43="Muy Baja",'Mapa Riesgos Gestión TECNOLOGIA'!$AA$43="Moderado"),CONCATENATE("R6C",'Mapa Riesgos Gestión TECNOLOGIA'!$O$43),"")</f>
        <v/>
      </c>
      <c r="Z51" s="65" t="str">
        <f>IF(AND('Mapa Riesgos Gestión TECNOLOGIA'!$Y$44="Muy Baja",'Mapa Riesgos Gestión TECNOLOGIA'!$AA$44="Moderado"),CONCATENATE("R6C",'Mapa Riesgos Gestión TECNOLOGIA'!$O$44),"")</f>
        <v/>
      </c>
      <c r="AA51" s="66" t="str">
        <f>IF(AND('Mapa Riesgos Gestión TECNOLOGIA'!$Y$45="Muy Baja",'Mapa Riesgos Gestión TECNOLOGIA'!$AA$45="Moderado"),CONCATENATE("R6C",'Mapa Riesgos Gestión TECNOLOGIA'!$O$45),"")</f>
        <v/>
      </c>
      <c r="AB51" s="49" t="str">
        <f>IF(AND('Mapa Riesgos Gestión TECNOLOGIA'!$Y$40="Muy Baja",'Mapa Riesgos Gestión TECNOLOGIA'!$AA$40="Mayor"),CONCATENATE("R6C",'Mapa Riesgos Gestión TECNOLOGIA'!$O$40),"")</f>
        <v/>
      </c>
      <c r="AC51" s="50" t="str">
        <f>IF(AND('Mapa Riesgos Gestión TECNOLOGIA'!$Y$41="Muy Baja",'Mapa Riesgos Gestión TECNOLOGIA'!$AA$41="Mayor"),CONCATENATE("R6C",'Mapa Riesgos Gestión TECNOLOGIA'!$O$41),"")</f>
        <v/>
      </c>
      <c r="AD51" s="50" t="str">
        <f>IF(AND('Mapa Riesgos Gestión TECNOLOGIA'!$Y$42="Muy Baja",'Mapa Riesgos Gestión TECNOLOGIA'!$AA$42="Mayor"),CONCATENATE("R6C",'Mapa Riesgos Gestión TECNOLOGIA'!$O$42),"")</f>
        <v/>
      </c>
      <c r="AE51" s="50" t="str">
        <f>IF(AND('Mapa Riesgos Gestión TECNOLOGIA'!$Y$43="Muy Baja",'Mapa Riesgos Gestión TECNOLOGIA'!$AA$43="Mayor"),CONCATENATE("R6C",'Mapa Riesgos Gestión TECNOLOGIA'!$O$43),"")</f>
        <v/>
      </c>
      <c r="AF51" s="50" t="str">
        <f>IF(AND('Mapa Riesgos Gestión TECNOLOGIA'!$Y$44="Muy Baja",'Mapa Riesgos Gestión TECNOLOGIA'!$AA$44="Mayor"),CONCATENATE("R6C",'Mapa Riesgos Gestión TECNOLOGIA'!$O$44),"")</f>
        <v/>
      </c>
      <c r="AG51" s="51" t="str">
        <f>IF(AND('Mapa Riesgos Gestión TECNOLOGIA'!$Y$45="Muy Baja",'Mapa Riesgos Gestión TECNOLOGIA'!$AA$45="Mayor"),CONCATENATE("R6C",'Mapa Riesgos Gestión TECNOLOGIA'!$O$45),"")</f>
        <v/>
      </c>
      <c r="AH51" s="52" t="str">
        <f>IF(AND('Mapa Riesgos Gestión TECNOLOGIA'!$Y$40="Muy Baja",'Mapa Riesgos Gestión TECNOLOGIA'!$AA$40="Catastrófico"),CONCATENATE("R6C",'Mapa Riesgos Gestión TECNOLOGIA'!$O$40),"")</f>
        <v/>
      </c>
      <c r="AI51" s="53" t="str">
        <f>IF(AND('Mapa Riesgos Gestión TECNOLOGIA'!$Y$41="Muy Baja",'Mapa Riesgos Gestión TECNOLOGIA'!$AA$41="Catastrófico"),CONCATENATE("R6C",'Mapa Riesgos Gestión TECNOLOGIA'!$O$41),"")</f>
        <v/>
      </c>
      <c r="AJ51" s="53" t="str">
        <f>IF(AND('Mapa Riesgos Gestión TECNOLOGIA'!$Y$42="Muy Baja",'Mapa Riesgos Gestión TECNOLOGIA'!$AA$42="Catastrófico"),CONCATENATE("R6C",'Mapa Riesgos Gestión TECNOLOGIA'!$O$42),"")</f>
        <v/>
      </c>
      <c r="AK51" s="53" t="str">
        <f>IF(AND('Mapa Riesgos Gestión TECNOLOGIA'!$Y$43="Muy Baja",'Mapa Riesgos Gestión TECNOLOGIA'!$AA$43="Catastrófico"),CONCATENATE("R6C",'Mapa Riesgos Gestión TECNOLOGIA'!$O$43),"")</f>
        <v/>
      </c>
      <c r="AL51" s="53" t="str">
        <f>IF(AND('Mapa Riesgos Gestión TECNOLOGIA'!$Y$44="Muy Baja",'Mapa Riesgos Gestión TECNOLOGIA'!$AA$44="Catastrófico"),CONCATENATE("R6C",'Mapa Riesgos Gestión TECNOLOGIA'!$O$44),"")</f>
        <v/>
      </c>
      <c r="AM51" s="54" t="str">
        <f>IF(AND('Mapa Riesgos Gestión TECNOLOGIA'!$Y$45="Muy Baja",'Mapa Riesgos Gestión TECNOLOGIA'!$AA$45="Catastrófico"),CONCATENATE("R6C",'Mapa Riesgos Gestión TECNOLOGIA'!$O$45),"")</f>
        <v/>
      </c>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ht="15" customHeight="1" x14ac:dyDescent="0.25">
      <c r="A52" s="80"/>
      <c r="B52" s="389"/>
      <c r="C52" s="389"/>
      <c r="D52" s="390"/>
      <c r="E52" s="430"/>
      <c r="F52" s="431"/>
      <c r="G52" s="431"/>
      <c r="H52" s="431"/>
      <c r="I52" s="432"/>
      <c r="J52" s="73" t="str">
        <f>IF(AND('Mapa Riesgos Gestión TECNOLOGIA'!$Y$46="Muy Baja",'Mapa Riesgos Gestión TECNOLOGIA'!$AA$46="Leve"),CONCATENATE("R7C",'Mapa Riesgos Gestión TECNOLOGIA'!$O$46),"")</f>
        <v/>
      </c>
      <c r="K52" s="74" t="str">
        <f>IF(AND('Mapa Riesgos Gestión TECNOLOGIA'!$Y$47="Muy Baja",'Mapa Riesgos Gestión TECNOLOGIA'!$AA$47="Leve"),CONCATENATE("R7C",'Mapa Riesgos Gestión TECNOLOGIA'!$O$47),"")</f>
        <v/>
      </c>
      <c r="L52" s="74" t="str">
        <f>IF(AND('Mapa Riesgos Gestión TECNOLOGIA'!$Y$48="Muy Baja",'Mapa Riesgos Gestión TECNOLOGIA'!$AA$48="Leve"),CONCATENATE("R7C",'Mapa Riesgos Gestión TECNOLOGIA'!$O$48),"")</f>
        <v/>
      </c>
      <c r="M52" s="74" t="str">
        <f>IF(AND('Mapa Riesgos Gestión TECNOLOGIA'!$Y$49="Muy Baja",'Mapa Riesgos Gestión TECNOLOGIA'!$AA$49="Leve"),CONCATENATE("R7C",'Mapa Riesgos Gestión TECNOLOGIA'!$O$49),"")</f>
        <v/>
      </c>
      <c r="N52" s="74" t="str">
        <f>IF(AND('Mapa Riesgos Gestión TECNOLOGIA'!$Y$50="Muy Baja",'Mapa Riesgos Gestión TECNOLOGIA'!$AA$50="Leve"),CONCATENATE("R7C",'Mapa Riesgos Gestión TECNOLOGIA'!$O$50),"")</f>
        <v/>
      </c>
      <c r="O52" s="75" t="str">
        <f>IF(AND('Mapa Riesgos Gestión TECNOLOGIA'!$Y$51="Muy Baja",'Mapa Riesgos Gestión TECNOLOGIA'!$AA$51="Leve"),CONCATENATE("R7C",'Mapa Riesgos Gestión TECNOLOGIA'!$O$51),"")</f>
        <v/>
      </c>
      <c r="P52" s="73" t="str">
        <f>IF(AND('Mapa Riesgos Gestión TECNOLOGIA'!$Y$46="Muy Baja",'Mapa Riesgos Gestión TECNOLOGIA'!$AA$46="Menor"),CONCATENATE("R7C",'Mapa Riesgos Gestión TECNOLOGIA'!$O$46),"")</f>
        <v/>
      </c>
      <c r="Q52" s="74" t="str">
        <f>IF(AND('Mapa Riesgos Gestión TECNOLOGIA'!$Y$47="Muy Baja",'Mapa Riesgos Gestión TECNOLOGIA'!$AA$47="Menor"),CONCATENATE("R7C",'Mapa Riesgos Gestión TECNOLOGIA'!$O$47),"")</f>
        <v/>
      </c>
      <c r="R52" s="74" t="str">
        <f>IF(AND('Mapa Riesgos Gestión TECNOLOGIA'!$Y$48="Muy Baja",'Mapa Riesgos Gestión TECNOLOGIA'!$AA$48="Menor"),CONCATENATE("R7C",'Mapa Riesgos Gestión TECNOLOGIA'!$O$48),"")</f>
        <v/>
      </c>
      <c r="S52" s="74" t="str">
        <f>IF(AND('Mapa Riesgos Gestión TECNOLOGIA'!$Y$49="Muy Baja",'Mapa Riesgos Gestión TECNOLOGIA'!$AA$49="Menor"),CONCATENATE("R7C",'Mapa Riesgos Gestión TECNOLOGIA'!$O$49),"")</f>
        <v/>
      </c>
      <c r="T52" s="74" t="str">
        <f>IF(AND('Mapa Riesgos Gestión TECNOLOGIA'!$Y$50="Muy Baja",'Mapa Riesgos Gestión TECNOLOGIA'!$AA$50="Menor"),CONCATENATE("R7C",'Mapa Riesgos Gestión TECNOLOGIA'!$O$50),"")</f>
        <v/>
      </c>
      <c r="U52" s="75" t="str">
        <f>IF(AND('Mapa Riesgos Gestión TECNOLOGIA'!$Y$51="Muy Baja",'Mapa Riesgos Gestión TECNOLOGIA'!$AA$51="Menor"),CONCATENATE("R7C",'Mapa Riesgos Gestión TECNOLOGIA'!$O$51),"")</f>
        <v/>
      </c>
      <c r="V52" s="64" t="str">
        <f>IF(AND('Mapa Riesgos Gestión TECNOLOGIA'!$Y$46="Muy Baja",'Mapa Riesgos Gestión TECNOLOGIA'!$AA$46="Moderado"),CONCATENATE("R7C",'Mapa Riesgos Gestión TECNOLOGIA'!$O$46),"")</f>
        <v/>
      </c>
      <c r="W52" s="65" t="str">
        <f>IF(AND('Mapa Riesgos Gestión TECNOLOGIA'!$Y$47="Muy Baja",'Mapa Riesgos Gestión TECNOLOGIA'!$AA$47="Moderado"),CONCATENATE("R7C",'Mapa Riesgos Gestión TECNOLOGIA'!$O$47),"")</f>
        <v/>
      </c>
      <c r="X52" s="65" t="str">
        <f>IF(AND('Mapa Riesgos Gestión TECNOLOGIA'!$Y$48="Muy Baja",'Mapa Riesgos Gestión TECNOLOGIA'!$AA$48="Moderado"),CONCATENATE("R7C",'Mapa Riesgos Gestión TECNOLOGIA'!$O$48),"")</f>
        <v/>
      </c>
      <c r="Y52" s="65" t="str">
        <f>IF(AND('Mapa Riesgos Gestión TECNOLOGIA'!$Y$49="Muy Baja",'Mapa Riesgos Gestión TECNOLOGIA'!$AA$49="Moderado"),CONCATENATE("R7C",'Mapa Riesgos Gestión TECNOLOGIA'!$O$49),"")</f>
        <v/>
      </c>
      <c r="Z52" s="65" t="str">
        <f>IF(AND('Mapa Riesgos Gestión TECNOLOGIA'!$Y$50="Muy Baja",'Mapa Riesgos Gestión TECNOLOGIA'!$AA$50="Moderado"),CONCATENATE("R7C",'Mapa Riesgos Gestión TECNOLOGIA'!$O$50),"")</f>
        <v/>
      </c>
      <c r="AA52" s="66" t="str">
        <f>IF(AND('Mapa Riesgos Gestión TECNOLOGIA'!$Y$51="Muy Baja",'Mapa Riesgos Gestión TECNOLOGIA'!$AA$51="Moderado"),CONCATENATE("R7C",'Mapa Riesgos Gestión TECNOLOGIA'!$O$51),"")</f>
        <v/>
      </c>
      <c r="AB52" s="49" t="str">
        <f>IF(AND('Mapa Riesgos Gestión TECNOLOGIA'!$Y$46="Muy Baja",'Mapa Riesgos Gestión TECNOLOGIA'!$AA$46="Mayor"),CONCATENATE("R7C",'Mapa Riesgos Gestión TECNOLOGIA'!$O$46),"")</f>
        <v/>
      </c>
      <c r="AC52" s="50" t="str">
        <f>IF(AND('Mapa Riesgos Gestión TECNOLOGIA'!$Y$47="Muy Baja",'Mapa Riesgos Gestión TECNOLOGIA'!$AA$47="Mayor"),CONCATENATE("R7C",'Mapa Riesgos Gestión TECNOLOGIA'!$O$47),"")</f>
        <v/>
      </c>
      <c r="AD52" s="50" t="str">
        <f>IF(AND('Mapa Riesgos Gestión TECNOLOGIA'!$Y$48="Muy Baja",'Mapa Riesgos Gestión TECNOLOGIA'!$AA$48="Mayor"),CONCATENATE("R7C",'Mapa Riesgos Gestión TECNOLOGIA'!$O$48),"")</f>
        <v/>
      </c>
      <c r="AE52" s="50" t="str">
        <f>IF(AND('Mapa Riesgos Gestión TECNOLOGIA'!$Y$49="Muy Baja",'Mapa Riesgos Gestión TECNOLOGIA'!$AA$49="Mayor"),CONCATENATE("R7C",'Mapa Riesgos Gestión TECNOLOGIA'!$O$49),"")</f>
        <v/>
      </c>
      <c r="AF52" s="50" t="str">
        <f>IF(AND('Mapa Riesgos Gestión TECNOLOGIA'!$Y$50="Muy Baja",'Mapa Riesgos Gestión TECNOLOGIA'!$AA$50="Mayor"),CONCATENATE("R7C",'Mapa Riesgos Gestión TECNOLOGIA'!$O$50),"")</f>
        <v/>
      </c>
      <c r="AG52" s="51" t="str">
        <f>IF(AND('Mapa Riesgos Gestión TECNOLOGIA'!$Y$51="Muy Baja",'Mapa Riesgos Gestión TECNOLOGIA'!$AA$51="Mayor"),CONCATENATE("R7C",'Mapa Riesgos Gestión TECNOLOGIA'!$O$51),"")</f>
        <v/>
      </c>
      <c r="AH52" s="52" t="str">
        <f>IF(AND('Mapa Riesgos Gestión TECNOLOGIA'!$Y$46="Muy Baja",'Mapa Riesgos Gestión TECNOLOGIA'!$AA$46="Catastrófico"),CONCATENATE("R7C",'Mapa Riesgos Gestión TECNOLOGIA'!$O$46),"")</f>
        <v/>
      </c>
      <c r="AI52" s="53" t="str">
        <f>IF(AND('Mapa Riesgos Gestión TECNOLOGIA'!$Y$47="Muy Baja",'Mapa Riesgos Gestión TECNOLOGIA'!$AA$47="Catastrófico"),CONCATENATE("R7C",'Mapa Riesgos Gestión TECNOLOGIA'!$O$47),"")</f>
        <v/>
      </c>
      <c r="AJ52" s="53" t="str">
        <f>IF(AND('Mapa Riesgos Gestión TECNOLOGIA'!$Y$48="Muy Baja",'Mapa Riesgos Gestión TECNOLOGIA'!$AA$48="Catastrófico"),CONCATENATE("R7C",'Mapa Riesgos Gestión TECNOLOGIA'!$O$48),"")</f>
        <v/>
      </c>
      <c r="AK52" s="53" t="str">
        <f>IF(AND('Mapa Riesgos Gestión TECNOLOGIA'!$Y$49="Muy Baja",'Mapa Riesgos Gestión TECNOLOGIA'!$AA$49="Catastrófico"),CONCATENATE("R7C",'Mapa Riesgos Gestión TECNOLOGIA'!$O$49),"")</f>
        <v/>
      </c>
      <c r="AL52" s="53" t="str">
        <f>IF(AND('Mapa Riesgos Gestión TECNOLOGIA'!$Y$50="Muy Baja",'Mapa Riesgos Gestión TECNOLOGIA'!$AA$50="Catastrófico"),CONCATENATE("R7C",'Mapa Riesgos Gestión TECNOLOGIA'!$O$50),"")</f>
        <v/>
      </c>
      <c r="AM52" s="54" t="str">
        <f>IF(AND('Mapa Riesgos Gestión TECNOLOGIA'!$Y$51="Muy Baja",'Mapa Riesgos Gestión TECNOLOGIA'!$AA$51="Catastrófico"),CONCATENATE("R7C",'Mapa Riesgos Gestión TECNOLOGIA'!$O$51),"")</f>
        <v/>
      </c>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25">
      <c r="A53" s="80"/>
      <c r="B53" s="389"/>
      <c r="C53" s="389"/>
      <c r="D53" s="390"/>
      <c r="E53" s="430"/>
      <c r="F53" s="431"/>
      <c r="G53" s="431"/>
      <c r="H53" s="431"/>
      <c r="I53" s="432"/>
      <c r="J53" s="73" t="str">
        <f>IF(AND('Mapa Riesgos Gestión TECNOLOGIA'!$Y$52="Muy Baja",'Mapa Riesgos Gestión TECNOLOGIA'!$AA$52="Leve"),CONCATENATE("R8C",'Mapa Riesgos Gestión TECNOLOGIA'!$O$52),"")</f>
        <v/>
      </c>
      <c r="K53" s="74" t="str">
        <f>IF(AND('Mapa Riesgos Gestión TECNOLOGIA'!$Y$53="Muy Baja",'Mapa Riesgos Gestión TECNOLOGIA'!$AA$53="Leve"),CONCATENATE("R8C",'Mapa Riesgos Gestión TECNOLOGIA'!$O$53),"")</f>
        <v/>
      </c>
      <c r="L53" s="74" t="str">
        <f>IF(AND('Mapa Riesgos Gestión TECNOLOGIA'!$Y$54="Muy Baja",'Mapa Riesgos Gestión TECNOLOGIA'!$AA$54="Leve"),CONCATENATE("R8C",'Mapa Riesgos Gestión TECNOLOGIA'!$O$54),"")</f>
        <v/>
      </c>
      <c r="M53" s="74" t="str">
        <f>IF(AND('Mapa Riesgos Gestión TECNOLOGIA'!$Y$55="Muy Baja",'Mapa Riesgos Gestión TECNOLOGIA'!$AA$55="Leve"),CONCATENATE("R8C",'Mapa Riesgos Gestión TECNOLOGIA'!$O$55),"")</f>
        <v/>
      </c>
      <c r="N53" s="74" t="str">
        <f>IF(AND('Mapa Riesgos Gestión TECNOLOGIA'!$Y$56="Muy Baja",'Mapa Riesgos Gestión TECNOLOGIA'!$AA$56="Leve"),CONCATENATE("R8C",'Mapa Riesgos Gestión TECNOLOGIA'!$O$56),"")</f>
        <v/>
      </c>
      <c r="O53" s="75" t="str">
        <f>IF(AND('Mapa Riesgos Gestión TECNOLOGIA'!$Y$57="Muy Baja",'Mapa Riesgos Gestión TECNOLOGIA'!$AA$57="Leve"),CONCATENATE("R8C",'Mapa Riesgos Gestión TECNOLOGIA'!$O$57),"")</f>
        <v/>
      </c>
      <c r="P53" s="73" t="str">
        <f>IF(AND('Mapa Riesgos Gestión TECNOLOGIA'!$Y$52="Muy Baja",'Mapa Riesgos Gestión TECNOLOGIA'!$AA$52="Menor"),CONCATENATE("R8C",'Mapa Riesgos Gestión TECNOLOGIA'!$O$52),"")</f>
        <v/>
      </c>
      <c r="Q53" s="74" t="str">
        <f>IF(AND('Mapa Riesgos Gestión TECNOLOGIA'!$Y$53="Muy Baja",'Mapa Riesgos Gestión TECNOLOGIA'!$AA$53="Menor"),CONCATENATE("R8C",'Mapa Riesgos Gestión TECNOLOGIA'!$O$53),"")</f>
        <v/>
      </c>
      <c r="R53" s="74" t="str">
        <f>IF(AND('Mapa Riesgos Gestión TECNOLOGIA'!$Y$54="Muy Baja",'Mapa Riesgos Gestión TECNOLOGIA'!$AA$54="Menor"),CONCATENATE("R8C",'Mapa Riesgos Gestión TECNOLOGIA'!$O$54),"")</f>
        <v/>
      </c>
      <c r="S53" s="74" t="str">
        <f>IF(AND('Mapa Riesgos Gestión TECNOLOGIA'!$Y$55="Muy Baja",'Mapa Riesgos Gestión TECNOLOGIA'!$AA$55="Menor"),CONCATENATE("R8C",'Mapa Riesgos Gestión TECNOLOGIA'!$O$55),"")</f>
        <v/>
      </c>
      <c r="T53" s="74" t="str">
        <f>IF(AND('Mapa Riesgos Gestión TECNOLOGIA'!$Y$56="Muy Baja",'Mapa Riesgos Gestión TECNOLOGIA'!$AA$56="Menor"),CONCATENATE("R8C",'Mapa Riesgos Gestión TECNOLOGIA'!$O$56),"")</f>
        <v/>
      </c>
      <c r="U53" s="75" t="str">
        <f>IF(AND('Mapa Riesgos Gestión TECNOLOGIA'!$Y$57="Muy Baja",'Mapa Riesgos Gestión TECNOLOGIA'!$AA$57="Menor"),CONCATENATE("R8C",'Mapa Riesgos Gestión TECNOLOGIA'!$O$57),"")</f>
        <v/>
      </c>
      <c r="V53" s="64" t="str">
        <f>IF(AND('Mapa Riesgos Gestión TECNOLOGIA'!$Y$52="Muy Baja",'Mapa Riesgos Gestión TECNOLOGIA'!$AA$52="Moderado"),CONCATENATE("R8C",'Mapa Riesgos Gestión TECNOLOGIA'!$O$52),"")</f>
        <v/>
      </c>
      <c r="W53" s="65" t="str">
        <f>IF(AND('Mapa Riesgos Gestión TECNOLOGIA'!$Y$53="Muy Baja",'Mapa Riesgos Gestión TECNOLOGIA'!$AA$53="Moderado"),CONCATENATE("R8C",'Mapa Riesgos Gestión TECNOLOGIA'!$O$53),"")</f>
        <v/>
      </c>
      <c r="X53" s="65" t="str">
        <f>IF(AND('Mapa Riesgos Gestión TECNOLOGIA'!$Y$54="Muy Baja",'Mapa Riesgos Gestión TECNOLOGIA'!$AA$54="Moderado"),CONCATENATE("R8C",'Mapa Riesgos Gestión TECNOLOGIA'!$O$54),"")</f>
        <v/>
      </c>
      <c r="Y53" s="65" t="str">
        <f>IF(AND('Mapa Riesgos Gestión TECNOLOGIA'!$Y$55="Muy Baja",'Mapa Riesgos Gestión TECNOLOGIA'!$AA$55="Moderado"),CONCATENATE("R8C",'Mapa Riesgos Gestión TECNOLOGIA'!$O$55),"")</f>
        <v/>
      </c>
      <c r="Z53" s="65" t="str">
        <f>IF(AND('Mapa Riesgos Gestión TECNOLOGIA'!$Y$56="Muy Baja",'Mapa Riesgos Gestión TECNOLOGIA'!$AA$56="Moderado"),CONCATENATE("R8C",'Mapa Riesgos Gestión TECNOLOGIA'!$O$56),"")</f>
        <v/>
      </c>
      <c r="AA53" s="66" t="str">
        <f>IF(AND('Mapa Riesgos Gestión TECNOLOGIA'!$Y$57="Muy Baja",'Mapa Riesgos Gestión TECNOLOGIA'!$AA$57="Moderado"),CONCATENATE("R8C",'Mapa Riesgos Gestión TECNOLOGIA'!$O$57),"")</f>
        <v/>
      </c>
      <c r="AB53" s="49" t="str">
        <f>IF(AND('Mapa Riesgos Gestión TECNOLOGIA'!$Y$52="Muy Baja",'Mapa Riesgos Gestión TECNOLOGIA'!$AA$52="Mayor"),CONCATENATE("R8C",'Mapa Riesgos Gestión TECNOLOGIA'!$O$52),"")</f>
        <v/>
      </c>
      <c r="AC53" s="50" t="str">
        <f>IF(AND('Mapa Riesgos Gestión TECNOLOGIA'!$Y$53="Muy Baja",'Mapa Riesgos Gestión TECNOLOGIA'!$AA$53="Mayor"),CONCATENATE("R8C",'Mapa Riesgos Gestión TECNOLOGIA'!$O$53),"")</f>
        <v/>
      </c>
      <c r="AD53" s="50" t="str">
        <f>IF(AND('Mapa Riesgos Gestión TECNOLOGIA'!$Y$54="Muy Baja",'Mapa Riesgos Gestión TECNOLOGIA'!$AA$54="Mayor"),CONCATENATE("R8C",'Mapa Riesgos Gestión TECNOLOGIA'!$O$54),"")</f>
        <v/>
      </c>
      <c r="AE53" s="50" t="str">
        <f>IF(AND('Mapa Riesgos Gestión TECNOLOGIA'!$Y$55="Muy Baja",'Mapa Riesgos Gestión TECNOLOGIA'!$AA$55="Mayor"),CONCATENATE("R8C",'Mapa Riesgos Gestión TECNOLOGIA'!$O$55),"")</f>
        <v/>
      </c>
      <c r="AF53" s="50" t="str">
        <f>IF(AND('Mapa Riesgos Gestión TECNOLOGIA'!$Y$56="Muy Baja",'Mapa Riesgos Gestión TECNOLOGIA'!$AA$56="Mayor"),CONCATENATE("R8C",'Mapa Riesgos Gestión TECNOLOGIA'!$O$56),"")</f>
        <v/>
      </c>
      <c r="AG53" s="51" t="str">
        <f>IF(AND('Mapa Riesgos Gestión TECNOLOGIA'!$Y$57="Muy Baja",'Mapa Riesgos Gestión TECNOLOGIA'!$AA$57="Mayor"),CONCATENATE("R8C",'Mapa Riesgos Gestión TECNOLOGIA'!$O$57),"")</f>
        <v/>
      </c>
      <c r="AH53" s="52" t="str">
        <f>IF(AND('Mapa Riesgos Gestión TECNOLOGIA'!$Y$52="Muy Baja",'Mapa Riesgos Gestión TECNOLOGIA'!$AA$52="Catastrófico"),CONCATENATE("R8C",'Mapa Riesgos Gestión TECNOLOGIA'!$O$52),"")</f>
        <v/>
      </c>
      <c r="AI53" s="53" t="str">
        <f>IF(AND('Mapa Riesgos Gestión TECNOLOGIA'!$Y$53="Muy Baja",'Mapa Riesgos Gestión TECNOLOGIA'!$AA$53="Catastrófico"),CONCATENATE("R8C",'Mapa Riesgos Gestión TECNOLOGIA'!$O$53),"")</f>
        <v/>
      </c>
      <c r="AJ53" s="53" t="str">
        <f>IF(AND('Mapa Riesgos Gestión TECNOLOGIA'!$Y$54="Muy Baja",'Mapa Riesgos Gestión TECNOLOGIA'!$AA$54="Catastrófico"),CONCATENATE("R8C",'Mapa Riesgos Gestión TECNOLOGIA'!$O$54),"")</f>
        <v/>
      </c>
      <c r="AK53" s="53" t="str">
        <f>IF(AND('Mapa Riesgos Gestión TECNOLOGIA'!$Y$55="Muy Baja",'Mapa Riesgos Gestión TECNOLOGIA'!$AA$55="Catastrófico"),CONCATENATE("R8C",'Mapa Riesgos Gestión TECNOLOGIA'!$O$55),"")</f>
        <v/>
      </c>
      <c r="AL53" s="53" t="str">
        <f>IF(AND('Mapa Riesgos Gestión TECNOLOGIA'!$Y$56="Muy Baja",'Mapa Riesgos Gestión TECNOLOGIA'!$AA$56="Catastrófico"),CONCATENATE("R8C",'Mapa Riesgos Gestión TECNOLOGIA'!$O$56),"")</f>
        <v/>
      </c>
      <c r="AM53" s="54" t="str">
        <f>IF(AND('Mapa Riesgos Gestión TECNOLOGIA'!$Y$57="Muy Baja",'Mapa Riesgos Gestión TECNOLOGIA'!$AA$57="Catastrófico"),CONCATENATE("R8C",'Mapa Riesgos Gestión TECNOLOGIA'!$O$57),"")</f>
        <v/>
      </c>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25">
      <c r="A54" s="80"/>
      <c r="B54" s="389"/>
      <c r="C54" s="389"/>
      <c r="D54" s="390"/>
      <c r="E54" s="430"/>
      <c r="F54" s="431"/>
      <c r="G54" s="431"/>
      <c r="H54" s="431"/>
      <c r="I54" s="432"/>
      <c r="J54" s="73" t="str">
        <f>IF(AND('Mapa Riesgos Gestión TECNOLOGIA'!$Y$58="Muy Baja",'Mapa Riesgos Gestión TECNOLOGIA'!$AA$58="Leve"),CONCATENATE("R9C",'Mapa Riesgos Gestión TECNOLOGIA'!$O$58),"")</f>
        <v/>
      </c>
      <c r="K54" s="74" t="str">
        <f>IF(AND('Mapa Riesgos Gestión TECNOLOGIA'!$Y$59="Muy Baja",'Mapa Riesgos Gestión TECNOLOGIA'!$AA$59="Leve"),CONCATENATE("R9C",'Mapa Riesgos Gestión TECNOLOGIA'!$O$59),"")</f>
        <v/>
      </c>
      <c r="L54" s="74" t="str">
        <f>IF(AND('Mapa Riesgos Gestión TECNOLOGIA'!$Y$60="Muy Baja",'Mapa Riesgos Gestión TECNOLOGIA'!$AA$60="Leve"),CONCATENATE("R9C",'Mapa Riesgos Gestión TECNOLOGIA'!$O$60),"")</f>
        <v/>
      </c>
      <c r="M54" s="74" t="str">
        <f>IF(AND('Mapa Riesgos Gestión TECNOLOGIA'!$Y$61="Muy Baja",'Mapa Riesgos Gestión TECNOLOGIA'!$AA$61="Leve"),CONCATENATE("R9C",'Mapa Riesgos Gestión TECNOLOGIA'!$O$61),"")</f>
        <v/>
      </c>
      <c r="N54" s="74" t="str">
        <f>IF(AND('Mapa Riesgos Gestión TECNOLOGIA'!$Y$62="Muy Baja",'Mapa Riesgos Gestión TECNOLOGIA'!$AA$62="Leve"),CONCATENATE("R9C",'Mapa Riesgos Gestión TECNOLOGIA'!$O$62),"")</f>
        <v/>
      </c>
      <c r="O54" s="75" t="str">
        <f>IF(AND('Mapa Riesgos Gestión TECNOLOGIA'!$Y$63="Muy Baja",'Mapa Riesgos Gestión TECNOLOGIA'!$AA$63="Leve"),CONCATENATE("R9C",'Mapa Riesgos Gestión TECNOLOGIA'!$O$63),"")</f>
        <v/>
      </c>
      <c r="P54" s="73" t="str">
        <f>IF(AND('Mapa Riesgos Gestión TECNOLOGIA'!$Y$58="Muy Baja",'Mapa Riesgos Gestión TECNOLOGIA'!$AA$58="Menor"),CONCATENATE("R9C",'Mapa Riesgos Gestión TECNOLOGIA'!$O$58),"")</f>
        <v/>
      </c>
      <c r="Q54" s="74" t="str">
        <f>IF(AND('Mapa Riesgos Gestión TECNOLOGIA'!$Y$59="Muy Baja",'Mapa Riesgos Gestión TECNOLOGIA'!$AA$59="Menor"),CONCATENATE("R9C",'Mapa Riesgos Gestión TECNOLOGIA'!$O$59),"")</f>
        <v/>
      </c>
      <c r="R54" s="74" t="str">
        <f>IF(AND('Mapa Riesgos Gestión TECNOLOGIA'!$Y$60="Muy Baja",'Mapa Riesgos Gestión TECNOLOGIA'!$AA$60="Menor"),CONCATENATE("R9C",'Mapa Riesgos Gestión TECNOLOGIA'!$O$60),"")</f>
        <v/>
      </c>
      <c r="S54" s="74" t="str">
        <f>IF(AND('Mapa Riesgos Gestión TECNOLOGIA'!$Y$61="Muy Baja",'Mapa Riesgos Gestión TECNOLOGIA'!$AA$61="Menor"),CONCATENATE("R9C",'Mapa Riesgos Gestión TECNOLOGIA'!$O$61),"")</f>
        <v/>
      </c>
      <c r="T54" s="74" t="str">
        <f>IF(AND('Mapa Riesgos Gestión TECNOLOGIA'!$Y$62="Muy Baja",'Mapa Riesgos Gestión TECNOLOGIA'!$AA$62="Menor"),CONCATENATE("R9C",'Mapa Riesgos Gestión TECNOLOGIA'!$O$62),"")</f>
        <v/>
      </c>
      <c r="U54" s="75" t="str">
        <f>IF(AND('Mapa Riesgos Gestión TECNOLOGIA'!$Y$63="Muy Baja",'Mapa Riesgos Gestión TECNOLOGIA'!$AA$63="Menor"),CONCATENATE("R9C",'Mapa Riesgos Gestión TECNOLOGIA'!$O$63),"")</f>
        <v/>
      </c>
      <c r="V54" s="64" t="str">
        <f>IF(AND('Mapa Riesgos Gestión TECNOLOGIA'!$Y$58="Muy Baja",'Mapa Riesgos Gestión TECNOLOGIA'!$AA$58="Moderado"),CONCATENATE("R9C",'Mapa Riesgos Gestión TECNOLOGIA'!$O$58),"")</f>
        <v/>
      </c>
      <c r="W54" s="65" t="str">
        <f>IF(AND('Mapa Riesgos Gestión TECNOLOGIA'!$Y$59="Muy Baja",'Mapa Riesgos Gestión TECNOLOGIA'!$AA$59="Moderado"),CONCATENATE("R9C",'Mapa Riesgos Gestión TECNOLOGIA'!$O$59),"")</f>
        <v/>
      </c>
      <c r="X54" s="65" t="str">
        <f>IF(AND('Mapa Riesgos Gestión TECNOLOGIA'!$Y$60="Muy Baja",'Mapa Riesgos Gestión TECNOLOGIA'!$AA$60="Moderado"),CONCATENATE("R9C",'Mapa Riesgos Gestión TECNOLOGIA'!$O$60),"")</f>
        <v/>
      </c>
      <c r="Y54" s="65" t="str">
        <f>IF(AND('Mapa Riesgos Gestión TECNOLOGIA'!$Y$61="Muy Baja",'Mapa Riesgos Gestión TECNOLOGIA'!$AA$61="Moderado"),CONCATENATE("R9C",'Mapa Riesgos Gestión TECNOLOGIA'!$O$61),"")</f>
        <v/>
      </c>
      <c r="Z54" s="65" t="str">
        <f>IF(AND('Mapa Riesgos Gestión TECNOLOGIA'!$Y$62="Muy Baja",'Mapa Riesgos Gestión TECNOLOGIA'!$AA$62="Moderado"),CONCATENATE("R9C",'Mapa Riesgos Gestión TECNOLOGIA'!$O$62),"")</f>
        <v/>
      </c>
      <c r="AA54" s="66" t="str">
        <f>IF(AND('Mapa Riesgos Gestión TECNOLOGIA'!$Y$63="Muy Baja",'Mapa Riesgos Gestión TECNOLOGIA'!$AA$63="Moderado"),CONCATENATE("R9C",'Mapa Riesgos Gestión TECNOLOGIA'!$O$63),"")</f>
        <v/>
      </c>
      <c r="AB54" s="49" t="str">
        <f>IF(AND('Mapa Riesgos Gestión TECNOLOGIA'!$Y$58="Muy Baja",'Mapa Riesgos Gestión TECNOLOGIA'!$AA$58="Mayor"),CONCATENATE("R9C",'Mapa Riesgos Gestión TECNOLOGIA'!$O$58),"")</f>
        <v/>
      </c>
      <c r="AC54" s="50" t="str">
        <f>IF(AND('Mapa Riesgos Gestión TECNOLOGIA'!$Y$59="Muy Baja",'Mapa Riesgos Gestión TECNOLOGIA'!$AA$59="Mayor"),CONCATENATE("R9C",'Mapa Riesgos Gestión TECNOLOGIA'!$O$59),"")</f>
        <v/>
      </c>
      <c r="AD54" s="50" t="str">
        <f>IF(AND('Mapa Riesgos Gestión TECNOLOGIA'!$Y$60="Muy Baja",'Mapa Riesgos Gestión TECNOLOGIA'!$AA$60="Mayor"),CONCATENATE("R9C",'Mapa Riesgos Gestión TECNOLOGIA'!$O$60),"")</f>
        <v/>
      </c>
      <c r="AE54" s="50" t="str">
        <f>IF(AND('Mapa Riesgos Gestión TECNOLOGIA'!$Y$61="Muy Baja",'Mapa Riesgos Gestión TECNOLOGIA'!$AA$61="Mayor"),CONCATENATE("R9C",'Mapa Riesgos Gestión TECNOLOGIA'!$O$61),"")</f>
        <v/>
      </c>
      <c r="AF54" s="50" t="str">
        <f>IF(AND('Mapa Riesgos Gestión TECNOLOGIA'!$Y$62="Muy Baja",'Mapa Riesgos Gestión TECNOLOGIA'!$AA$62="Mayor"),CONCATENATE("R9C",'Mapa Riesgos Gestión TECNOLOGIA'!$O$62),"")</f>
        <v/>
      </c>
      <c r="AG54" s="51" t="str">
        <f>IF(AND('Mapa Riesgos Gestión TECNOLOGIA'!$Y$63="Muy Baja",'Mapa Riesgos Gestión TECNOLOGIA'!$AA$63="Mayor"),CONCATENATE("R9C",'Mapa Riesgos Gestión TECNOLOGIA'!$O$63),"")</f>
        <v/>
      </c>
      <c r="AH54" s="52" t="str">
        <f>IF(AND('Mapa Riesgos Gestión TECNOLOGIA'!$Y$58="Muy Baja",'Mapa Riesgos Gestión TECNOLOGIA'!$AA$58="Catastrófico"),CONCATENATE("R9C",'Mapa Riesgos Gestión TECNOLOGIA'!$O$58),"")</f>
        <v/>
      </c>
      <c r="AI54" s="53" t="str">
        <f>IF(AND('Mapa Riesgos Gestión TECNOLOGIA'!$Y$59="Muy Baja",'Mapa Riesgos Gestión TECNOLOGIA'!$AA$59="Catastrófico"),CONCATENATE("R9C",'Mapa Riesgos Gestión TECNOLOGIA'!$O$59),"")</f>
        <v/>
      </c>
      <c r="AJ54" s="53" t="str">
        <f>IF(AND('Mapa Riesgos Gestión TECNOLOGIA'!$Y$60="Muy Baja",'Mapa Riesgos Gestión TECNOLOGIA'!$AA$60="Catastrófico"),CONCATENATE("R9C",'Mapa Riesgos Gestión TECNOLOGIA'!$O$60),"")</f>
        <v/>
      </c>
      <c r="AK54" s="53" t="str">
        <f>IF(AND('Mapa Riesgos Gestión TECNOLOGIA'!$Y$61="Muy Baja",'Mapa Riesgos Gestión TECNOLOGIA'!$AA$61="Catastrófico"),CONCATENATE("R9C",'Mapa Riesgos Gestión TECNOLOGIA'!$O$61),"")</f>
        <v/>
      </c>
      <c r="AL54" s="53" t="str">
        <f>IF(AND('Mapa Riesgos Gestión TECNOLOGIA'!$Y$62="Muy Baja",'Mapa Riesgos Gestión TECNOLOGIA'!$AA$62="Catastrófico"),CONCATENATE("R9C",'Mapa Riesgos Gestión TECNOLOGIA'!$O$62),"")</f>
        <v/>
      </c>
      <c r="AM54" s="54" t="str">
        <f>IF(AND('Mapa Riesgos Gestión TECNOLOGIA'!$Y$63="Muy Baja",'Mapa Riesgos Gestión TECNOLOGIA'!$AA$63="Catastrófico"),CONCATENATE("R9C",'Mapa Riesgos Gestión TECNOLOGIA'!$O$63),"")</f>
        <v/>
      </c>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ht="15.75" customHeight="1" thickBot="1" x14ac:dyDescent="0.3">
      <c r="A55" s="80"/>
      <c r="B55" s="389"/>
      <c r="C55" s="389"/>
      <c r="D55" s="390"/>
      <c r="E55" s="433"/>
      <c r="F55" s="434"/>
      <c r="G55" s="434"/>
      <c r="H55" s="434"/>
      <c r="I55" s="435"/>
      <c r="J55" s="76" t="str">
        <f>IF(AND('Mapa Riesgos Gestión TECNOLOGIA'!$Y$64="Muy Baja",'Mapa Riesgos Gestión TECNOLOGIA'!$AA$64="Leve"),CONCATENATE("R10C",'Mapa Riesgos Gestión TECNOLOGIA'!$O$64),"")</f>
        <v/>
      </c>
      <c r="K55" s="77" t="str">
        <f>IF(AND('Mapa Riesgos Gestión TECNOLOGIA'!$Y$65="Muy Baja",'Mapa Riesgos Gestión TECNOLOGIA'!$AA$65="Leve"),CONCATENATE("R10C",'Mapa Riesgos Gestión TECNOLOGIA'!$O$65),"")</f>
        <v/>
      </c>
      <c r="L55" s="77" t="str">
        <f>IF(AND('Mapa Riesgos Gestión TECNOLOGIA'!$Y$66="Muy Baja",'Mapa Riesgos Gestión TECNOLOGIA'!$AA$66="Leve"),CONCATENATE("R10C",'Mapa Riesgos Gestión TECNOLOGIA'!$O$66),"")</f>
        <v/>
      </c>
      <c r="M55" s="77" t="str">
        <f>IF(AND('Mapa Riesgos Gestión TECNOLOGIA'!$Y$67="Muy Baja",'Mapa Riesgos Gestión TECNOLOGIA'!$AA$67="Leve"),CONCATENATE("R10C",'Mapa Riesgos Gestión TECNOLOGIA'!$O$67),"")</f>
        <v/>
      </c>
      <c r="N55" s="77" t="str">
        <f>IF(AND('Mapa Riesgos Gestión TECNOLOGIA'!$Y$68="Muy Baja",'Mapa Riesgos Gestión TECNOLOGIA'!$AA$68="Leve"),CONCATENATE("R10C",'Mapa Riesgos Gestión TECNOLOGIA'!$O$68),"")</f>
        <v/>
      </c>
      <c r="O55" s="78" t="str">
        <f>IF(AND('Mapa Riesgos Gestión TECNOLOGIA'!$Y$69="Muy Baja",'Mapa Riesgos Gestión TECNOLOGIA'!$AA$69="Leve"),CONCATENATE("R10C",'Mapa Riesgos Gestión TECNOLOGIA'!$O$69),"")</f>
        <v/>
      </c>
      <c r="P55" s="76" t="str">
        <f>IF(AND('Mapa Riesgos Gestión TECNOLOGIA'!$Y$64="Muy Baja",'Mapa Riesgos Gestión TECNOLOGIA'!$AA$64="Menor"),CONCATENATE("R10C",'Mapa Riesgos Gestión TECNOLOGIA'!$O$64),"")</f>
        <v/>
      </c>
      <c r="Q55" s="77" t="str">
        <f>IF(AND('Mapa Riesgos Gestión TECNOLOGIA'!$Y$65="Muy Baja",'Mapa Riesgos Gestión TECNOLOGIA'!$AA$65="Menor"),CONCATENATE("R10C",'Mapa Riesgos Gestión TECNOLOGIA'!$O$65),"")</f>
        <v/>
      </c>
      <c r="R55" s="77" t="str">
        <f>IF(AND('Mapa Riesgos Gestión TECNOLOGIA'!$Y$66="Muy Baja",'Mapa Riesgos Gestión TECNOLOGIA'!$AA$66="Menor"),CONCATENATE("R10C",'Mapa Riesgos Gestión TECNOLOGIA'!$O$66),"")</f>
        <v/>
      </c>
      <c r="S55" s="77" t="str">
        <f>IF(AND('Mapa Riesgos Gestión TECNOLOGIA'!$Y$67="Muy Baja",'Mapa Riesgos Gestión TECNOLOGIA'!$AA$67="Menor"),CONCATENATE("R10C",'Mapa Riesgos Gestión TECNOLOGIA'!$O$67),"")</f>
        <v/>
      </c>
      <c r="T55" s="77" t="str">
        <f>IF(AND('Mapa Riesgos Gestión TECNOLOGIA'!$Y$68="Muy Baja",'Mapa Riesgos Gestión TECNOLOGIA'!$AA$68="Menor"),CONCATENATE("R10C",'Mapa Riesgos Gestión TECNOLOGIA'!$O$68),"")</f>
        <v/>
      </c>
      <c r="U55" s="78" t="str">
        <f>IF(AND('Mapa Riesgos Gestión TECNOLOGIA'!$Y$69="Muy Baja",'Mapa Riesgos Gestión TECNOLOGIA'!$AA$69="Menor"),CONCATENATE("R10C",'Mapa Riesgos Gestión TECNOLOGIA'!$O$69),"")</f>
        <v/>
      </c>
      <c r="V55" s="67" t="str">
        <f>IF(AND('Mapa Riesgos Gestión TECNOLOGIA'!$Y$64="Muy Baja",'Mapa Riesgos Gestión TECNOLOGIA'!$AA$64="Moderado"),CONCATENATE("R10C",'Mapa Riesgos Gestión TECNOLOGIA'!$O$64),"")</f>
        <v/>
      </c>
      <c r="W55" s="68" t="str">
        <f>IF(AND('Mapa Riesgos Gestión TECNOLOGIA'!$Y$65="Muy Baja",'Mapa Riesgos Gestión TECNOLOGIA'!$AA$65="Moderado"),CONCATENATE("R10C",'Mapa Riesgos Gestión TECNOLOGIA'!$O$65),"")</f>
        <v/>
      </c>
      <c r="X55" s="68" t="str">
        <f>IF(AND('Mapa Riesgos Gestión TECNOLOGIA'!$Y$66="Muy Baja",'Mapa Riesgos Gestión TECNOLOGIA'!$AA$66="Moderado"),CONCATENATE("R10C",'Mapa Riesgos Gestión TECNOLOGIA'!$O$66),"")</f>
        <v/>
      </c>
      <c r="Y55" s="68" t="str">
        <f>IF(AND('Mapa Riesgos Gestión TECNOLOGIA'!$Y$67="Muy Baja",'Mapa Riesgos Gestión TECNOLOGIA'!$AA$67="Moderado"),CONCATENATE("R10C",'Mapa Riesgos Gestión TECNOLOGIA'!$O$67),"")</f>
        <v/>
      </c>
      <c r="Z55" s="68" t="str">
        <f>IF(AND('Mapa Riesgos Gestión TECNOLOGIA'!$Y$68="Muy Baja",'Mapa Riesgos Gestión TECNOLOGIA'!$AA$68="Moderado"),CONCATENATE("R10C",'Mapa Riesgos Gestión TECNOLOGIA'!$O$68),"")</f>
        <v/>
      </c>
      <c r="AA55" s="69" t="str">
        <f>IF(AND('Mapa Riesgos Gestión TECNOLOGIA'!$Y$69="Muy Baja",'Mapa Riesgos Gestión TECNOLOGIA'!$AA$69="Moderado"),CONCATENATE("R10C",'Mapa Riesgos Gestión TECNOLOGIA'!$O$69),"")</f>
        <v/>
      </c>
      <c r="AB55" s="55" t="str">
        <f>IF(AND('Mapa Riesgos Gestión TECNOLOGIA'!$Y$64="Muy Baja",'Mapa Riesgos Gestión TECNOLOGIA'!$AA$64="Mayor"),CONCATENATE("R10C",'Mapa Riesgos Gestión TECNOLOGIA'!$O$64),"")</f>
        <v/>
      </c>
      <c r="AC55" s="56" t="str">
        <f>IF(AND('Mapa Riesgos Gestión TECNOLOGIA'!$Y$65="Muy Baja",'Mapa Riesgos Gestión TECNOLOGIA'!$AA$65="Mayor"),CONCATENATE("R10C",'Mapa Riesgos Gestión TECNOLOGIA'!$O$65),"")</f>
        <v/>
      </c>
      <c r="AD55" s="56" t="str">
        <f>IF(AND('Mapa Riesgos Gestión TECNOLOGIA'!$Y$66="Muy Baja",'Mapa Riesgos Gestión TECNOLOGIA'!$AA$66="Mayor"),CONCATENATE("R10C",'Mapa Riesgos Gestión TECNOLOGIA'!$O$66),"")</f>
        <v/>
      </c>
      <c r="AE55" s="56" t="str">
        <f>IF(AND('Mapa Riesgos Gestión TECNOLOGIA'!$Y$67="Muy Baja",'Mapa Riesgos Gestión TECNOLOGIA'!$AA$67="Mayor"),CONCATENATE("R10C",'Mapa Riesgos Gestión TECNOLOGIA'!$O$67),"")</f>
        <v/>
      </c>
      <c r="AF55" s="56" t="str">
        <f>IF(AND('Mapa Riesgos Gestión TECNOLOGIA'!$Y$68="Muy Baja",'Mapa Riesgos Gestión TECNOLOGIA'!$AA$68="Mayor"),CONCATENATE("R10C",'Mapa Riesgos Gestión TECNOLOGIA'!$O$68),"")</f>
        <v/>
      </c>
      <c r="AG55" s="57" t="str">
        <f>IF(AND('Mapa Riesgos Gestión TECNOLOGIA'!$Y$69="Muy Baja",'Mapa Riesgos Gestión TECNOLOGIA'!$AA$69="Mayor"),CONCATENATE("R10C",'Mapa Riesgos Gestión TECNOLOGIA'!$O$69),"")</f>
        <v/>
      </c>
      <c r="AH55" s="58" t="str">
        <f>IF(AND('Mapa Riesgos Gestión TECNOLOGIA'!$Y$64="Muy Baja",'Mapa Riesgos Gestión TECNOLOGIA'!$AA$64="Catastrófico"),CONCATENATE("R10C",'Mapa Riesgos Gestión TECNOLOGIA'!$O$64),"")</f>
        <v/>
      </c>
      <c r="AI55" s="59" t="str">
        <f>IF(AND('Mapa Riesgos Gestión TECNOLOGIA'!$Y$65="Muy Baja",'Mapa Riesgos Gestión TECNOLOGIA'!$AA$65="Catastrófico"),CONCATENATE("R10C",'Mapa Riesgos Gestión TECNOLOGIA'!$O$65),"")</f>
        <v/>
      </c>
      <c r="AJ55" s="59" t="str">
        <f>IF(AND('Mapa Riesgos Gestión TECNOLOGIA'!$Y$66="Muy Baja",'Mapa Riesgos Gestión TECNOLOGIA'!$AA$66="Catastrófico"),CONCATENATE("R10C",'Mapa Riesgos Gestión TECNOLOGIA'!$O$66),"")</f>
        <v/>
      </c>
      <c r="AK55" s="59" t="str">
        <f>IF(AND('Mapa Riesgos Gestión TECNOLOGIA'!$Y$67="Muy Baja",'Mapa Riesgos Gestión TECNOLOGIA'!$AA$67="Catastrófico"),CONCATENATE("R10C",'Mapa Riesgos Gestión TECNOLOGIA'!$O$67),"")</f>
        <v/>
      </c>
      <c r="AL55" s="59" t="str">
        <f>IF(AND('Mapa Riesgos Gestión TECNOLOGIA'!$Y$68="Muy Baja",'Mapa Riesgos Gestión TECNOLOGIA'!$AA$68="Catastrófico"),CONCATENATE("R10C",'Mapa Riesgos Gestión TECNOLOGIA'!$O$68),"")</f>
        <v/>
      </c>
      <c r="AM55" s="60" t="str">
        <f>IF(AND('Mapa Riesgos Gestión TECNOLOGIA'!$Y$69="Muy Baja",'Mapa Riesgos Gestión TECNOLOGIA'!$AA$69="Catastrófico"),CONCATENATE("R10C",'Mapa Riesgos Gestión TECNOLOGIA'!$O$69),"")</f>
        <v/>
      </c>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25">
      <c r="A56" s="80"/>
      <c r="B56" s="80"/>
      <c r="C56" s="80"/>
      <c r="D56" s="80"/>
      <c r="E56" s="80"/>
      <c r="F56" s="80"/>
      <c r="G56" s="80"/>
      <c r="H56" s="80"/>
      <c r="I56" s="80"/>
      <c r="J56" s="427" t="s">
        <v>112</v>
      </c>
      <c r="K56" s="428"/>
      <c r="L56" s="428"/>
      <c r="M56" s="428"/>
      <c r="N56" s="428"/>
      <c r="O56" s="429"/>
      <c r="P56" s="427" t="s">
        <v>111</v>
      </c>
      <c r="Q56" s="428"/>
      <c r="R56" s="428"/>
      <c r="S56" s="428"/>
      <c r="T56" s="428"/>
      <c r="U56" s="429"/>
      <c r="V56" s="427" t="s">
        <v>110</v>
      </c>
      <c r="W56" s="428"/>
      <c r="X56" s="428"/>
      <c r="Y56" s="428"/>
      <c r="Z56" s="428"/>
      <c r="AA56" s="429"/>
      <c r="AB56" s="427" t="s">
        <v>109</v>
      </c>
      <c r="AC56" s="436"/>
      <c r="AD56" s="428"/>
      <c r="AE56" s="428"/>
      <c r="AF56" s="428"/>
      <c r="AG56" s="429"/>
      <c r="AH56" s="427" t="s">
        <v>108</v>
      </c>
      <c r="AI56" s="428"/>
      <c r="AJ56" s="428"/>
      <c r="AK56" s="428"/>
      <c r="AL56" s="428"/>
      <c r="AM56" s="429"/>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25">
      <c r="A57" s="80"/>
      <c r="B57" s="80"/>
      <c r="C57" s="80"/>
      <c r="D57" s="80"/>
      <c r="E57" s="80"/>
      <c r="F57" s="80"/>
      <c r="G57" s="80"/>
      <c r="H57" s="80"/>
      <c r="I57" s="80"/>
      <c r="J57" s="430"/>
      <c r="K57" s="431"/>
      <c r="L57" s="431"/>
      <c r="M57" s="431"/>
      <c r="N57" s="431"/>
      <c r="O57" s="432"/>
      <c r="P57" s="430"/>
      <c r="Q57" s="431"/>
      <c r="R57" s="431"/>
      <c r="S57" s="431"/>
      <c r="T57" s="431"/>
      <c r="U57" s="432"/>
      <c r="V57" s="430"/>
      <c r="W57" s="431"/>
      <c r="X57" s="431"/>
      <c r="Y57" s="431"/>
      <c r="Z57" s="431"/>
      <c r="AA57" s="432"/>
      <c r="AB57" s="430"/>
      <c r="AC57" s="431"/>
      <c r="AD57" s="431"/>
      <c r="AE57" s="431"/>
      <c r="AF57" s="431"/>
      <c r="AG57" s="432"/>
      <c r="AH57" s="430"/>
      <c r="AI57" s="431"/>
      <c r="AJ57" s="431"/>
      <c r="AK57" s="431"/>
      <c r="AL57" s="431"/>
      <c r="AM57" s="432"/>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25">
      <c r="A58" s="80"/>
      <c r="B58" s="80"/>
      <c r="C58" s="80"/>
      <c r="D58" s="80"/>
      <c r="E58" s="80"/>
      <c r="F58" s="80"/>
      <c r="G58" s="80"/>
      <c r="H58" s="80"/>
      <c r="I58" s="80"/>
      <c r="J58" s="430"/>
      <c r="K58" s="431"/>
      <c r="L58" s="431"/>
      <c r="M58" s="431"/>
      <c r="N58" s="431"/>
      <c r="O58" s="432"/>
      <c r="P58" s="430"/>
      <c r="Q58" s="431"/>
      <c r="R58" s="431"/>
      <c r="S58" s="431"/>
      <c r="T58" s="431"/>
      <c r="U58" s="432"/>
      <c r="V58" s="430"/>
      <c r="W58" s="431"/>
      <c r="X58" s="431"/>
      <c r="Y58" s="431"/>
      <c r="Z58" s="431"/>
      <c r="AA58" s="432"/>
      <c r="AB58" s="430"/>
      <c r="AC58" s="431"/>
      <c r="AD58" s="431"/>
      <c r="AE58" s="431"/>
      <c r="AF58" s="431"/>
      <c r="AG58" s="432"/>
      <c r="AH58" s="430"/>
      <c r="AI58" s="431"/>
      <c r="AJ58" s="431"/>
      <c r="AK58" s="431"/>
      <c r="AL58" s="431"/>
      <c r="AM58" s="432"/>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25">
      <c r="A59" s="80"/>
      <c r="B59" s="80"/>
      <c r="C59" s="80"/>
      <c r="D59" s="80"/>
      <c r="E59" s="80"/>
      <c r="F59" s="80"/>
      <c r="G59" s="80"/>
      <c r="H59" s="80"/>
      <c r="I59" s="80"/>
      <c r="J59" s="430"/>
      <c r="K59" s="431"/>
      <c r="L59" s="431"/>
      <c r="M59" s="431"/>
      <c r="N59" s="431"/>
      <c r="O59" s="432"/>
      <c r="P59" s="430"/>
      <c r="Q59" s="431"/>
      <c r="R59" s="431"/>
      <c r="S59" s="431"/>
      <c r="T59" s="431"/>
      <c r="U59" s="432"/>
      <c r="V59" s="430"/>
      <c r="W59" s="431"/>
      <c r="X59" s="431"/>
      <c r="Y59" s="431"/>
      <c r="Z59" s="431"/>
      <c r="AA59" s="432"/>
      <c r="AB59" s="430"/>
      <c r="AC59" s="431"/>
      <c r="AD59" s="431"/>
      <c r="AE59" s="431"/>
      <c r="AF59" s="431"/>
      <c r="AG59" s="432"/>
      <c r="AH59" s="430"/>
      <c r="AI59" s="431"/>
      <c r="AJ59" s="431"/>
      <c r="AK59" s="431"/>
      <c r="AL59" s="431"/>
      <c r="AM59" s="432"/>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25">
      <c r="A60" s="80"/>
      <c r="B60" s="80"/>
      <c r="C60" s="80"/>
      <c r="D60" s="80"/>
      <c r="E60" s="80"/>
      <c r="F60" s="80"/>
      <c r="G60" s="80"/>
      <c r="H60" s="80"/>
      <c r="I60" s="80"/>
      <c r="J60" s="430"/>
      <c r="K60" s="431"/>
      <c r="L60" s="431"/>
      <c r="M60" s="431"/>
      <c r="N60" s="431"/>
      <c r="O60" s="432"/>
      <c r="P60" s="430"/>
      <c r="Q60" s="431"/>
      <c r="R60" s="431"/>
      <c r="S60" s="431"/>
      <c r="T60" s="431"/>
      <c r="U60" s="432"/>
      <c r="V60" s="430"/>
      <c r="W60" s="431"/>
      <c r="X60" s="431"/>
      <c r="Y60" s="431"/>
      <c r="Z60" s="431"/>
      <c r="AA60" s="432"/>
      <c r="AB60" s="430"/>
      <c r="AC60" s="431"/>
      <c r="AD60" s="431"/>
      <c r="AE60" s="431"/>
      <c r="AF60" s="431"/>
      <c r="AG60" s="432"/>
      <c r="AH60" s="430"/>
      <c r="AI60" s="431"/>
      <c r="AJ60" s="431"/>
      <c r="AK60" s="431"/>
      <c r="AL60" s="431"/>
      <c r="AM60" s="432"/>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ht="15.75" thickBot="1" x14ac:dyDescent="0.3">
      <c r="A61" s="80"/>
      <c r="B61" s="80"/>
      <c r="C61" s="80"/>
      <c r="D61" s="80"/>
      <c r="E61" s="80"/>
      <c r="F61" s="80"/>
      <c r="G61" s="80"/>
      <c r="H61" s="80"/>
      <c r="I61" s="80"/>
      <c r="J61" s="433"/>
      <c r="K61" s="434"/>
      <c r="L61" s="434"/>
      <c r="M61" s="434"/>
      <c r="N61" s="434"/>
      <c r="O61" s="435"/>
      <c r="P61" s="433"/>
      <c r="Q61" s="434"/>
      <c r="R61" s="434"/>
      <c r="S61" s="434"/>
      <c r="T61" s="434"/>
      <c r="U61" s="435"/>
      <c r="V61" s="433"/>
      <c r="W61" s="434"/>
      <c r="X61" s="434"/>
      <c r="Y61" s="434"/>
      <c r="Z61" s="434"/>
      <c r="AA61" s="435"/>
      <c r="AB61" s="433"/>
      <c r="AC61" s="434"/>
      <c r="AD61" s="434"/>
      <c r="AE61" s="434"/>
      <c r="AF61" s="434"/>
      <c r="AG61" s="435"/>
      <c r="AH61" s="433"/>
      <c r="AI61" s="434"/>
      <c r="AJ61" s="434"/>
      <c r="AK61" s="434"/>
      <c r="AL61" s="434"/>
      <c r="AM61" s="435"/>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row>
    <row r="63" spans="1:80" ht="15" customHeight="1" x14ac:dyDescent="0.25">
      <c r="A63" s="80"/>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0"/>
      <c r="AV63" s="80"/>
      <c r="AW63" s="80"/>
      <c r="AX63" s="80"/>
      <c r="AY63" s="80"/>
      <c r="AZ63" s="80"/>
      <c r="BA63" s="80"/>
      <c r="BB63" s="80"/>
      <c r="BC63" s="80"/>
      <c r="BD63" s="80"/>
      <c r="BE63" s="80"/>
      <c r="BF63" s="80"/>
      <c r="BG63" s="80"/>
      <c r="BH63" s="80"/>
    </row>
    <row r="64" spans="1:80" ht="15" customHeight="1" x14ac:dyDescent="0.25">
      <c r="A64" s="80"/>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0"/>
      <c r="AV64" s="80"/>
      <c r="AW64" s="80"/>
      <c r="AX64" s="80"/>
      <c r="AY64" s="80"/>
      <c r="AZ64" s="80"/>
      <c r="BA64" s="80"/>
      <c r="BB64" s="80"/>
      <c r="BC64" s="80"/>
      <c r="BD64" s="80"/>
      <c r="BE64" s="80"/>
      <c r="BF64" s="80"/>
      <c r="BG64" s="80"/>
      <c r="BH64" s="80"/>
    </row>
    <row r="65" spans="1:60"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row>
    <row r="66" spans="1:60"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row>
    <row r="67" spans="1:60"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row>
    <row r="68" spans="1:60"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row>
    <row r="69" spans="1:60"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row>
    <row r="70" spans="1:60"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row>
    <row r="71" spans="1:60"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row>
    <row r="72" spans="1:60"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row>
    <row r="73" spans="1:60"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row>
    <row r="74" spans="1:60"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row>
    <row r="75" spans="1:60"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row>
    <row r="76" spans="1:60"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row>
    <row r="77" spans="1:60"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row>
    <row r="78" spans="1:60"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row>
    <row r="79" spans="1:60"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row>
    <row r="80" spans="1:60"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row>
    <row r="81" spans="1:60"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row>
    <row r="82" spans="1:60"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row>
    <row r="83" spans="1:60"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row>
    <row r="84" spans="1:60"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row>
    <row r="85" spans="1:60"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row>
    <row r="86" spans="1:60"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row>
    <row r="87" spans="1:60"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row>
    <row r="88" spans="1:60"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row>
    <row r="89" spans="1:60"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row>
    <row r="90" spans="1:60"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row>
    <row r="91" spans="1:60"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row>
    <row r="92" spans="1:60"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row>
    <row r="93" spans="1:60"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row>
    <row r="94" spans="1:60"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row>
    <row r="95" spans="1:60"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row>
    <row r="96" spans="1:60"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row>
    <row r="97" spans="1:60"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row>
    <row r="98" spans="1:60"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row>
    <row r="99" spans="1:60"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row>
    <row r="100" spans="1:60"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row>
    <row r="101" spans="1:60"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row>
    <row r="102" spans="1:60"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row>
    <row r="103" spans="1:60"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row>
    <row r="104" spans="1:60"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row>
    <row r="105" spans="1:60"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row>
    <row r="106" spans="1:60"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row>
    <row r="107" spans="1:60"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row>
    <row r="108" spans="1:60"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row>
    <row r="109" spans="1:60"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row>
    <row r="110" spans="1:60"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row>
    <row r="111" spans="1:60"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row>
    <row r="112" spans="1:60"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row>
    <row r="113" spans="1:60"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row>
    <row r="114" spans="1:60"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row>
    <row r="115" spans="1:60"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row>
    <row r="116" spans="1:60"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row>
    <row r="117" spans="1:60"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row>
    <row r="118" spans="1:60" x14ac:dyDescent="0.2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row>
    <row r="119" spans="1:60" x14ac:dyDescent="0.2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row>
    <row r="120" spans="1:60" x14ac:dyDescent="0.2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row>
    <row r="121" spans="1:60" x14ac:dyDescent="0.2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row>
    <row r="122" spans="1:60" x14ac:dyDescent="0.25">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row>
    <row r="123" spans="1:60" x14ac:dyDescent="0.25">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row>
    <row r="124" spans="1:60" x14ac:dyDescent="0.25">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row>
    <row r="125" spans="1:60" x14ac:dyDescent="0.25">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row>
    <row r="126" spans="1:60" x14ac:dyDescent="0.25">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row>
    <row r="127" spans="1:60" x14ac:dyDescent="0.25">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row>
    <row r="128" spans="1:60" x14ac:dyDescent="0.25">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row>
    <row r="129" spans="1:60" x14ac:dyDescent="0.25">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row>
    <row r="130" spans="1:60" x14ac:dyDescent="0.25">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row>
    <row r="131" spans="1:60" x14ac:dyDescent="0.25">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row>
    <row r="132" spans="1:60" x14ac:dyDescent="0.25">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row>
    <row r="133" spans="1:60" x14ac:dyDescent="0.25">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row>
    <row r="134" spans="1:60" x14ac:dyDescent="0.25">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row>
    <row r="135" spans="1:60" x14ac:dyDescent="0.25">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row>
    <row r="136" spans="1:60" x14ac:dyDescent="0.25">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row>
    <row r="137" spans="1:60" x14ac:dyDescent="0.25">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80"/>
    </row>
    <row r="138" spans="1:60" x14ac:dyDescent="0.25">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c r="BC138" s="80"/>
      <c r="BD138" s="80"/>
      <c r="BE138" s="80"/>
      <c r="BF138" s="80"/>
      <c r="BG138" s="80"/>
      <c r="BH138" s="80"/>
    </row>
    <row r="139" spans="1:60" x14ac:dyDescent="0.25">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c r="BB139" s="80"/>
      <c r="BC139" s="80"/>
      <c r="BD139" s="80"/>
      <c r="BE139" s="80"/>
      <c r="BF139" s="80"/>
      <c r="BG139" s="80"/>
      <c r="BH139" s="80"/>
    </row>
    <row r="140" spans="1:60" x14ac:dyDescent="0.25">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row>
    <row r="141" spans="1:60" x14ac:dyDescent="0.25">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c r="BC141" s="80"/>
      <c r="BD141" s="80"/>
      <c r="BE141" s="80"/>
      <c r="BF141" s="80"/>
      <c r="BG141" s="80"/>
      <c r="BH141" s="80"/>
    </row>
    <row r="142" spans="1:60" x14ac:dyDescent="0.25">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0"/>
      <c r="BB142" s="80"/>
      <c r="BC142" s="80"/>
      <c r="BD142" s="80"/>
      <c r="BE142" s="80"/>
      <c r="BF142" s="80"/>
      <c r="BG142" s="80"/>
      <c r="BH142" s="80"/>
    </row>
    <row r="143" spans="1:60" x14ac:dyDescent="0.25">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0"/>
      <c r="BB143" s="80"/>
      <c r="BC143" s="80"/>
      <c r="BD143" s="80"/>
      <c r="BE143" s="80"/>
      <c r="BF143" s="80"/>
      <c r="BG143" s="80"/>
      <c r="BH143" s="80"/>
    </row>
    <row r="144" spans="1:60" x14ac:dyDescent="0.25">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c r="BC144" s="80"/>
      <c r="BD144" s="80"/>
      <c r="BE144" s="80"/>
      <c r="BF144" s="80"/>
      <c r="BG144" s="80"/>
      <c r="BH144" s="80"/>
    </row>
    <row r="145" spans="1:60" x14ac:dyDescent="0.25">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row>
    <row r="146" spans="1:60" x14ac:dyDescent="0.25">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c r="BE146" s="80"/>
      <c r="BF146" s="80"/>
      <c r="BG146" s="80"/>
      <c r="BH146" s="80"/>
    </row>
    <row r="147" spans="1:60" x14ac:dyDescent="0.25">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c r="AZ147" s="80"/>
      <c r="BA147" s="80"/>
      <c r="BB147" s="80"/>
      <c r="BC147" s="80"/>
      <c r="BD147" s="80"/>
      <c r="BE147" s="80"/>
      <c r="BF147" s="80"/>
      <c r="BG147" s="80"/>
      <c r="BH147" s="80"/>
    </row>
    <row r="148" spans="1:60" x14ac:dyDescent="0.25">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c r="AZ148" s="80"/>
      <c r="BA148" s="80"/>
      <c r="BB148" s="80"/>
      <c r="BC148" s="80"/>
      <c r="BD148" s="80"/>
      <c r="BE148" s="80"/>
      <c r="BF148" s="80"/>
      <c r="BG148" s="80"/>
      <c r="BH148" s="80"/>
    </row>
    <row r="149" spans="1:60" x14ac:dyDescent="0.25">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c r="AZ149" s="80"/>
      <c r="BA149" s="80"/>
      <c r="BB149" s="80"/>
      <c r="BC149" s="80"/>
      <c r="BD149" s="80"/>
      <c r="BE149" s="80"/>
      <c r="BF149" s="80"/>
      <c r="BG149" s="80"/>
      <c r="BH149" s="80"/>
    </row>
    <row r="150" spans="1:60" x14ac:dyDescent="0.25">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c r="BG150" s="80"/>
      <c r="BH150" s="80"/>
    </row>
    <row r="151" spans="1:60" x14ac:dyDescent="0.25">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80"/>
      <c r="BB151" s="80"/>
      <c r="BC151" s="80"/>
      <c r="BD151" s="80"/>
      <c r="BE151" s="80"/>
      <c r="BF151" s="80"/>
      <c r="BG151" s="80"/>
      <c r="BH151" s="80"/>
    </row>
    <row r="152" spans="1:60" x14ac:dyDescent="0.25">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0"/>
      <c r="BB152" s="80"/>
      <c r="BC152" s="80"/>
      <c r="BD152" s="80"/>
      <c r="BE152" s="80"/>
      <c r="BF152" s="80"/>
      <c r="BG152" s="80"/>
      <c r="BH152" s="80"/>
    </row>
    <row r="153" spans="1:60" x14ac:dyDescent="0.25">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c r="AZ153" s="80"/>
      <c r="BA153" s="80"/>
      <c r="BB153" s="80"/>
      <c r="BC153" s="80"/>
      <c r="BD153" s="80"/>
      <c r="BE153" s="80"/>
      <c r="BF153" s="80"/>
      <c r="BG153" s="80"/>
      <c r="BH153" s="80"/>
    </row>
    <row r="154" spans="1:60" x14ac:dyDescent="0.25">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c r="AZ154" s="80"/>
      <c r="BA154" s="80"/>
      <c r="BB154" s="80"/>
      <c r="BC154" s="80"/>
      <c r="BD154" s="80"/>
      <c r="BE154" s="80"/>
      <c r="BF154" s="80"/>
      <c r="BG154" s="80"/>
      <c r="BH154" s="80"/>
    </row>
    <row r="155" spans="1:60" x14ac:dyDescent="0.25">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c r="AQ155" s="80"/>
      <c r="AR155" s="80"/>
      <c r="AS155" s="80"/>
      <c r="AT155" s="80"/>
      <c r="AU155" s="80"/>
      <c r="AV155" s="80"/>
      <c r="AW155" s="80"/>
      <c r="AX155" s="80"/>
      <c r="AY155" s="80"/>
      <c r="AZ155" s="80"/>
      <c r="BA155" s="80"/>
      <c r="BB155" s="80"/>
      <c r="BC155" s="80"/>
      <c r="BD155" s="80"/>
      <c r="BE155" s="80"/>
      <c r="BF155" s="80"/>
      <c r="BG155" s="80"/>
      <c r="BH155" s="80"/>
    </row>
    <row r="156" spans="1:60" x14ac:dyDescent="0.25">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0"/>
      <c r="BA156" s="80"/>
      <c r="BB156" s="80"/>
      <c r="BC156" s="80"/>
      <c r="BD156" s="80"/>
      <c r="BE156" s="80"/>
      <c r="BF156" s="80"/>
      <c r="BG156" s="80"/>
      <c r="BH156" s="80"/>
    </row>
    <row r="157" spans="1:60" x14ac:dyDescent="0.25">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c r="AN157" s="80"/>
      <c r="AO157" s="80"/>
      <c r="AP157" s="80"/>
      <c r="AQ157" s="80"/>
      <c r="AR157" s="80"/>
      <c r="AS157" s="80"/>
      <c r="AT157" s="80"/>
      <c r="AU157" s="80"/>
      <c r="AV157" s="80"/>
      <c r="AW157" s="80"/>
      <c r="AX157" s="80"/>
      <c r="AY157" s="80"/>
      <c r="AZ157" s="80"/>
      <c r="BA157" s="80"/>
      <c r="BB157" s="80"/>
      <c r="BC157" s="80"/>
      <c r="BD157" s="80"/>
      <c r="BE157" s="80"/>
      <c r="BF157" s="80"/>
      <c r="BG157" s="80"/>
      <c r="BH157" s="80"/>
    </row>
    <row r="158" spans="1:60" x14ac:dyDescent="0.25">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c r="AN158" s="80"/>
      <c r="AO158" s="80"/>
      <c r="AP158" s="80"/>
      <c r="AQ158" s="80"/>
      <c r="AR158" s="80"/>
      <c r="AS158" s="80"/>
      <c r="AT158" s="80"/>
      <c r="AU158" s="80"/>
      <c r="AV158" s="80"/>
      <c r="AW158" s="80"/>
      <c r="AX158" s="80"/>
      <c r="AY158" s="80"/>
      <c r="AZ158" s="80"/>
      <c r="BA158" s="80"/>
      <c r="BB158" s="80"/>
      <c r="BC158" s="80"/>
      <c r="BD158" s="80"/>
      <c r="BE158" s="80"/>
      <c r="BF158" s="80"/>
      <c r="BG158" s="80"/>
      <c r="BH158" s="80"/>
    </row>
    <row r="159" spans="1:60" x14ac:dyDescent="0.25">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80"/>
      <c r="AS159" s="80"/>
      <c r="AT159" s="80"/>
      <c r="AU159" s="80"/>
      <c r="AV159" s="80"/>
      <c r="AW159" s="80"/>
      <c r="AX159" s="80"/>
      <c r="AY159" s="80"/>
      <c r="AZ159" s="80"/>
      <c r="BA159" s="80"/>
      <c r="BB159" s="80"/>
      <c r="BC159" s="80"/>
      <c r="BD159" s="80"/>
      <c r="BE159" s="80"/>
      <c r="BF159" s="80"/>
      <c r="BG159" s="80"/>
      <c r="BH159" s="80"/>
    </row>
    <row r="160" spans="1:60" x14ac:dyDescent="0.25">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80"/>
      <c r="AM160" s="80"/>
      <c r="AN160" s="80"/>
      <c r="AO160" s="80"/>
      <c r="AP160" s="80"/>
      <c r="AQ160" s="80"/>
      <c r="AR160" s="80"/>
      <c r="AS160" s="80"/>
      <c r="AT160" s="80"/>
      <c r="AU160" s="80"/>
      <c r="AV160" s="80"/>
      <c r="AW160" s="80"/>
      <c r="AX160" s="80"/>
      <c r="AY160" s="80"/>
      <c r="AZ160" s="80"/>
      <c r="BA160" s="80"/>
      <c r="BB160" s="80"/>
      <c r="BC160" s="80"/>
      <c r="BD160" s="80"/>
      <c r="BE160" s="80"/>
      <c r="BF160" s="80"/>
      <c r="BG160" s="80"/>
      <c r="BH160" s="80"/>
    </row>
    <row r="161" spans="1:60" x14ac:dyDescent="0.25">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c r="AO161" s="80"/>
      <c r="AP161" s="80"/>
      <c r="AQ161" s="80"/>
      <c r="AR161" s="80"/>
      <c r="AS161" s="80"/>
      <c r="AT161" s="80"/>
      <c r="AU161" s="80"/>
      <c r="AV161" s="80"/>
      <c r="AW161" s="80"/>
      <c r="AX161" s="80"/>
      <c r="AY161" s="80"/>
      <c r="AZ161" s="80"/>
      <c r="BA161" s="80"/>
      <c r="BB161" s="80"/>
      <c r="BC161" s="80"/>
      <c r="BD161" s="80"/>
      <c r="BE161" s="80"/>
      <c r="BF161" s="80"/>
      <c r="BG161" s="80"/>
      <c r="BH161" s="80"/>
    </row>
    <row r="162" spans="1:60" x14ac:dyDescent="0.25">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c r="AL162" s="80"/>
      <c r="AM162" s="80"/>
      <c r="AN162" s="80"/>
      <c r="AO162" s="80"/>
      <c r="AP162" s="80"/>
      <c r="AQ162" s="80"/>
      <c r="AR162" s="80"/>
      <c r="AS162" s="80"/>
      <c r="AT162" s="80"/>
      <c r="AU162" s="80"/>
      <c r="AV162" s="80"/>
      <c r="AW162" s="80"/>
      <c r="AX162" s="80"/>
      <c r="AY162" s="80"/>
      <c r="AZ162" s="80"/>
      <c r="BA162" s="80"/>
      <c r="BB162" s="80"/>
      <c r="BC162" s="80"/>
      <c r="BD162" s="80"/>
      <c r="BE162" s="80"/>
      <c r="BF162" s="80"/>
      <c r="BG162" s="80"/>
      <c r="BH162" s="80"/>
    </row>
    <row r="163" spans="1:60" x14ac:dyDescent="0.25">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c r="AN163" s="80"/>
      <c r="AO163" s="80"/>
      <c r="AP163" s="80"/>
      <c r="AQ163" s="80"/>
      <c r="AR163" s="80"/>
      <c r="AS163" s="80"/>
      <c r="AT163" s="80"/>
      <c r="AU163" s="80"/>
      <c r="AV163" s="80"/>
      <c r="AW163" s="80"/>
      <c r="AX163" s="80"/>
      <c r="AY163" s="80"/>
      <c r="AZ163" s="80"/>
      <c r="BA163" s="80"/>
      <c r="BB163" s="80"/>
      <c r="BC163" s="80"/>
      <c r="BD163" s="80"/>
      <c r="BE163" s="80"/>
      <c r="BF163" s="80"/>
      <c r="BG163" s="80"/>
      <c r="BH163" s="80"/>
    </row>
    <row r="164" spans="1:60" x14ac:dyDescent="0.25">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80"/>
      <c r="AS164" s="80"/>
      <c r="AT164" s="80"/>
      <c r="AU164" s="80"/>
      <c r="AV164" s="80"/>
      <c r="AW164" s="80"/>
      <c r="AX164" s="80"/>
      <c r="AY164" s="80"/>
      <c r="AZ164" s="80"/>
      <c r="BA164" s="80"/>
      <c r="BB164" s="80"/>
      <c r="BC164" s="80"/>
      <c r="BD164" s="80"/>
      <c r="BE164" s="80"/>
      <c r="BF164" s="80"/>
      <c r="BG164" s="80"/>
      <c r="BH164" s="80"/>
    </row>
    <row r="165" spans="1:60" x14ac:dyDescent="0.25">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c r="AN165" s="80"/>
      <c r="AO165" s="80"/>
      <c r="AP165" s="80"/>
      <c r="AQ165" s="80"/>
      <c r="AR165" s="80"/>
      <c r="AS165" s="80"/>
      <c r="AT165" s="80"/>
      <c r="AU165" s="80"/>
      <c r="AV165" s="80"/>
      <c r="AW165" s="80"/>
      <c r="AX165" s="80"/>
      <c r="AY165" s="80"/>
      <c r="AZ165" s="80"/>
      <c r="BA165" s="80"/>
      <c r="BB165" s="80"/>
      <c r="BC165" s="80"/>
      <c r="BD165" s="80"/>
      <c r="BE165" s="80"/>
      <c r="BF165" s="80"/>
      <c r="BG165" s="80"/>
      <c r="BH165" s="80"/>
    </row>
    <row r="166" spans="1:60" x14ac:dyDescent="0.25">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c r="AQ166" s="80"/>
      <c r="AR166" s="80"/>
      <c r="AS166" s="80"/>
      <c r="AT166" s="80"/>
      <c r="AU166" s="80"/>
      <c r="AV166" s="80"/>
      <c r="AW166" s="80"/>
      <c r="AX166" s="80"/>
      <c r="AY166" s="80"/>
      <c r="AZ166" s="80"/>
      <c r="BA166" s="80"/>
      <c r="BB166" s="80"/>
      <c r="BC166" s="80"/>
      <c r="BD166" s="80"/>
      <c r="BE166" s="80"/>
      <c r="BF166" s="80"/>
      <c r="BG166" s="80"/>
      <c r="BH166" s="80"/>
    </row>
    <row r="167" spans="1:60" x14ac:dyDescent="0.25">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c r="AN167" s="80"/>
      <c r="AO167" s="80"/>
      <c r="AP167" s="80"/>
      <c r="AQ167" s="80"/>
      <c r="AR167" s="80"/>
      <c r="AS167" s="80"/>
      <c r="AT167" s="80"/>
      <c r="AU167" s="80"/>
      <c r="AV167" s="80"/>
      <c r="AW167" s="80"/>
      <c r="AX167" s="80"/>
      <c r="AY167" s="80"/>
      <c r="AZ167" s="80"/>
      <c r="BA167" s="80"/>
      <c r="BB167" s="80"/>
      <c r="BC167" s="80"/>
      <c r="BD167" s="80"/>
      <c r="BE167" s="80"/>
      <c r="BF167" s="80"/>
      <c r="BG167" s="80"/>
      <c r="BH167" s="80"/>
    </row>
    <row r="168" spans="1:60" x14ac:dyDescent="0.25">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0"/>
      <c r="AJ168" s="80"/>
      <c r="AK168" s="80"/>
      <c r="AL168" s="80"/>
      <c r="AM168" s="80"/>
      <c r="AN168" s="80"/>
      <c r="AO168" s="80"/>
      <c r="AP168" s="80"/>
      <c r="AQ168" s="80"/>
      <c r="AR168" s="80"/>
      <c r="AS168" s="80"/>
      <c r="AT168" s="80"/>
      <c r="AU168" s="80"/>
      <c r="AV168" s="80"/>
      <c r="AW168" s="80"/>
      <c r="AX168" s="80"/>
      <c r="AY168" s="80"/>
      <c r="AZ168" s="80"/>
      <c r="BA168" s="80"/>
      <c r="BB168" s="80"/>
      <c r="BC168" s="80"/>
      <c r="BD168" s="80"/>
      <c r="BE168" s="80"/>
      <c r="BF168" s="80"/>
      <c r="BG168" s="80"/>
      <c r="BH168" s="80"/>
    </row>
    <row r="169" spans="1:60" x14ac:dyDescent="0.25">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80"/>
      <c r="AV169" s="80"/>
      <c r="AW169" s="80"/>
      <c r="AX169" s="80"/>
      <c r="AY169" s="80"/>
      <c r="AZ169" s="80"/>
      <c r="BA169" s="80"/>
      <c r="BB169" s="80"/>
      <c r="BC169" s="80"/>
      <c r="BD169" s="80"/>
      <c r="BE169" s="80"/>
      <c r="BF169" s="80"/>
      <c r="BG169" s="80"/>
      <c r="BH169" s="80"/>
    </row>
    <row r="170" spans="1:60" x14ac:dyDescent="0.25">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c r="AQ170" s="80"/>
      <c r="AR170" s="80"/>
      <c r="AS170" s="80"/>
      <c r="AT170" s="80"/>
      <c r="AU170" s="80"/>
      <c r="AV170" s="80"/>
      <c r="AW170" s="80"/>
      <c r="AX170" s="80"/>
      <c r="AY170" s="80"/>
      <c r="AZ170" s="80"/>
      <c r="BA170" s="80"/>
      <c r="BB170" s="80"/>
      <c r="BC170" s="80"/>
      <c r="BD170" s="80"/>
      <c r="BE170" s="80"/>
      <c r="BF170" s="80"/>
      <c r="BG170" s="80"/>
      <c r="BH170" s="80"/>
    </row>
    <row r="171" spans="1:60" x14ac:dyDescent="0.25">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80"/>
      <c r="AV171" s="80"/>
      <c r="AW171" s="80"/>
      <c r="AX171" s="80"/>
      <c r="AY171" s="80"/>
      <c r="AZ171" s="80"/>
      <c r="BA171" s="80"/>
      <c r="BB171" s="80"/>
      <c r="BC171" s="80"/>
      <c r="BD171" s="80"/>
      <c r="BE171" s="80"/>
      <c r="BF171" s="80"/>
      <c r="BG171" s="80"/>
      <c r="BH171" s="80"/>
    </row>
    <row r="172" spans="1:60" x14ac:dyDescent="0.25">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0"/>
      <c r="AO172" s="80"/>
      <c r="AP172" s="80"/>
      <c r="AQ172" s="80"/>
      <c r="AR172" s="80"/>
      <c r="AS172" s="80"/>
      <c r="AT172" s="80"/>
      <c r="AU172" s="80"/>
      <c r="AV172" s="80"/>
      <c r="AW172" s="80"/>
      <c r="AX172" s="80"/>
      <c r="AY172" s="80"/>
      <c r="AZ172" s="80"/>
      <c r="BA172" s="80"/>
      <c r="BB172" s="80"/>
      <c r="BC172" s="80"/>
      <c r="BD172" s="80"/>
      <c r="BE172" s="80"/>
      <c r="BF172" s="80"/>
      <c r="BG172" s="80"/>
      <c r="BH172" s="80"/>
    </row>
    <row r="173" spans="1:60" x14ac:dyDescent="0.25">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80"/>
      <c r="AV173" s="80"/>
      <c r="AW173" s="80"/>
      <c r="AX173" s="80"/>
      <c r="AY173" s="80"/>
      <c r="AZ173" s="80"/>
      <c r="BA173" s="80"/>
      <c r="BB173" s="80"/>
      <c r="BC173" s="80"/>
      <c r="BD173" s="80"/>
      <c r="BE173" s="80"/>
      <c r="BF173" s="80"/>
      <c r="BG173" s="80"/>
      <c r="BH173" s="80"/>
    </row>
    <row r="174" spans="1:60" x14ac:dyDescent="0.25">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c r="AM174" s="80"/>
      <c r="AN174" s="80"/>
      <c r="AO174" s="80"/>
      <c r="AP174" s="80"/>
      <c r="AQ174" s="80"/>
      <c r="AR174" s="80"/>
      <c r="AS174" s="80"/>
      <c r="AT174" s="80"/>
      <c r="AU174" s="80"/>
      <c r="AV174" s="80"/>
      <c r="AW174" s="80"/>
      <c r="AX174" s="80"/>
      <c r="AY174" s="80"/>
      <c r="AZ174" s="80"/>
      <c r="BA174" s="80"/>
      <c r="BB174" s="80"/>
      <c r="BC174" s="80"/>
      <c r="BD174" s="80"/>
      <c r="BE174" s="80"/>
      <c r="BF174" s="80"/>
      <c r="BG174" s="80"/>
      <c r="BH174" s="80"/>
    </row>
    <row r="175" spans="1:60" x14ac:dyDescent="0.25">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c r="AN175" s="80"/>
      <c r="AO175" s="80"/>
      <c r="AP175" s="80"/>
      <c r="AQ175" s="80"/>
      <c r="AR175" s="80"/>
      <c r="AS175" s="80"/>
      <c r="AT175" s="80"/>
      <c r="AU175" s="80"/>
      <c r="AV175" s="80"/>
      <c r="AW175" s="80"/>
      <c r="AX175" s="80"/>
      <c r="AY175" s="80"/>
      <c r="AZ175" s="80"/>
      <c r="BA175" s="80"/>
      <c r="BB175" s="80"/>
      <c r="BC175" s="80"/>
      <c r="BD175" s="80"/>
      <c r="BE175" s="80"/>
      <c r="BF175" s="80"/>
      <c r="BG175" s="80"/>
      <c r="BH175" s="80"/>
    </row>
    <row r="176" spans="1:60" x14ac:dyDescent="0.25">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c r="AN176" s="80"/>
      <c r="AO176" s="80"/>
      <c r="AP176" s="80"/>
      <c r="AQ176" s="80"/>
      <c r="AR176" s="80"/>
      <c r="AS176" s="80"/>
      <c r="AT176" s="80"/>
      <c r="AU176" s="80"/>
      <c r="AV176" s="80"/>
      <c r="AW176" s="80"/>
      <c r="AX176" s="80"/>
      <c r="AY176" s="80"/>
      <c r="AZ176" s="80"/>
      <c r="BA176" s="80"/>
      <c r="BB176" s="80"/>
      <c r="BC176" s="80"/>
      <c r="BD176" s="80"/>
      <c r="BE176" s="80"/>
      <c r="BF176" s="80"/>
      <c r="BG176" s="80"/>
      <c r="BH176" s="80"/>
    </row>
    <row r="177" spans="1:60" x14ac:dyDescent="0.25">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c r="AO177" s="80"/>
      <c r="AP177" s="80"/>
      <c r="AQ177" s="80"/>
      <c r="AR177" s="80"/>
      <c r="AS177" s="80"/>
      <c r="AT177" s="80"/>
      <c r="AU177" s="80"/>
      <c r="AV177" s="80"/>
      <c r="AW177" s="80"/>
      <c r="AX177" s="80"/>
      <c r="AY177" s="80"/>
      <c r="AZ177" s="80"/>
      <c r="BA177" s="80"/>
      <c r="BB177" s="80"/>
      <c r="BC177" s="80"/>
      <c r="BD177" s="80"/>
      <c r="BE177" s="80"/>
      <c r="BF177" s="80"/>
      <c r="BG177" s="80"/>
      <c r="BH177" s="80"/>
    </row>
    <row r="178" spans="1:60" x14ac:dyDescent="0.25">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80"/>
      <c r="AT178" s="80"/>
      <c r="AU178" s="80"/>
      <c r="AV178" s="80"/>
      <c r="AW178" s="80"/>
      <c r="AX178" s="80"/>
      <c r="AY178" s="80"/>
      <c r="AZ178" s="80"/>
      <c r="BA178" s="80"/>
      <c r="BB178" s="80"/>
      <c r="BC178" s="80"/>
      <c r="BD178" s="80"/>
      <c r="BE178" s="80"/>
      <c r="BF178" s="80"/>
      <c r="BG178" s="80"/>
      <c r="BH178" s="80"/>
    </row>
    <row r="179" spans="1:60" x14ac:dyDescent="0.25">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c r="AQ179" s="80"/>
      <c r="AR179" s="80"/>
      <c r="AS179" s="80"/>
      <c r="AT179" s="80"/>
      <c r="AU179" s="80"/>
      <c r="AV179" s="80"/>
      <c r="AW179" s="80"/>
      <c r="AX179" s="80"/>
      <c r="AY179" s="80"/>
      <c r="AZ179" s="80"/>
      <c r="BA179" s="80"/>
      <c r="BB179" s="80"/>
      <c r="BC179" s="80"/>
      <c r="BD179" s="80"/>
      <c r="BE179" s="80"/>
      <c r="BF179" s="80"/>
      <c r="BG179" s="80"/>
      <c r="BH179" s="80"/>
    </row>
    <row r="180" spans="1:60" x14ac:dyDescent="0.25">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c r="AQ180" s="80"/>
      <c r="AR180" s="80"/>
      <c r="AS180" s="80"/>
      <c r="AT180" s="80"/>
      <c r="AU180" s="80"/>
      <c r="AV180" s="80"/>
      <c r="AW180" s="80"/>
      <c r="AX180" s="80"/>
      <c r="AY180" s="80"/>
      <c r="AZ180" s="80"/>
      <c r="BA180" s="80"/>
      <c r="BB180" s="80"/>
      <c r="BC180" s="80"/>
      <c r="BD180" s="80"/>
      <c r="BE180" s="80"/>
      <c r="BF180" s="80"/>
      <c r="BG180" s="80"/>
      <c r="BH180" s="80"/>
    </row>
    <row r="181" spans="1:60" x14ac:dyDescent="0.25">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c r="AV181" s="80"/>
      <c r="AW181" s="80"/>
      <c r="AX181" s="80"/>
      <c r="AY181" s="80"/>
      <c r="AZ181" s="80"/>
      <c r="BA181" s="80"/>
      <c r="BB181" s="80"/>
      <c r="BC181" s="80"/>
      <c r="BD181" s="80"/>
      <c r="BE181" s="80"/>
      <c r="BF181" s="80"/>
      <c r="BG181" s="80"/>
      <c r="BH181" s="80"/>
    </row>
    <row r="182" spans="1:60" x14ac:dyDescent="0.25">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c r="AQ182" s="80"/>
      <c r="AR182" s="80"/>
      <c r="AS182" s="80"/>
      <c r="AT182" s="80"/>
      <c r="AU182" s="80"/>
      <c r="AV182" s="80"/>
      <c r="AW182" s="80"/>
      <c r="AX182" s="80"/>
      <c r="AY182" s="80"/>
      <c r="AZ182" s="80"/>
      <c r="BA182" s="80"/>
      <c r="BB182" s="80"/>
      <c r="BC182" s="80"/>
      <c r="BD182" s="80"/>
      <c r="BE182" s="80"/>
      <c r="BF182" s="80"/>
      <c r="BG182" s="80"/>
      <c r="BH182" s="80"/>
    </row>
    <row r="183" spans="1:60" x14ac:dyDescent="0.25">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c r="AV183" s="80"/>
      <c r="AW183" s="80"/>
      <c r="AX183" s="80"/>
      <c r="AY183" s="80"/>
      <c r="AZ183" s="80"/>
      <c r="BA183" s="80"/>
      <c r="BB183" s="80"/>
      <c r="BC183" s="80"/>
      <c r="BD183" s="80"/>
      <c r="BE183" s="80"/>
      <c r="BF183" s="80"/>
      <c r="BG183" s="80"/>
      <c r="BH183" s="80"/>
    </row>
    <row r="184" spans="1:60" x14ac:dyDescent="0.25">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80"/>
      <c r="AV184" s="80"/>
      <c r="AW184" s="80"/>
      <c r="AX184" s="80"/>
      <c r="AY184" s="80"/>
      <c r="AZ184" s="80"/>
      <c r="BA184" s="80"/>
      <c r="BB184" s="80"/>
      <c r="BC184" s="80"/>
      <c r="BD184" s="80"/>
      <c r="BE184" s="80"/>
      <c r="BF184" s="80"/>
      <c r="BG184" s="80"/>
      <c r="BH184" s="80"/>
    </row>
    <row r="185" spans="1:60" x14ac:dyDescent="0.25">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AZ185" s="80"/>
      <c r="BA185" s="80"/>
      <c r="BB185" s="80"/>
      <c r="BC185" s="80"/>
      <c r="BD185" s="80"/>
      <c r="BE185" s="80"/>
      <c r="BF185" s="80"/>
      <c r="BG185" s="80"/>
      <c r="BH185" s="80"/>
    </row>
    <row r="186" spans="1:60" x14ac:dyDescent="0.25">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c r="BH186" s="80"/>
    </row>
    <row r="187" spans="1:60" x14ac:dyDescent="0.25">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80"/>
      <c r="BD187" s="80"/>
      <c r="BE187" s="80"/>
      <c r="BF187" s="80"/>
      <c r="BG187" s="80"/>
      <c r="BH187" s="80"/>
    </row>
    <row r="188" spans="1:60" x14ac:dyDescent="0.25">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c r="AV188" s="80"/>
      <c r="AW188" s="80"/>
      <c r="AX188" s="80"/>
      <c r="AY188" s="80"/>
      <c r="AZ188" s="80"/>
      <c r="BA188" s="80"/>
      <c r="BB188" s="80"/>
      <c r="BC188" s="80"/>
      <c r="BD188" s="80"/>
      <c r="BE188" s="80"/>
      <c r="BF188" s="80"/>
      <c r="BG188" s="80"/>
      <c r="BH188" s="80"/>
    </row>
    <row r="189" spans="1:60" x14ac:dyDescent="0.25">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c r="AV189" s="80"/>
      <c r="AW189" s="80"/>
      <c r="AX189" s="80"/>
      <c r="AY189" s="80"/>
      <c r="AZ189" s="80"/>
      <c r="BA189" s="80"/>
      <c r="BB189" s="80"/>
      <c r="BC189" s="80"/>
      <c r="BD189" s="80"/>
      <c r="BE189" s="80"/>
      <c r="BF189" s="80"/>
      <c r="BG189" s="80"/>
      <c r="BH189" s="80"/>
    </row>
    <row r="190" spans="1:60" x14ac:dyDescent="0.25">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c r="AV190" s="80"/>
      <c r="AW190" s="80"/>
      <c r="AX190" s="80"/>
      <c r="AY190" s="80"/>
      <c r="AZ190" s="80"/>
      <c r="BA190" s="80"/>
      <c r="BB190" s="80"/>
      <c r="BC190" s="80"/>
      <c r="BD190" s="80"/>
      <c r="BE190" s="80"/>
      <c r="BF190" s="80"/>
      <c r="BG190" s="80"/>
      <c r="BH190" s="80"/>
    </row>
    <row r="191" spans="1:60" x14ac:dyDescent="0.25">
      <c r="A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80"/>
      <c r="AV191" s="80"/>
      <c r="AW191" s="80"/>
      <c r="AX191" s="80"/>
      <c r="AY191" s="80"/>
      <c r="AZ191" s="80"/>
      <c r="BA191" s="80"/>
      <c r="BB191" s="80"/>
      <c r="BC191" s="80"/>
      <c r="BD191" s="80"/>
      <c r="BE191" s="80"/>
      <c r="BF191" s="80"/>
      <c r="BG191" s="80"/>
      <c r="BH191" s="80"/>
    </row>
    <row r="192" spans="1:60" x14ac:dyDescent="0.25">
      <c r="A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80"/>
      <c r="AV192" s="80"/>
      <c r="AW192" s="80"/>
      <c r="AX192" s="80"/>
      <c r="AY192" s="80"/>
      <c r="AZ192" s="80"/>
      <c r="BA192" s="80"/>
      <c r="BB192" s="80"/>
      <c r="BC192" s="80"/>
      <c r="BD192" s="80"/>
      <c r="BE192" s="80"/>
      <c r="BF192" s="80"/>
      <c r="BG192" s="80"/>
      <c r="BH192" s="80"/>
    </row>
    <row r="193" spans="1:60" x14ac:dyDescent="0.25">
      <c r="A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c r="AV193" s="80"/>
      <c r="AW193" s="80"/>
      <c r="AX193" s="80"/>
      <c r="AY193" s="80"/>
      <c r="AZ193" s="80"/>
      <c r="BA193" s="80"/>
      <c r="BB193" s="80"/>
      <c r="BC193" s="80"/>
      <c r="BD193" s="80"/>
      <c r="BE193" s="80"/>
      <c r="BF193" s="80"/>
      <c r="BG193" s="80"/>
      <c r="BH193" s="80"/>
    </row>
    <row r="194" spans="1:60" x14ac:dyDescent="0.25">
      <c r="A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c r="AQ194" s="80"/>
      <c r="AR194" s="80"/>
      <c r="AS194" s="80"/>
      <c r="AT194" s="80"/>
      <c r="AU194" s="80"/>
      <c r="AV194" s="80"/>
      <c r="AW194" s="80"/>
      <c r="AX194" s="80"/>
      <c r="AY194" s="80"/>
      <c r="AZ194" s="80"/>
      <c r="BA194" s="80"/>
      <c r="BB194" s="80"/>
      <c r="BC194" s="80"/>
      <c r="BD194" s="80"/>
      <c r="BE194" s="80"/>
      <c r="BF194" s="80"/>
      <c r="BG194" s="80"/>
      <c r="BH194" s="80"/>
    </row>
    <row r="195" spans="1:60" x14ac:dyDescent="0.25">
      <c r="A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80"/>
      <c r="AW195" s="80"/>
      <c r="AX195" s="80"/>
      <c r="AY195" s="80"/>
      <c r="AZ195" s="80"/>
      <c r="BA195" s="80"/>
      <c r="BB195" s="80"/>
      <c r="BC195" s="80"/>
      <c r="BD195" s="80"/>
      <c r="BE195" s="80"/>
      <c r="BF195" s="80"/>
      <c r="BG195" s="80"/>
      <c r="BH195" s="80"/>
    </row>
    <row r="196" spans="1:60" x14ac:dyDescent="0.25">
      <c r="A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c r="BC196" s="80"/>
      <c r="BD196" s="80"/>
      <c r="BE196" s="80"/>
      <c r="BF196" s="80"/>
      <c r="BG196" s="80"/>
      <c r="BH196" s="80"/>
    </row>
    <row r="197" spans="1:60" x14ac:dyDescent="0.25">
      <c r="A197" s="80"/>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80"/>
      <c r="AV197" s="80"/>
      <c r="AW197" s="80"/>
      <c r="AX197" s="80"/>
      <c r="AY197" s="80"/>
      <c r="AZ197" s="80"/>
      <c r="BA197" s="80"/>
      <c r="BB197" s="80"/>
      <c r="BC197" s="80"/>
      <c r="BD197" s="80"/>
      <c r="BE197" s="80"/>
      <c r="BF197" s="80"/>
      <c r="BG197" s="80"/>
      <c r="BH197" s="80"/>
    </row>
    <row r="198" spans="1:60" x14ac:dyDescent="0.25">
      <c r="A198" s="80"/>
      <c r="J198" s="80"/>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80"/>
      <c r="AV198" s="80"/>
      <c r="AW198" s="80"/>
      <c r="AX198" s="80"/>
      <c r="AY198" s="80"/>
      <c r="AZ198" s="80"/>
      <c r="BA198" s="80"/>
      <c r="BB198" s="80"/>
      <c r="BC198" s="80"/>
      <c r="BD198" s="80"/>
      <c r="BE198" s="80"/>
      <c r="BF198" s="80"/>
      <c r="BG198" s="80"/>
      <c r="BH198" s="80"/>
    </row>
    <row r="199" spans="1:60" x14ac:dyDescent="0.25">
      <c r="A199" s="80"/>
      <c r="J199" s="80"/>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80"/>
      <c r="AV199" s="80"/>
      <c r="AW199" s="80"/>
      <c r="AX199" s="80"/>
      <c r="AY199" s="80"/>
      <c r="AZ199" s="80"/>
      <c r="BA199" s="80"/>
      <c r="BB199" s="80"/>
      <c r="BC199" s="80"/>
      <c r="BD199" s="80"/>
      <c r="BE199" s="80"/>
      <c r="BF199" s="80"/>
      <c r="BG199" s="80"/>
      <c r="BH199" s="80"/>
    </row>
    <row r="200" spans="1:60" x14ac:dyDescent="0.25">
      <c r="A200" s="80"/>
      <c r="J200" s="80"/>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80"/>
      <c r="AV200" s="80"/>
      <c r="AW200" s="80"/>
      <c r="AX200" s="80"/>
      <c r="AY200" s="80"/>
      <c r="AZ200" s="80"/>
      <c r="BA200" s="80"/>
      <c r="BB200" s="80"/>
      <c r="BC200" s="80"/>
      <c r="BD200" s="80"/>
      <c r="BE200" s="80"/>
      <c r="BF200" s="80"/>
      <c r="BG200" s="80"/>
      <c r="BH200" s="80"/>
    </row>
    <row r="201" spans="1:60" x14ac:dyDescent="0.25">
      <c r="A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c r="AW201" s="80"/>
      <c r="AX201" s="80"/>
      <c r="AY201" s="80"/>
      <c r="AZ201" s="80"/>
      <c r="BA201" s="80"/>
      <c r="BB201" s="80"/>
      <c r="BC201" s="80"/>
      <c r="BD201" s="80"/>
      <c r="BE201" s="80"/>
      <c r="BF201" s="80"/>
      <c r="BG201" s="80"/>
      <c r="BH201" s="80"/>
    </row>
    <row r="202" spans="1:60" x14ac:dyDescent="0.25">
      <c r="A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80"/>
      <c r="AV202" s="80"/>
      <c r="AW202" s="80"/>
      <c r="AX202" s="80"/>
      <c r="AY202" s="80"/>
      <c r="AZ202" s="80"/>
      <c r="BA202" s="80"/>
      <c r="BB202" s="80"/>
      <c r="BC202" s="80"/>
      <c r="BD202" s="80"/>
      <c r="BE202" s="80"/>
      <c r="BF202" s="80"/>
      <c r="BG202" s="80"/>
      <c r="BH202" s="80"/>
    </row>
    <row r="203" spans="1:60" x14ac:dyDescent="0.25">
      <c r="A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c r="AV203" s="80"/>
      <c r="AW203" s="80"/>
      <c r="AX203" s="80"/>
      <c r="AY203" s="80"/>
      <c r="AZ203" s="80"/>
      <c r="BA203" s="80"/>
      <c r="BB203" s="80"/>
      <c r="BC203" s="80"/>
      <c r="BD203" s="80"/>
      <c r="BE203" s="80"/>
      <c r="BF203" s="80"/>
      <c r="BG203" s="80"/>
      <c r="BH203" s="80"/>
    </row>
    <row r="204" spans="1:60" x14ac:dyDescent="0.25">
      <c r="A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80"/>
      <c r="AV204" s="80"/>
      <c r="AW204" s="80"/>
      <c r="AX204" s="80"/>
      <c r="AY204" s="80"/>
      <c r="AZ204" s="80"/>
      <c r="BA204" s="80"/>
      <c r="BB204" s="80"/>
      <c r="BC204" s="80"/>
      <c r="BD204" s="80"/>
      <c r="BE204" s="80"/>
      <c r="BF204" s="80"/>
      <c r="BG204" s="80"/>
      <c r="BH204" s="80"/>
    </row>
    <row r="205" spans="1:60" x14ac:dyDescent="0.25">
      <c r="A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80"/>
      <c r="AV205" s="80"/>
      <c r="AW205" s="80"/>
      <c r="AX205" s="80"/>
      <c r="AY205" s="80"/>
      <c r="AZ205" s="80"/>
      <c r="BA205" s="80"/>
      <c r="BB205" s="80"/>
      <c r="BC205" s="80"/>
      <c r="BD205" s="80"/>
      <c r="BE205" s="80"/>
      <c r="BF205" s="80"/>
      <c r="BG205" s="80"/>
      <c r="BH205" s="80"/>
    </row>
    <row r="206" spans="1:60" x14ac:dyDescent="0.25">
      <c r="A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c r="BE206" s="80"/>
      <c r="BF206" s="80"/>
      <c r="BG206" s="80"/>
      <c r="BH206" s="80"/>
    </row>
    <row r="207" spans="1:60" x14ac:dyDescent="0.25">
      <c r="A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80"/>
      <c r="AV207" s="80"/>
      <c r="AW207" s="80"/>
      <c r="AX207" s="80"/>
      <c r="AY207" s="80"/>
      <c r="AZ207" s="80"/>
      <c r="BA207" s="80"/>
      <c r="BB207" s="80"/>
      <c r="BC207" s="80"/>
      <c r="BD207" s="80"/>
      <c r="BE207" s="80"/>
      <c r="BF207" s="80"/>
      <c r="BG207" s="80"/>
      <c r="BH207" s="80"/>
    </row>
    <row r="208" spans="1:60" x14ac:dyDescent="0.25">
      <c r="A208" s="80"/>
      <c r="J208" s="80"/>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80"/>
      <c r="AW208" s="80"/>
      <c r="AX208" s="80"/>
      <c r="AY208" s="80"/>
      <c r="AZ208" s="80"/>
      <c r="BA208" s="80"/>
      <c r="BB208" s="80"/>
      <c r="BC208" s="80"/>
      <c r="BD208" s="80"/>
      <c r="BE208" s="80"/>
      <c r="BF208" s="80"/>
      <c r="BG208" s="80"/>
      <c r="BH208" s="80"/>
    </row>
    <row r="209" spans="1:60" x14ac:dyDescent="0.25">
      <c r="A209" s="80"/>
      <c r="J209" s="80"/>
      <c r="K209" s="80"/>
      <c r="L209" s="80"/>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80"/>
      <c r="AT209" s="80"/>
      <c r="AU209" s="80"/>
      <c r="AV209" s="80"/>
      <c r="AW209" s="80"/>
      <c r="AX209" s="80"/>
      <c r="AY209" s="80"/>
      <c r="AZ209" s="80"/>
      <c r="BA209" s="80"/>
      <c r="BB209" s="80"/>
      <c r="BC209" s="80"/>
      <c r="BD209" s="80"/>
      <c r="BE209" s="80"/>
      <c r="BF209" s="80"/>
      <c r="BG209" s="80"/>
      <c r="BH209" s="80"/>
    </row>
    <row r="210" spans="1:60" x14ac:dyDescent="0.25">
      <c r="A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c r="AW210" s="80"/>
      <c r="AX210" s="80"/>
      <c r="AY210" s="80"/>
      <c r="AZ210" s="80"/>
      <c r="BA210" s="80"/>
      <c r="BB210" s="80"/>
      <c r="BC210" s="80"/>
      <c r="BD210" s="80"/>
      <c r="BE210" s="80"/>
      <c r="BF210" s="80"/>
      <c r="BG210" s="80"/>
      <c r="BH210" s="80"/>
    </row>
    <row r="211" spans="1:60" x14ac:dyDescent="0.25">
      <c r="A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c r="BE211" s="80"/>
      <c r="BF211" s="80"/>
      <c r="BG211" s="80"/>
      <c r="BH211" s="80"/>
    </row>
    <row r="212" spans="1:60" x14ac:dyDescent="0.25">
      <c r="A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c r="AV212" s="80"/>
      <c r="AW212" s="80"/>
      <c r="AX212" s="80"/>
      <c r="AY212" s="80"/>
      <c r="AZ212" s="80"/>
      <c r="BA212" s="80"/>
      <c r="BB212" s="80"/>
      <c r="BC212" s="80"/>
      <c r="BD212" s="80"/>
      <c r="BE212" s="80"/>
      <c r="BF212" s="80"/>
      <c r="BG212" s="80"/>
      <c r="BH212" s="80"/>
    </row>
    <row r="213" spans="1:60" x14ac:dyDescent="0.25">
      <c r="A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80"/>
      <c r="AV213" s="80"/>
      <c r="AW213" s="80"/>
      <c r="AX213" s="80"/>
      <c r="AY213" s="80"/>
      <c r="AZ213" s="80"/>
      <c r="BA213" s="80"/>
      <c r="BB213" s="80"/>
      <c r="BC213" s="80"/>
      <c r="BD213" s="80"/>
      <c r="BE213" s="80"/>
      <c r="BF213" s="80"/>
      <c r="BG213" s="80"/>
      <c r="BH213" s="80"/>
    </row>
    <row r="214" spans="1:60" x14ac:dyDescent="0.25">
      <c r="A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c r="AV214" s="80"/>
      <c r="AW214" s="80"/>
      <c r="AX214" s="80"/>
      <c r="AY214" s="80"/>
      <c r="AZ214" s="80"/>
      <c r="BA214" s="80"/>
      <c r="BB214" s="80"/>
      <c r="BC214" s="80"/>
      <c r="BD214" s="80"/>
      <c r="BE214" s="80"/>
      <c r="BF214" s="80"/>
      <c r="BG214" s="80"/>
      <c r="BH214" s="80"/>
    </row>
    <row r="215" spans="1:60" x14ac:dyDescent="0.25">
      <c r="A215" s="80"/>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c r="AN215" s="80"/>
      <c r="AO215" s="80"/>
      <c r="AP215" s="80"/>
      <c r="AQ215" s="80"/>
      <c r="AR215" s="80"/>
      <c r="AS215" s="80"/>
      <c r="AT215" s="80"/>
      <c r="AU215" s="80"/>
      <c r="AV215" s="80"/>
      <c r="AW215" s="80"/>
      <c r="AX215" s="80"/>
      <c r="AY215" s="80"/>
      <c r="AZ215" s="80"/>
      <c r="BA215" s="80"/>
      <c r="BB215" s="80"/>
      <c r="BC215" s="80"/>
      <c r="BD215" s="80"/>
      <c r="BE215" s="80"/>
      <c r="BF215" s="80"/>
      <c r="BG215" s="80"/>
      <c r="BH215" s="80"/>
    </row>
    <row r="216" spans="1:60" x14ac:dyDescent="0.25">
      <c r="A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c r="AQ216" s="80"/>
      <c r="AR216" s="80"/>
      <c r="AS216" s="80"/>
      <c r="AT216" s="80"/>
      <c r="AU216" s="80"/>
      <c r="AV216" s="80"/>
      <c r="AW216" s="80"/>
      <c r="AX216" s="80"/>
      <c r="AY216" s="80"/>
      <c r="AZ216" s="80"/>
      <c r="BA216" s="80"/>
      <c r="BB216" s="80"/>
      <c r="BC216" s="80"/>
      <c r="BD216" s="80"/>
      <c r="BE216" s="80"/>
      <c r="BF216" s="80"/>
      <c r="BG216" s="80"/>
      <c r="BH216" s="80"/>
    </row>
    <row r="217" spans="1:60" x14ac:dyDescent="0.25">
      <c r="A217" s="80"/>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80"/>
      <c r="AV217" s="80"/>
      <c r="AW217" s="80"/>
      <c r="AX217" s="80"/>
      <c r="AY217" s="80"/>
      <c r="AZ217" s="80"/>
      <c r="BA217" s="80"/>
      <c r="BB217" s="80"/>
      <c r="BC217" s="80"/>
      <c r="BD217" s="80"/>
      <c r="BE217" s="80"/>
      <c r="BF217" s="80"/>
      <c r="BG217" s="80"/>
      <c r="BH217" s="80"/>
    </row>
    <row r="218" spans="1:60" x14ac:dyDescent="0.25">
      <c r="A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c r="AN218" s="80"/>
      <c r="AO218" s="80"/>
      <c r="AP218" s="80"/>
      <c r="AQ218" s="80"/>
      <c r="AR218" s="80"/>
      <c r="AS218" s="80"/>
      <c r="AT218" s="80"/>
      <c r="AU218" s="80"/>
      <c r="AV218" s="80"/>
      <c r="AW218" s="80"/>
      <c r="AX218" s="80"/>
      <c r="AY218" s="80"/>
      <c r="AZ218" s="80"/>
      <c r="BA218" s="80"/>
      <c r="BB218" s="80"/>
      <c r="BC218" s="80"/>
      <c r="BD218" s="80"/>
      <c r="BE218" s="80"/>
      <c r="BF218" s="80"/>
      <c r="BG218" s="80"/>
      <c r="BH218" s="80"/>
    </row>
    <row r="219" spans="1:60" x14ac:dyDescent="0.25">
      <c r="A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c r="AN219" s="80"/>
      <c r="AO219" s="80"/>
      <c r="AP219" s="80"/>
      <c r="AQ219" s="80"/>
      <c r="AR219" s="80"/>
      <c r="AS219" s="80"/>
      <c r="AT219" s="80"/>
      <c r="AU219" s="80"/>
      <c r="AV219" s="80"/>
      <c r="AW219" s="80"/>
      <c r="AX219" s="80"/>
      <c r="AY219" s="80"/>
      <c r="AZ219" s="80"/>
      <c r="BA219" s="80"/>
      <c r="BB219" s="80"/>
      <c r="BC219" s="80"/>
      <c r="BD219" s="80"/>
      <c r="BE219" s="80"/>
      <c r="BF219" s="80"/>
      <c r="BG219" s="80"/>
      <c r="BH219" s="80"/>
    </row>
    <row r="220" spans="1:60" x14ac:dyDescent="0.25">
      <c r="A220" s="80"/>
      <c r="J220" s="80"/>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c r="AK220" s="80"/>
      <c r="AL220" s="80"/>
      <c r="AM220" s="80"/>
      <c r="AN220" s="80"/>
      <c r="AO220" s="80"/>
      <c r="AP220" s="80"/>
      <c r="AQ220" s="80"/>
      <c r="AR220" s="80"/>
      <c r="AS220" s="80"/>
      <c r="AT220" s="80"/>
      <c r="AU220" s="80"/>
      <c r="AV220" s="80"/>
      <c r="AW220" s="80"/>
      <c r="AX220" s="80"/>
      <c r="AY220" s="80"/>
      <c r="AZ220" s="80"/>
      <c r="BA220" s="80"/>
      <c r="BB220" s="80"/>
      <c r="BC220" s="80"/>
      <c r="BD220" s="80"/>
      <c r="BE220" s="80"/>
      <c r="BF220" s="80"/>
      <c r="BG220" s="80"/>
      <c r="BH220" s="80"/>
    </row>
    <row r="221" spans="1:60" x14ac:dyDescent="0.25">
      <c r="A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c r="AQ221" s="80"/>
      <c r="AR221" s="80"/>
      <c r="AS221" s="80"/>
      <c r="AT221" s="80"/>
      <c r="AU221" s="80"/>
      <c r="AV221" s="80"/>
      <c r="AW221" s="80"/>
      <c r="AX221" s="80"/>
      <c r="AY221" s="80"/>
      <c r="AZ221" s="80"/>
      <c r="BA221" s="80"/>
      <c r="BB221" s="80"/>
      <c r="BC221" s="80"/>
      <c r="BD221" s="80"/>
      <c r="BE221" s="80"/>
      <c r="BF221" s="80"/>
      <c r="BG221" s="80"/>
      <c r="BH221" s="80"/>
    </row>
    <row r="222" spans="1:60" x14ac:dyDescent="0.25">
      <c r="A222" s="80"/>
      <c r="J222" s="80"/>
      <c r="K222" s="80"/>
      <c r="L222" s="80"/>
      <c r="M222" s="80"/>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c r="AN222" s="80"/>
      <c r="AO222" s="80"/>
      <c r="AP222" s="80"/>
      <c r="AQ222" s="80"/>
      <c r="AR222" s="80"/>
      <c r="AS222" s="80"/>
      <c r="AT222" s="80"/>
      <c r="AU222" s="80"/>
      <c r="AV222" s="80"/>
      <c r="AW222" s="80"/>
      <c r="AX222" s="80"/>
      <c r="AY222" s="80"/>
      <c r="AZ222" s="80"/>
      <c r="BA222" s="80"/>
      <c r="BB222" s="80"/>
      <c r="BC222" s="80"/>
      <c r="BD222" s="80"/>
      <c r="BE222" s="80"/>
      <c r="BF222" s="80"/>
      <c r="BG222" s="80"/>
      <c r="BH222" s="80"/>
    </row>
    <row r="223" spans="1:60" x14ac:dyDescent="0.25">
      <c r="A223" s="80"/>
      <c r="J223" s="80"/>
      <c r="K223" s="80"/>
      <c r="L223" s="80"/>
      <c r="M223" s="80"/>
      <c r="N223" s="80"/>
      <c r="O223" s="80"/>
      <c r="P223" s="80"/>
      <c r="Q223" s="80"/>
      <c r="R223" s="80"/>
      <c r="S223" s="80"/>
      <c r="T223" s="80"/>
      <c r="U223" s="80"/>
      <c r="V223" s="80"/>
      <c r="W223" s="80"/>
      <c r="X223" s="80"/>
      <c r="Y223" s="80"/>
      <c r="Z223" s="80"/>
      <c r="AA223" s="80"/>
      <c r="AB223" s="80"/>
      <c r="AC223" s="80"/>
      <c r="AD223" s="80"/>
      <c r="AE223" s="80"/>
      <c r="AF223" s="80"/>
      <c r="AG223" s="80"/>
      <c r="AH223" s="80"/>
      <c r="AI223" s="80"/>
      <c r="AJ223" s="80"/>
      <c r="AK223" s="80"/>
      <c r="AL223" s="80"/>
      <c r="AM223" s="80"/>
      <c r="AN223" s="80"/>
      <c r="AO223" s="80"/>
      <c r="AP223" s="80"/>
      <c r="AQ223" s="80"/>
      <c r="AR223" s="80"/>
      <c r="AS223" s="80"/>
      <c r="AT223" s="80"/>
      <c r="AU223" s="80"/>
      <c r="AV223" s="80"/>
      <c r="AW223" s="80"/>
      <c r="AX223" s="80"/>
      <c r="AY223" s="80"/>
      <c r="AZ223" s="80"/>
      <c r="BA223" s="80"/>
      <c r="BB223" s="80"/>
      <c r="BC223" s="80"/>
      <c r="BD223" s="80"/>
      <c r="BE223" s="80"/>
      <c r="BF223" s="80"/>
      <c r="BG223" s="80"/>
      <c r="BH223" s="80"/>
    </row>
    <row r="224" spans="1:60" x14ac:dyDescent="0.25">
      <c r="A224" s="80"/>
      <c r="J224" s="80"/>
      <c r="K224" s="80"/>
      <c r="L224" s="80"/>
      <c r="M224" s="80"/>
      <c r="N224" s="80"/>
      <c r="O224" s="80"/>
      <c r="P224" s="80"/>
      <c r="Q224" s="80"/>
      <c r="R224" s="80"/>
      <c r="S224" s="80"/>
      <c r="T224" s="80"/>
      <c r="U224" s="80"/>
      <c r="V224" s="80"/>
      <c r="W224" s="80"/>
      <c r="X224" s="80"/>
      <c r="Y224" s="80"/>
      <c r="Z224" s="80"/>
      <c r="AA224" s="80"/>
      <c r="AB224" s="80"/>
      <c r="AC224" s="80"/>
      <c r="AD224" s="80"/>
      <c r="AE224" s="80"/>
      <c r="AF224" s="80"/>
      <c r="AG224" s="80"/>
      <c r="AH224" s="80"/>
      <c r="AI224" s="80"/>
      <c r="AJ224" s="80"/>
      <c r="AK224" s="80"/>
      <c r="AL224" s="80"/>
      <c r="AM224" s="80"/>
      <c r="AN224" s="80"/>
      <c r="AO224" s="80"/>
      <c r="AP224" s="80"/>
      <c r="AQ224" s="80"/>
      <c r="AR224" s="80"/>
      <c r="AS224" s="80"/>
      <c r="AT224" s="80"/>
      <c r="AU224" s="80"/>
      <c r="AV224" s="80"/>
      <c r="AW224" s="80"/>
      <c r="AX224" s="80"/>
      <c r="AY224" s="80"/>
      <c r="AZ224" s="80"/>
      <c r="BA224" s="80"/>
      <c r="BB224" s="80"/>
      <c r="BC224" s="80"/>
      <c r="BD224" s="80"/>
      <c r="BE224" s="80"/>
      <c r="BF224" s="80"/>
      <c r="BG224" s="80"/>
      <c r="BH224" s="80"/>
    </row>
    <row r="225" spans="1:60" x14ac:dyDescent="0.25">
      <c r="A225" s="80"/>
      <c r="J225" s="80"/>
      <c r="K225" s="80"/>
      <c r="L225" s="80"/>
      <c r="M225" s="80"/>
      <c r="N225" s="80"/>
      <c r="O225" s="80"/>
      <c r="P225" s="80"/>
      <c r="Q225" s="80"/>
      <c r="R225" s="80"/>
      <c r="S225" s="80"/>
      <c r="T225" s="80"/>
      <c r="U225" s="80"/>
      <c r="V225" s="80"/>
      <c r="W225" s="80"/>
      <c r="X225" s="80"/>
      <c r="Y225" s="80"/>
      <c r="Z225" s="80"/>
      <c r="AA225" s="80"/>
      <c r="AB225" s="80"/>
      <c r="AC225" s="80"/>
      <c r="AD225" s="80"/>
      <c r="AE225" s="80"/>
      <c r="AF225" s="80"/>
      <c r="AG225" s="80"/>
      <c r="AH225" s="80"/>
      <c r="AI225" s="80"/>
      <c r="AJ225" s="80"/>
      <c r="AK225" s="80"/>
      <c r="AL225" s="80"/>
      <c r="AM225" s="80"/>
      <c r="AN225" s="80"/>
      <c r="AO225" s="80"/>
      <c r="AP225" s="80"/>
      <c r="AQ225" s="80"/>
      <c r="AR225" s="80"/>
      <c r="AS225" s="80"/>
      <c r="AT225" s="80"/>
      <c r="AU225" s="80"/>
      <c r="AV225" s="80"/>
      <c r="AW225" s="80"/>
      <c r="AX225" s="80"/>
      <c r="AY225" s="80"/>
      <c r="AZ225" s="80"/>
      <c r="BA225" s="80"/>
      <c r="BB225" s="80"/>
      <c r="BC225" s="80"/>
      <c r="BD225" s="80"/>
      <c r="BE225" s="80"/>
      <c r="BF225" s="80"/>
      <c r="BG225" s="80"/>
      <c r="BH225" s="80"/>
    </row>
    <row r="226" spans="1:60" x14ac:dyDescent="0.25">
      <c r="A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80"/>
      <c r="AQ226" s="80"/>
      <c r="AR226" s="80"/>
      <c r="AS226" s="80"/>
      <c r="AT226" s="80"/>
      <c r="AU226" s="80"/>
      <c r="AV226" s="80"/>
      <c r="AW226" s="80"/>
      <c r="AX226" s="80"/>
      <c r="AY226" s="80"/>
      <c r="AZ226" s="80"/>
      <c r="BA226" s="80"/>
      <c r="BB226" s="80"/>
      <c r="BC226" s="80"/>
      <c r="BD226" s="80"/>
      <c r="BE226" s="80"/>
      <c r="BF226" s="80"/>
      <c r="BG226" s="80"/>
      <c r="BH226" s="80"/>
    </row>
    <row r="227" spans="1:60" x14ac:dyDescent="0.25">
      <c r="A227" s="80"/>
      <c r="J227" s="80"/>
      <c r="K227" s="80"/>
      <c r="L227" s="80"/>
      <c r="M227" s="80"/>
      <c r="N227" s="80"/>
      <c r="O227" s="80"/>
      <c r="P227" s="80"/>
      <c r="Q227" s="80"/>
      <c r="R227" s="80"/>
      <c r="S227" s="80"/>
      <c r="T227" s="80"/>
      <c r="U227" s="80"/>
      <c r="V227" s="80"/>
      <c r="W227" s="80"/>
      <c r="X227" s="80"/>
      <c r="Y227" s="80"/>
      <c r="Z227" s="80"/>
      <c r="AA227" s="80"/>
      <c r="AB227" s="80"/>
      <c r="AC227" s="80"/>
      <c r="AD227" s="80"/>
      <c r="AE227" s="80"/>
      <c r="AF227" s="80"/>
      <c r="AG227" s="80"/>
      <c r="AH227" s="80"/>
      <c r="AI227" s="80"/>
      <c r="AJ227" s="80"/>
      <c r="AK227" s="80"/>
      <c r="AL227" s="80"/>
      <c r="AM227" s="80"/>
      <c r="AN227" s="80"/>
      <c r="AO227" s="80"/>
      <c r="AP227" s="80"/>
      <c r="AQ227" s="80"/>
      <c r="AR227" s="80"/>
      <c r="AS227" s="80"/>
      <c r="AT227" s="80"/>
      <c r="AU227" s="80"/>
      <c r="AV227" s="80"/>
      <c r="AW227" s="80"/>
      <c r="AX227" s="80"/>
      <c r="AY227" s="80"/>
      <c r="AZ227" s="80"/>
      <c r="BA227" s="80"/>
      <c r="BB227" s="80"/>
      <c r="BC227" s="80"/>
      <c r="BD227" s="80"/>
      <c r="BE227" s="80"/>
      <c r="BF227" s="80"/>
      <c r="BG227" s="80"/>
      <c r="BH227" s="80"/>
    </row>
    <row r="228" spans="1:60" x14ac:dyDescent="0.25">
      <c r="A228" s="80"/>
      <c r="J228" s="80"/>
      <c r="K228" s="80"/>
      <c r="L228" s="80"/>
      <c r="M228" s="80"/>
      <c r="N228" s="80"/>
      <c r="O228" s="80"/>
      <c r="P228" s="80"/>
      <c r="Q228" s="80"/>
      <c r="R228" s="80"/>
      <c r="S228" s="80"/>
      <c r="T228" s="80"/>
      <c r="U228" s="80"/>
      <c r="V228" s="80"/>
      <c r="W228" s="80"/>
      <c r="X228" s="80"/>
      <c r="Y228" s="80"/>
      <c r="Z228" s="80"/>
      <c r="AA228" s="80"/>
      <c r="AB228" s="80"/>
      <c r="AC228" s="80"/>
      <c r="AD228" s="80"/>
      <c r="AE228" s="80"/>
      <c r="AF228" s="80"/>
      <c r="AG228" s="80"/>
      <c r="AH228" s="80"/>
      <c r="AI228" s="80"/>
      <c r="AJ228" s="80"/>
      <c r="AK228" s="80"/>
      <c r="AL228" s="80"/>
      <c r="AM228" s="80"/>
      <c r="AN228" s="80"/>
      <c r="AO228" s="80"/>
      <c r="AP228" s="80"/>
      <c r="AQ228" s="80"/>
      <c r="AR228" s="80"/>
      <c r="AS228" s="80"/>
      <c r="AT228" s="80"/>
      <c r="AU228" s="80"/>
      <c r="AV228" s="80"/>
      <c r="AW228" s="80"/>
      <c r="AX228" s="80"/>
      <c r="AY228" s="80"/>
      <c r="AZ228" s="80"/>
      <c r="BA228" s="80"/>
      <c r="BB228" s="80"/>
      <c r="BC228" s="80"/>
      <c r="BD228" s="80"/>
      <c r="BE228" s="80"/>
      <c r="BF228" s="80"/>
      <c r="BG228" s="80"/>
      <c r="BH228" s="80"/>
    </row>
    <row r="229" spans="1:60" x14ac:dyDescent="0.25">
      <c r="A229" s="80"/>
      <c r="J229" s="80"/>
      <c r="K229" s="80"/>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c r="AL229" s="80"/>
      <c r="AM229" s="80"/>
      <c r="AN229" s="80"/>
      <c r="AO229" s="80"/>
      <c r="AP229" s="80"/>
      <c r="AQ229" s="80"/>
      <c r="AR229" s="80"/>
      <c r="AS229" s="80"/>
      <c r="AT229" s="80"/>
      <c r="AU229" s="80"/>
      <c r="AV229" s="80"/>
      <c r="AW229" s="80"/>
      <c r="AX229" s="80"/>
      <c r="AY229" s="80"/>
      <c r="AZ229" s="80"/>
      <c r="BA229" s="80"/>
      <c r="BB229" s="80"/>
      <c r="BC229" s="80"/>
      <c r="BD229" s="80"/>
      <c r="BE229" s="80"/>
      <c r="BF229" s="80"/>
      <c r="BG229" s="80"/>
      <c r="BH229" s="80"/>
    </row>
    <row r="230" spans="1:60" x14ac:dyDescent="0.25">
      <c r="A230" s="80"/>
      <c r="J230" s="80"/>
      <c r="K230" s="80"/>
      <c r="L230" s="80"/>
      <c r="M230" s="80"/>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0"/>
      <c r="AL230" s="80"/>
      <c r="AM230" s="80"/>
      <c r="AN230" s="80"/>
      <c r="AO230" s="80"/>
      <c r="AP230" s="80"/>
      <c r="AQ230" s="80"/>
      <c r="AR230" s="80"/>
      <c r="AS230" s="80"/>
      <c r="AT230" s="80"/>
      <c r="AU230" s="80"/>
      <c r="AV230" s="80"/>
      <c r="AW230" s="80"/>
      <c r="AX230" s="80"/>
      <c r="AY230" s="80"/>
      <c r="AZ230" s="80"/>
      <c r="BA230" s="80"/>
      <c r="BB230" s="80"/>
      <c r="BC230" s="80"/>
      <c r="BD230" s="80"/>
      <c r="BE230" s="80"/>
      <c r="BF230" s="80"/>
      <c r="BG230" s="80"/>
      <c r="BH230" s="80"/>
    </row>
    <row r="231" spans="1:60" x14ac:dyDescent="0.25">
      <c r="A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c r="AO231" s="80"/>
      <c r="AP231" s="80"/>
      <c r="AQ231" s="80"/>
      <c r="AR231" s="80"/>
      <c r="AS231" s="80"/>
      <c r="AT231" s="80"/>
      <c r="AU231" s="80"/>
      <c r="AV231" s="80"/>
      <c r="AW231" s="80"/>
      <c r="AX231" s="80"/>
      <c r="AY231" s="80"/>
      <c r="AZ231" s="80"/>
      <c r="BA231" s="80"/>
      <c r="BB231" s="80"/>
      <c r="BC231" s="80"/>
      <c r="BD231" s="80"/>
      <c r="BE231" s="80"/>
      <c r="BF231" s="80"/>
      <c r="BG231" s="80"/>
      <c r="BH231" s="80"/>
    </row>
    <row r="232" spans="1:60" x14ac:dyDescent="0.25">
      <c r="A232" s="80"/>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c r="AN232" s="80"/>
      <c r="AO232" s="80"/>
      <c r="AP232" s="80"/>
      <c r="AQ232" s="80"/>
      <c r="AR232" s="80"/>
      <c r="AS232" s="80"/>
      <c r="AT232" s="80"/>
      <c r="AU232" s="80"/>
      <c r="AV232" s="80"/>
      <c r="AW232" s="80"/>
      <c r="AX232" s="80"/>
      <c r="AY232" s="80"/>
      <c r="AZ232" s="80"/>
      <c r="BA232" s="80"/>
      <c r="BB232" s="80"/>
      <c r="BC232" s="80"/>
      <c r="BD232" s="80"/>
      <c r="BE232" s="80"/>
      <c r="BF232" s="80"/>
      <c r="BG232" s="80"/>
      <c r="BH232" s="80"/>
    </row>
    <row r="233" spans="1:60" x14ac:dyDescent="0.25">
      <c r="A233" s="80"/>
      <c r="J233" s="80"/>
      <c r="K233" s="80"/>
      <c r="L233" s="80"/>
      <c r="M233" s="80"/>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0"/>
      <c r="AL233" s="80"/>
      <c r="AM233" s="80"/>
      <c r="AN233" s="80"/>
      <c r="AO233" s="80"/>
      <c r="AP233" s="80"/>
      <c r="AQ233" s="80"/>
      <c r="AR233" s="80"/>
      <c r="AS233" s="80"/>
      <c r="AT233" s="80"/>
      <c r="AU233" s="80"/>
      <c r="AV233" s="80"/>
      <c r="AW233" s="80"/>
      <c r="AX233" s="80"/>
      <c r="AY233" s="80"/>
      <c r="AZ233" s="80"/>
      <c r="BA233" s="80"/>
      <c r="BB233" s="80"/>
      <c r="BC233" s="80"/>
      <c r="BD233" s="80"/>
      <c r="BE233" s="80"/>
      <c r="BF233" s="80"/>
      <c r="BG233" s="80"/>
      <c r="BH233" s="80"/>
    </row>
    <row r="234" spans="1:60" x14ac:dyDescent="0.25">
      <c r="A234" s="80"/>
      <c r="J234" s="80"/>
      <c r="K234" s="80"/>
      <c r="L234" s="80"/>
      <c r="M234" s="80"/>
      <c r="N234" s="80"/>
      <c r="O234" s="80"/>
      <c r="P234" s="80"/>
      <c r="Q234" s="80"/>
      <c r="R234" s="80"/>
      <c r="S234" s="80"/>
      <c r="T234" s="80"/>
      <c r="U234" s="80"/>
      <c r="V234" s="80"/>
      <c r="W234" s="80"/>
      <c r="X234" s="80"/>
      <c r="Y234" s="80"/>
      <c r="Z234" s="80"/>
      <c r="AA234" s="80"/>
      <c r="AB234" s="80"/>
      <c r="AC234" s="80"/>
      <c r="AD234" s="80"/>
      <c r="AE234" s="80"/>
      <c r="AF234" s="80"/>
      <c r="AG234" s="80"/>
      <c r="AH234" s="80"/>
      <c r="AI234" s="80"/>
      <c r="AJ234" s="80"/>
      <c r="AK234" s="80"/>
      <c r="AL234" s="80"/>
      <c r="AM234" s="80"/>
      <c r="AN234" s="80"/>
      <c r="AO234" s="80"/>
      <c r="AP234" s="80"/>
      <c r="AQ234" s="80"/>
      <c r="AR234" s="80"/>
      <c r="AS234" s="80"/>
      <c r="AT234" s="80"/>
      <c r="AU234" s="80"/>
      <c r="AV234" s="80"/>
      <c r="AW234" s="80"/>
      <c r="AX234" s="80"/>
      <c r="AY234" s="80"/>
      <c r="AZ234" s="80"/>
      <c r="BA234" s="80"/>
      <c r="BB234" s="80"/>
      <c r="BC234" s="80"/>
      <c r="BD234" s="80"/>
      <c r="BE234" s="80"/>
      <c r="BF234" s="80"/>
      <c r="BG234" s="80"/>
      <c r="BH234" s="80"/>
    </row>
    <row r="235" spans="1:60" x14ac:dyDescent="0.25">
      <c r="A235" s="80"/>
      <c r="J235" s="80"/>
      <c r="K235" s="80"/>
      <c r="L235" s="80"/>
      <c r="M235" s="80"/>
      <c r="N235" s="80"/>
      <c r="O235" s="80"/>
      <c r="P235" s="80"/>
      <c r="Q235" s="80"/>
      <c r="R235" s="80"/>
      <c r="S235" s="80"/>
      <c r="T235" s="80"/>
      <c r="U235" s="80"/>
      <c r="V235" s="80"/>
      <c r="W235" s="80"/>
      <c r="X235" s="80"/>
      <c r="Y235" s="80"/>
      <c r="Z235" s="80"/>
      <c r="AA235" s="80"/>
      <c r="AB235" s="80"/>
      <c r="AC235" s="80"/>
      <c r="AD235" s="80"/>
      <c r="AE235" s="80"/>
      <c r="AF235" s="80"/>
      <c r="AG235" s="80"/>
      <c r="AH235" s="80"/>
      <c r="AI235" s="80"/>
      <c r="AJ235" s="80"/>
      <c r="AK235" s="80"/>
      <c r="AL235" s="80"/>
      <c r="AM235" s="80"/>
      <c r="AN235" s="80"/>
      <c r="AO235" s="80"/>
      <c r="AP235" s="80"/>
      <c r="AQ235" s="80"/>
      <c r="AR235" s="80"/>
      <c r="AS235" s="80"/>
      <c r="AT235" s="80"/>
      <c r="AU235" s="80"/>
      <c r="AV235" s="80"/>
      <c r="AW235" s="80"/>
      <c r="AX235" s="80"/>
      <c r="AY235" s="80"/>
      <c r="AZ235" s="80"/>
      <c r="BA235" s="80"/>
      <c r="BB235" s="80"/>
      <c r="BC235" s="80"/>
      <c r="BD235" s="80"/>
      <c r="BE235" s="80"/>
      <c r="BF235" s="80"/>
      <c r="BG235" s="80"/>
      <c r="BH235" s="80"/>
    </row>
    <row r="236" spans="1:60" x14ac:dyDescent="0.25">
      <c r="A236" s="80"/>
      <c r="J236" s="80"/>
      <c r="K236" s="80"/>
      <c r="L236" s="80"/>
      <c r="M236" s="80"/>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0"/>
      <c r="AL236" s="80"/>
      <c r="AM236" s="80"/>
      <c r="AN236" s="80"/>
      <c r="AO236" s="80"/>
      <c r="AP236" s="80"/>
      <c r="AQ236" s="80"/>
      <c r="AR236" s="80"/>
      <c r="AS236" s="80"/>
      <c r="AT236" s="80"/>
      <c r="AU236" s="80"/>
      <c r="AV236" s="80"/>
      <c r="AW236" s="80"/>
      <c r="AX236" s="80"/>
      <c r="AY236" s="80"/>
      <c r="AZ236" s="80"/>
      <c r="BA236" s="80"/>
      <c r="BB236" s="80"/>
      <c r="BC236" s="80"/>
      <c r="BD236" s="80"/>
      <c r="BE236" s="80"/>
      <c r="BF236" s="80"/>
      <c r="BG236" s="80"/>
      <c r="BH236" s="80"/>
    </row>
    <row r="237" spans="1:60" x14ac:dyDescent="0.25">
      <c r="A237" s="80"/>
      <c r="J237" s="80"/>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c r="AL237" s="80"/>
      <c r="AM237" s="80"/>
      <c r="AN237" s="80"/>
      <c r="AO237" s="80"/>
      <c r="AP237" s="80"/>
      <c r="AQ237" s="80"/>
      <c r="AR237" s="80"/>
      <c r="AS237" s="80"/>
      <c r="AT237" s="80"/>
      <c r="AU237" s="80"/>
      <c r="AV237" s="80"/>
      <c r="AW237" s="80"/>
      <c r="AX237" s="80"/>
      <c r="AY237" s="80"/>
      <c r="AZ237" s="80"/>
      <c r="BA237" s="80"/>
      <c r="BB237" s="80"/>
      <c r="BC237" s="80"/>
      <c r="BD237" s="80"/>
      <c r="BE237" s="80"/>
      <c r="BF237" s="80"/>
      <c r="BG237" s="80"/>
      <c r="BH237" s="80"/>
    </row>
    <row r="238" spans="1:60" x14ac:dyDescent="0.25">
      <c r="A238" s="80"/>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c r="AN238" s="80"/>
      <c r="AO238" s="80"/>
      <c r="AP238" s="80"/>
      <c r="AQ238" s="80"/>
      <c r="AR238" s="80"/>
      <c r="AS238" s="80"/>
      <c r="AT238" s="80"/>
      <c r="AU238" s="80"/>
      <c r="AV238" s="80"/>
      <c r="AW238" s="80"/>
      <c r="AX238" s="80"/>
      <c r="AY238" s="80"/>
      <c r="AZ238" s="80"/>
      <c r="BA238" s="80"/>
      <c r="BB238" s="80"/>
      <c r="BC238" s="80"/>
      <c r="BD238" s="80"/>
      <c r="BE238" s="80"/>
      <c r="BF238" s="80"/>
      <c r="BG238" s="80"/>
      <c r="BH238" s="80"/>
    </row>
    <row r="239" spans="1:60" x14ac:dyDescent="0.25">
      <c r="A239" s="80"/>
      <c r="J239" s="80"/>
      <c r="K239" s="80"/>
      <c r="L239" s="80"/>
      <c r="M239" s="80"/>
      <c r="N239" s="80"/>
      <c r="O239" s="80"/>
      <c r="P239" s="80"/>
      <c r="Q239" s="80"/>
      <c r="R239" s="80"/>
      <c r="S239" s="80"/>
      <c r="T239" s="80"/>
      <c r="U239" s="80"/>
      <c r="V239" s="80"/>
      <c r="W239" s="80"/>
      <c r="X239" s="80"/>
      <c r="Y239" s="80"/>
      <c r="Z239" s="80"/>
      <c r="AA239" s="80"/>
      <c r="AB239" s="80"/>
      <c r="AC239" s="80"/>
      <c r="AD239" s="80"/>
      <c r="AE239" s="80"/>
      <c r="AF239" s="80"/>
      <c r="AG239" s="80"/>
      <c r="AH239" s="80"/>
      <c r="AI239" s="80"/>
      <c r="AJ239" s="80"/>
      <c r="AK239" s="80"/>
      <c r="AL239" s="80"/>
      <c r="AM239" s="80"/>
      <c r="AN239" s="80"/>
      <c r="AO239" s="80"/>
      <c r="AP239" s="80"/>
      <c r="AQ239" s="80"/>
      <c r="AR239" s="80"/>
      <c r="AS239" s="80"/>
      <c r="AT239" s="80"/>
      <c r="AU239" s="80"/>
      <c r="AV239" s="80"/>
      <c r="AW239" s="80"/>
      <c r="AX239" s="80"/>
      <c r="AY239" s="80"/>
      <c r="AZ239" s="80"/>
      <c r="BA239" s="80"/>
      <c r="BB239" s="80"/>
      <c r="BC239" s="80"/>
      <c r="BD239" s="80"/>
      <c r="BE239" s="80"/>
      <c r="BF239" s="80"/>
      <c r="BG239" s="80"/>
      <c r="BH239" s="80"/>
    </row>
    <row r="240" spans="1:60" x14ac:dyDescent="0.25">
      <c r="A240" s="80"/>
      <c r="J240" s="80"/>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c r="AL240" s="80"/>
      <c r="AM240" s="80"/>
      <c r="AN240" s="80"/>
      <c r="AO240" s="80"/>
      <c r="AP240" s="80"/>
      <c r="AQ240" s="80"/>
      <c r="AR240" s="80"/>
      <c r="AS240" s="80"/>
      <c r="AT240" s="80"/>
      <c r="AU240" s="80"/>
      <c r="AV240" s="80"/>
      <c r="AW240" s="80"/>
      <c r="AX240" s="80"/>
      <c r="AY240" s="80"/>
      <c r="AZ240" s="80"/>
      <c r="BA240" s="80"/>
      <c r="BB240" s="80"/>
      <c r="BC240" s="80"/>
      <c r="BD240" s="80"/>
      <c r="BE240" s="80"/>
      <c r="BF240" s="80"/>
      <c r="BG240" s="80"/>
      <c r="BH240" s="80"/>
    </row>
    <row r="241" spans="1:60" x14ac:dyDescent="0.25">
      <c r="A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c r="AN241" s="80"/>
      <c r="AO241" s="80"/>
      <c r="AP241" s="80"/>
      <c r="AQ241" s="80"/>
      <c r="AR241" s="80"/>
      <c r="AS241" s="80"/>
      <c r="AT241" s="80"/>
      <c r="AU241" s="80"/>
      <c r="AV241" s="80"/>
      <c r="AW241" s="80"/>
      <c r="AX241" s="80"/>
      <c r="AY241" s="80"/>
      <c r="AZ241" s="80"/>
      <c r="BA241" s="80"/>
      <c r="BB241" s="80"/>
      <c r="BC241" s="80"/>
      <c r="BD241" s="80"/>
      <c r="BE241" s="80"/>
      <c r="BF241" s="80"/>
      <c r="BG241" s="80"/>
      <c r="BH241" s="80"/>
    </row>
    <row r="242" spans="1:60" x14ac:dyDescent="0.25">
      <c r="A242" s="80"/>
      <c r="J242" s="80"/>
      <c r="K242" s="80"/>
      <c r="L242" s="80"/>
      <c r="M242" s="80"/>
      <c r="N242" s="80"/>
      <c r="O242" s="80"/>
      <c r="P242" s="80"/>
      <c r="Q242" s="80"/>
      <c r="R242" s="80"/>
      <c r="S242" s="80"/>
      <c r="T242" s="80"/>
      <c r="U242" s="80"/>
      <c r="V242" s="80"/>
      <c r="W242" s="80"/>
      <c r="X242" s="80"/>
      <c r="Y242" s="80"/>
      <c r="Z242" s="80"/>
      <c r="AA242" s="80"/>
      <c r="AB242" s="80"/>
      <c r="AC242" s="80"/>
      <c r="AD242" s="80"/>
      <c r="AE242" s="80"/>
      <c r="AF242" s="80"/>
      <c r="AG242" s="80"/>
      <c r="AH242" s="80"/>
      <c r="AI242" s="80"/>
      <c r="AJ242" s="80"/>
      <c r="AK242" s="80"/>
      <c r="AL242" s="80"/>
      <c r="AM242" s="80"/>
      <c r="AN242" s="80"/>
      <c r="AO242" s="80"/>
      <c r="AP242" s="80"/>
      <c r="AQ242" s="80"/>
      <c r="AR242" s="80"/>
      <c r="AS242" s="80"/>
      <c r="AT242" s="80"/>
      <c r="AU242" s="80"/>
      <c r="AV242" s="80"/>
      <c r="AW242" s="80"/>
      <c r="AX242" s="80"/>
      <c r="AY242" s="80"/>
      <c r="AZ242" s="80"/>
      <c r="BA242" s="80"/>
      <c r="BB242" s="80"/>
      <c r="BC242" s="80"/>
      <c r="BD242" s="80"/>
      <c r="BE242" s="80"/>
      <c r="BF242" s="80"/>
      <c r="BG242" s="80"/>
      <c r="BH242" s="80"/>
    </row>
    <row r="243" spans="1:60" x14ac:dyDescent="0.25">
      <c r="A243" s="80"/>
      <c r="J243" s="80"/>
      <c r="K243" s="80"/>
      <c r="L243" s="80"/>
      <c r="M243" s="80"/>
      <c r="N243" s="80"/>
      <c r="O243" s="80"/>
      <c r="P243" s="80"/>
      <c r="Q243" s="80"/>
      <c r="R243" s="80"/>
      <c r="S243" s="80"/>
      <c r="T243" s="80"/>
      <c r="U243" s="80"/>
      <c r="V243" s="80"/>
      <c r="W243" s="80"/>
      <c r="X243" s="80"/>
      <c r="Y243" s="80"/>
      <c r="Z243" s="80"/>
      <c r="AA243" s="80"/>
      <c r="AB243" s="80"/>
      <c r="AC243" s="80"/>
      <c r="AD243" s="80"/>
      <c r="AE243" s="80"/>
      <c r="AF243" s="80"/>
      <c r="AG243" s="80"/>
      <c r="AH243" s="80"/>
      <c r="AI243" s="80"/>
      <c r="AJ243" s="80"/>
      <c r="AK243" s="80"/>
      <c r="AL243" s="80"/>
      <c r="AM243" s="80"/>
      <c r="AN243" s="80"/>
      <c r="AO243" s="80"/>
      <c r="AP243" s="80"/>
      <c r="AQ243" s="80"/>
      <c r="AR243" s="80"/>
      <c r="AS243" s="80"/>
      <c r="AT243" s="80"/>
      <c r="AU243" s="80"/>
      <c r="AV243" s="80"/>
      <c r="AW243" s="80"/>
      <c r="AX243" s="80"/>
      <c r="AY243" s="80"/>
      <c r="AZ243" s="80"/>
      <c r="BA243" s="80"/>
      <c r="BB243" s="80"/>
      <c r="BC243" s="80"/>
      <c r="BD243" s="80"/>
      <c r="BE243" s="80"/>
      <c r="BF243" s="80"/>
      <c r="BG243" s="80"/>
      <c r="BH243" s="80"/>
    </row>
    <row r="244" spans="1:60" x14ac:dyDescent="0.25">
      <c r="A244" s="80"/>
      <c r="J244" s="80"/>
      <c r="K244" s="80"/>
      <c r="L244" s="80"/>
      <c r="M244" s="80"/>
      <c r="N244" s="80"/>
      <c r="O244" s="80"/>
      <c r="P244" s="80"/>
      <c r="Q244" s="80"/>
      <c r="R244" s="80"/>
      <c r="S244" s="80"/>
      <c r="T244" s="80"/>
      <c r="U244" s="80"/>
      <c r="V244" s="80"/>
      <c r="W244" s="80"/>
      <c r="X244" s="80"/>
      <c r="Y244" s="80"/>
      <c r="Z244" s="80"/>
      <c r="AA244" s="80"/>
      <c r="AB244" s="80"/>
      <c r="AC244" s="80"/>
      <c r="AD244" s="80"/>
      <c r="AE244" s="80"/>
      <c r="AF244" s="80"/>
      <c r="AG244" s="80"/>
      <c r="AH244" s="80"/>
      <c r="AI244" s="80"/>
      <c r="AJ244" s="80"/>
      <c r="AK244" s="80"/>
      <c r="AL244" s="80"/>
      <c r="AM244" s="80"/>
      <c r="AN244" s="80"/>
      <c r="AO244" s="80"/>
      <c r="AP244" s="80"/>
      <c r="AQ244" s="80"/>
      <c r="AR244" s="80"/>
      <c r="AS244" s="80"/>
      <c r="AT244" s="80"/>
      <c r="AU244" s="80"/>
      <c r="AV244" s="80"/>
      <c r="AW244" s="80"/>
      <c r="AX244" s="80"/>
      <c r="AY244" s="80"/>
      <c r="AZ244" s="80"/>
      <c r="BA244" s="80"/>
      <c r="BB244" s="80"/>
      <c r="BC244" s="80"/>
      <c r="BD244" s="80"/>
      <c r="BE244" s="80"/>
      <c r="BF244" s="80"/>
      <c r="BG244" s="80"/>
      <c r="BH244" s="80"/>
    </row>
    <row r="245" spans="1:60" x14ac:dyDescent="0.25">
      <c r="A245" s="80"/>
    </row>
    <row r="246" spans="1:60" x14ac:dyDescent="0.25">
      <c r="A246" s="80"/>
    </row>
    <row r="247" spans="1:60" x14ac:dyDescent="0.25">
      <c r="A247" s="80"/>
    </row>
    <row r="248" spans="1:60" x14ac:dyDescent="0.25">
      <c r="A248" s="80"/>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7" sqref="C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0"/>
      <c r="B1" s="476" t="s">
        <v>55</v>
      </c>
      <c r="C1" s="476"/>
      <c r="D1" s="476"/>
      <c r="E1" s="80"/>
      <c r="F1" s="80"/>
      <c r="G1" s="80"/>
      <c r="H1" s="80"/>
      <c r="I1" s="80"/>
      <c r="J1" s="80"/>
      <c r="K1" s="80"/>
      <c r="L1" s="80"/>
      <c r="M1" s="80"/>
      <c r="N1" s="80"/>
      <c r="O1" s="80"/>
      <c r="P1" s="80"/>
      <c r="Q1" s="80"/>
      <c r="R1" s="80"/>
      <c r="S1" s="80"/>
      <c r="T1" s="80"/>
      <c r="U1" s="80"/>
      <c r="V1" s="80"/>
      <c r="W1" s="80"/>
      <c r="X1" s="80"/>
      <c r="Y1" s="80"/>
      <c r="Z1" s="80"/>
      <c r="AA1" s="80"/>
      <c r="AB1" s="80"/>
      <c r="AC1" s="80"/>
      <c r="AD1" s="80"/>
      <c r="AE1" s="80"/>
    </row>
    <row r="2" spans="1:37" x14ac:dyDescent="0.2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row>
    <row r="3" spans="1:37" ht="25.5" x14ac:dyDescent="0.25">
      <c r="A3" s="80"/>
      <c r="B3" s="9"/>
      <c r="C3" s="10" t="s">
        <v>52</v>
      </c>
      <c r="D3" s="10" t="s">
        <v>4</v>
      </c>
      <c r="E3" s="80"/>
      <c r="F3" s="80"/>
      <c r="G3" s="80"/>
      <c r="H3" s="80"/>
      <c r="I3" s="80"/>
      <c r="J3" s="80"/>
      <c r="K3" s="80"/>
      <c r="L3" s="80"/>
      <c r="M3" s="80"/>
      <c r="N3" s="80"/>
      <c r="O3" s="80"/>
      <c r="P3" s="80"/>
      <c r="Q3" s="80"/>
      <c r="R3" s="80"/>
      <c r="S3" s="80"/>
      <c r="T3" s="80"/>
      <c r="U3" s="80"/>
      <c r="V3" s="80"/>
      <c r="W3" s="80"/>
      <c r="X3" s="80"/>
      <c r="Y3" s="80"/>
      <c r="Z3" s="80"/>
      <c r="AA3" s="80"/>
      <c r="AB3" s="80"/>
      <c r="AC3" s="80"/>
      <c r="AD3" s="80"/>
      <c r="AE3" s="80"/>
    </row>
    <row r="4" spans="1:37" ht="51" x14ac:dyDescent="0.25">
      <c r="A4" s="80"/>
      <c r="B4" s="11" t="s">
        <v>51</v>
      </c>
      <c r="C4" s="12" t="s">
        <v>102</v>
      </c>
      <c r="D4" s="13">
        <v>0.2</v>
      </c>
      <c r="E4" s="80"/>
      <c r="F4" s="80"/>
      <c r="G4" s="80"/>
      <c r="H4" s="80"/>
      <c r="I4" s="80"/>
      <c r="J4" s="80"/>
      <c r="K4" s="80"/>
      <c r="L4" s="80"/>
      <c r="M4" s="80"/>
      <c r="N4" s="80"/>
      <c r="O4" s="80"/>
      <c r="P4" s="80"/>
      <c r="Q4" s="80"/>
      <c r="R4" s="80"/>
      <c r="S4" s="80"/>
      <c r="T4" s="80"/>
      <c r="U4" s="80"/>
      <c r="V4" s="80"/>
      <c r="W4" s="80"/>
      <c r="X4" s="80"/>
      <c r="Y4" s="80"/>
      <c r="Z4" s="80"/>
      <c r="AA4" s="80"/>
      <c r="AB4" s="80"/>
      <c r="AC4" s="80"/>
      <c r="AD4" s="80"/>
      <c r="AE4" s="80"/>
    </row>
    <row r="5" spans="1:37" ht="51" x14ac:dyDescent="0.25">
      <c r="A5" s="80"/>
      <c r="B5" s="14" t="s">
        <v>53</v>
      </c>
      <c r="C5" s="15" t="s">
        <v>103</v>
      </c>
      <c r="D5" s="16">
        <v>0.4</v>
      </c>
      <c r="E5" s="80"/>
      <c r="F5" s="80"/>
      <c r="G5" s="80"/>
      <c r="H5" s="80"/>
      <c r="I5" s="80"/>
      <c r="J5" s="80"/>
      <c r="K5" s="80"/>
      <c r="L5" s="80"/>
      <c r="M5" s="80"/>
      <c r="N5" s="80"/>
      <c r="O5" s="80"/>
      <c r="P5" s="80"/>
      <c r="Q5" s="80"/>
      <c r="R5" s="80"/>
      <c r="S5" s="80"/>
      <c r="T5" s="80"/>
      <c r="U5" s="80"/>
      <c r="V5" s="80"/>
      <c r="W5" s="80"/>
      <c r="X5" s="80"/>
      <c r="Y5" s="80"/>
      <c r="Z5" s="80"/>
      <c r="AA5" s="80"/>
      <c r="AB5" s="80"/>
      <c r="AC5" s="80"/>
      <c r="AD5" s="80"/>
      <c r="AE5" s="80"/>
    </row>
    <row r="6" spans="1:37" ht="51" x14ac:dyDescent="0.25">
      <c r="A6" s="80"/>
      <c r="B6" s="17" t="s">
        <v>107</v>
      </c>
      <c r="C6" s="15" t="s">
        <v>104</v>
      </c>
      <c r="D6" s="16">
        <v>0.6</v>
      </c>
      <c r="E6" s="80"/>
      <c r="F6" s="80"/>
      <c r="G6" s="80"/>
      <c r="H6" s="80"/>
      <c r="I6" s="80"/>
      <c r="J6" s="80"/>
      <c r="K6" s="80"/>
      <c r="L6" s="80"/>
      <c r="M6" s="80"/>
      <c r="N6" s="80"/>
      <c r="O6" s="80"/>
      <c r="P6" s="80"/>
      <c r="Q6" s="80"/>
      <c r="R6" s="80"/>
      <c r="S6" s="80"/>
      <c r="T6" s="80"/>
      <c r="U6" s="80"/>
      <c r="V6" s="80"/>
      <c r="W6" s="80"/>
      <c r="X6" s="80"/>
      <c r="Y6" s="80"/>
      <c r="Z6" s="80"/>
      <c r="AA6" s="80"/>
      <c r="AB6" s="80"/>
      <c r="AC6" s="80"/>
      <c r="AD6" s="80"/>
      <c r="AE6" s="80"/>
    </row>
    <row r="7" spans="1:37" ht="76.5" x14ac:dyDescent="0.25">
      <c r="A7" s="80"/>
      <c r="B7" s="18" t="s">
        <v>6</v>
      </c>
      <c r="C7" s="15" t="s">
        <v>105</v>
      </c>
      <c r="D7" s="16">
        <v>0.8</v>
      </c>
      <c r="E7" s="80"/>
      <c r="F7" s="80"/>
      <c r="G7" s="80"/>
      <c r="H7" s="80"/>
      <c r="I7" s="80"/>
      <c r="J7" s="80"/>
      <c r="K7" s="80"/>
      <c r="L7" s="80"/>
      <c r="M7" s="80"/>
      <c r="N7" s="80"/>
      <c r="O7" s="80"/>
      <c r="P7" s="80"/>
      <c r="Q7" s="80"/>
      <c r="R7" s="80"/>
      <c r="S7" s="80"/>
      <c r="T7" s="80"/>
      <c r="U7" s="80"/>
      <c r="V7" s="80"/>
      <c r="W7" s="80"/>
      <c r="X7" s="80"/>
      <c r="Y7" s="80"/>
      <c r="Z7" s="80"/>
      <c r="AA7" s="80"/>
      <c r="AB7" s="80"/>
      <c r="AC7" s="80"/>
      <c r="AD7" s="80"/>
      <c r="AE7" s="80"/>
    </row>
    <row r="8" spans="1:37" ht="51" x14ac:dyDescent="0.25">
      <c r="A8" s="80"/>
      <c r="B8" s="19" t="s">
        <v>54</v>
      </c>
      <c r="C8" s="15" t="s">
        <v>106</v>
      </c>
      <c r="D8" s="16">
        <v>1</v>
      </c>
      <c r="E8" s="80"/>
      <c r="F8" s="80"/>
      <c r="G8" s="80"/>
      <c r="H8" s="80"/>
      <c r="I8" s="80"/>
      <c r="J8" s="80"/>
      <c r="K8" s="80"/>
      <c r="L8" s="80"/>
      <c r="M8" s="80"/>
      <c r="N8" s="80"/>
      <c r="O8" s="80"/>
      <c r="P8" s="80"/>
      <c r="Q8" s="80"/>
      <c r="R8" s="80"/>
      <c r="S8" s="80"/>
      <c r="T8" s="80"/>
      <c r="U8" s="80"/>
      <c r="V8" s="80"/>
      <c r="W8" s="80"/>
      <c r="X8" s="80"/>
      <c r="Y8" s="80"/>
      <c r="Z8" s="80"/>
      <c r="AA8" s="80"/>
      <c r="AB8" s="80"/>
      <c r="AC8" s="80"/>
      <c r="AD8" s="80"/>
      <c r="AE8" s="80"/>
    </row>
    <row r="9" spans="1:37" x14ac:dyDescent="0.25">
      <c r="A9" s="80"/>
      <c r="B9" s="104"/>
      <c r="C9" s="104"/>
      <c r="D9" s="104"/>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row>
    <row r="10" spans="1:37" ht="16.5" x14ac:dyDescent="0.25">
      <c r="A10" s="80"/>
      <c r="B10" s="105"/>
      <c r="C10" s="104"/>
      <c r="D10" s="104"/>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row>
    <row r="11" spans="1:37" x14ac:dyDescent="0.25">
      <c r="A11" s="80"/>
      <c r="B11" s="104"/>
      <c r="C11" s="104"/>
      <c r="D11" s="104"/>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row>
    <row r="12" spans="1:37" x14ac:dyDescent="0.25">
      <c r="A12" s="80"/>
      <c r="B12" s="104"/>
      <c r="C12" s="104"/>
      <c r="D12" s="104"/>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row>
    <row r="13" spans="1:37" x14ac:dyDescent="0.25">
      <c r="A13" s="80"/>
      <c r="B13" s="104"/>
      <c r="C13" s="104"/>
      <c r="D13" s="104"/>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row>
    <row r="14" spans="1:37" x14ac:dyDescent="0.25">
      <c r="A14" s="80"/>
      <c r="B14" s="104"/>
      <c r="C14" s="104"/>
      <c r="D14" s="104"/>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row>
    <row r="15" spans="1:37" x14ac:dyDescent="0.25">
      <c r="A15" s="80"/>
      <c r="B15" s="104"/>
      <c r="C15" s="104"/>
      <c r="D15" s="104"/>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row>
    <row r="16" spans="1:37" x14ac:dyDescent="0.25">
      <c r="A16" s="80"/>
      <c r="B16" s="104"/>
      <c r="C16" s="104"/>
      <c r="D16" s="104"/>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row>
    <row r="17" spans="1:37" x14ac:dyDescent="0.25">
      <c r="A17" s="80"/>
      <c r="B17" s="104"/>
      <c r="C17" s="104"/>
      <c r="D17" s="104"/>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row>
    <row r="18" spans="1:37" x14ac:dyDescent="0.25">
      <c r="A18" s="80"/>
      <c r="B18" s="104"/>
      <c r="C18" s="104"/>
      <c r="D18" s="104"/>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row>
    <row r="19" spans="1:37" x14ac:dyDescent="0.25">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row>
    <row r="20" spans="1:37" x14ac:dyDescent="0.25">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row>
    <row r="21" spans="1:37" x14ac:dyDescent="0.25">
      <c r="A21" s="80"/>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row>
    <row r="22" spans="1:37" x14ac:dyDescent="0.25">
      <c r="A22" s="80"/>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row>
    <row r="23" spans="1:37" x14ac:dyDescent="0.25">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row>
    <row r="24" spans="1:37" x14ac:dyDescent="0.25">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row>
    <row r="25" spans="1:37" x14ac:dyDescent="0.25">
      <c r="A25" s="80"/>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row>
    <row r="26" spans="1:37" x14ac:dyDescent="0.25">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row>
    <row r="27" spans="1:37" x14ac:dyDescent="0.25">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row>
    <row r="28" spans="1:37" x14ac:dyDescent="0.25">
      <c r="A28" s="80"/>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row>
    <row r="29" spans="1:37" x14ac:dyDescent="0.25">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row>
    <row r="30" spans="1:37" x14ac:dyDescent="0.25">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row>
    <row r="31" spans="1:37" x14ac:dyDescent="0.25">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row>
    <row r="32" spans="1:37" x14ac:dyDescent="0.25">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row>
    <row r="33" spans="1:31" x14ac:dyDescent="0.25">
      <c r="A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row>
    <row r="34" spans="1:31" x14ac:dyDescent="0.25">
      <c r="A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row>
    <row r="35" spans="1:31" x14ac:dyDescent="0.25">
      <c r="A35" s="80"/>
    </row>
    <row r="36" spans="1:31" x14ac:dyDescent="0.25">
      <c r="A36" s="80"/>
    </row>
    <row r="37" spans="1:31" x14ac:dyDescent="0.25">
      <c r="A37" s="80"/>
    </row>
    <row r="38" spans="1:31" x14ac:dyDescent="0.25">
      <c r="A38" s="80"/>
    </row>
    <row r="39" spans="1:31" x14ac:dyDescent="0.25">
      <c r="A39" s="80"/>
    </row>
    <row r="40" spans="1:31" x14ac:dyDescent="0.25">
      <c r="A40" s="80"/>
    </row>
    <row r="41" spans="1:31" x14ac:dyDescent="0.25">
      <c r="A41" s="80"/>
    </row>
    <row r="42" spans="1:31" x14ac:dyDescent="0.25">
      <c r="A42" s="80"/>
    </row>
    <row r="43" spans="1:31" x14ac:dyDescent="0.25">
      <c r="A43" s="80"/>
    </row>
    <row r="44" spans="1:31" x14ac:dyDescent="0.25">
      <c r="A44" s="80"/>
    </row>
    <row r="45" spans="1:31" x14ac:dyDescent="0.25">
      <c r="A45" s="80"/>
    </row>
    <row r="46" spans="1:31" x14ac:dyDescent="0.25">
      <c r="A46" s="80"/>
    </row>
    <row r="47" spans="1:31" x14ac:dyDescent="0.25">
      <c r="A47" s="80"/>
    </row>
    <row r="48" spans="1:31" x14ac:dyDescent="0.25">
      <c r="A48" s="80"/>
    </row>
    <row r="49" spans="1:1" x14ac:dyDescent="0.25">
      <c r="A49" s="80"/>
    </row>
    <row r="50" spans="1:1" x14ac:dyDescent="0.25">
      <c r="A50" s="80"/>
    </row>
    <row r="51" spans="1:1" x14ac:dyDescent="0.25">
      <c r="A51" s="80"/>
    </row>
    <row r="52" spans="1:1" x14ac:dyDescent="0.25">
      <c r="A52" s="80"/>
    </row>
    <row r="53" spans="1:1" x14ac:dyDescent="0.25">
      <c r="A53" s="80"/>
    </row>
    <row r="54" spans="1:1" x14ac:dyDescent="0.25">
      <c r="A54" s="80"/>
    </row>
    <row r="55" spans="1:1" x14ac:dyDescent="0.25">
      <c r="A55" s="80"/>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D4" sqref="D4:D8"/>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0"/>
      <c r="B1" s="477" t="s">
        <v>63</v>
      </c>
      <c r="C1" s="477"/>
      <c r="D1" s="477"/>
      <c r="E1" s="80"/>
      <c r="F1" s="80"/>
      <c r="G1" s="80"/>
      <c r="H1" s="80"/>
      <c r="I1" s="80"/>
      <c r="J1" s="80"/>
      <c r="K1" s="80"/>
      <c r="L1" s="80"/>
      <c r="M1" s="80"/>
      <c r="N1" s="80"/>
      <c r="O1" s="80"/>
      <c r="P1" s="80"/>
      <c r="Q1" s="80"/>
      <c r="R1" s="80"/>
      <c r="S1" s="80"/>
      <c r="T1" s="80"/>
      <c r="U1" s="80"/>
    </row>
    <row r="2" spans="1:21" x14ac:dyDescent="0.25">
      <c r="A2" s="80"/>
      <c r="B2" s="80"/>
      <c r="C2" s="80"/>
      <c r="D2" s="80"/>
      <c r="E2" s="80"/>
      <c r="F2" s="80"/>
      <c r="G2" s="80"/>
      <c r="H2" s="80"/>
      <c r="I2" s="80"/>
      <c r="J2" s="80"/>
      <c r="K2" s="80"/>
      <c r="L2" s="80"/>
      <c r="M2" s="80"/>
      <c r="N2" s="80"/>
      <c r="O2" s="80"/>
      <c r="P2" s="80"/>
      <c r="Q2" s="80"/>
      <c r="R2" s="80"/>
      <c r="S2" s="80"/>
      <c r="T2" s="80"/>
      <c r="U2" s="80"/>
    </row>
    <row r="3" spans="1:21" ht="30" x14ac:dyDescent="0.25">
      <c r="A3" s="80"/>
      <c r="B3" s="101"/>
      <c r="C3" s="33" t="s">
        <v>56</v>
      </c>
      <c r="D3" s="33" t="s">
        <v>57</v>
      </c>
      <c r="E3" s="80"/>
      <c r="F3" s="80"/>
      <c r="G3" s="80"/>
      <c r="H3" s="80"/>
      <c r="I3" s="80"/>
      <c r="J3" s="80"/>
      <c r="K3" s="80"/>
      <c r="L3" s="80"/>
      <c r="M3" s="80"/>
      <c r="N3" s="80"/>
      <c r="O3" s="80"/>
      <c r="P3" s="80"/>
      <c r="Q3" s="80"/>
      <c r="R3" s="80"/>
      <c r="S3" s="80"/>
      <c r="T3" s="80"/>
      <c r="U3" s="80"/>
    </row>
    <row r="4" spans="1:21" ht="33.75" x14ac:dyDescent="0.25">
      <c r="A4" s="100" t="s">
        <v>83</v>
      </c>
      <c r="B4" s="36" t="s">
        <v>101</v>
      </c>
      <c r="C4" s="41" t="s">
        <v>157</v>
      </c>
      <c r="D4" s="34" t="s">
        <v>97</v>
      </c>
      <c r="E4" s="80"/>
      <c r="F4" s="80"/>
      <c r="G4" s="80"/>
      <c r="H4" s="80"/>
      <c r="I4" s="80"/>
      <c r="J4" s="80"/>
      <c r="K4" s="80"/>
      <c r="L4" s="80"/>
      <c r="M4" s="80"/>
      <c r="N4" s="80"/>
      <c r="O4" s="80"/>
      <c r="P4" s="80"/>
      <c r="Q4" s="80"/>
      <c r="R4" s="80"/>
      <c r="S4" s="80"/>
      <c r="T4" s="80"/>
      <c r="U4" s="80"/>
    </row>
    <row r="5" spans="1:21" ht="67.5" x14ac:dyDescent="0.25">
      <c r="A5" s="100" t="s">
        <v>84</v>
      </c>
      <c r="B5" s="37" t="s">
        <v>59</v>
      </c>
      <c r="C5" s="42" t="s">
        <v>93</v>
      </c>
      <c r="D5" s="35" t="s">
        <v>98</v>
      </c>
      <c r="E5" s="80"/>
      <c r="F5" s="80"/>
      <c r="G5" s="80"/>
      <c r="H5" s="80"/>
      <c r="I5" s="80"/>
      <c r="J5" s="80"/>
      <c r="K5" s="80"/>
      <c r="L5" s="80"/>
      <c r="M5" s="80"/>
      <c r="N5" s="80"/>
      <c r="O5" s="80"/>
      <c r="P5" s="80"/>
      <c r="Q5" s="80"/>
      <c r="R5" s="80"/>
      <c r="S5" s="80"/>
      <c r="T5" s="80"/>
      <c r="U5" s="80"/>
    </row>
    <row r="6" spans="1:21" ht="67.5" x14ac:dyDescent="0.25">
      <c r="A6" s="100" t="s">
        <v>81</v>
      </c>
      <c r="B6" s="38" t="s">
        <v>60</v>
      </c>
      <c r="C6" s="42" t="s">
        <v>94</v>
      </c>
      <c r="D6" s="35" t="s">
        <v>100</v>
      </c>
      <c r="E6" s="80"/>
      <c r="F6" s="80"/>
      <c r="G6" s="80"/>
      <c r="H6" s="80"/>
      <c r="I6" s="80"/>
      <c r="J6" s="80"/>
      <c r="K6" s="80"/>
      <c r="L6" s="80"/>
      <c r="M6" s="80"/>
      <c r="N6" s="80"/>
      <c r="O6" s="80"/>
      <c r="P6" s="80"/>
      <c r="Q6" s="80"/>
      <c r="R6" s="80"/>
      <c r="S6" s="80"/>
      <c r="T6" s="80"/>
      <c r="U6" s="80"/>
    </row>
    <row r="7" spans="1:21" ht="101.25" x14ac:dyDescent="0.25">
      <c r="A7" s="100" t="s">
        <v>7</v>
      </c>
      <c r="B7" s="39" t="s">
        <v>61</v>
      </c>
      <c r="C7" s="42" t="s">
        <v>95</v>
      </c>
      <c r="D7" s="35" t="s">
        <v>99</v>
      </c>
      <c r="E7" s="80"/>
      <c r="F7" s="80"/>
      <c r="G7" s="80"/>
      <c r="H7" s="80"/>
      <c r="I7" s="80"/>
      <c r="J7" s="80"/>
      <c r="K7" s="80"/>
      <c r="L7" s="80"/>
      <c r="M7" s="80"/>
      <c r="N7" s="80"/>
      <c r="O7" s="80"/>
      <c r="P7" s="80"/>
      <c r="Q7" s="80"/>
      <c r="R7" s="80"/>
      <c r="S7" s="80"/>
      <c r="T7" s="80"/>
      <c r="U7" s="80"/>
    </row>
    <row r="8" spans="1:21" ht="67.5" x14ac:dyDescent="0.25">
      <c r="A8" s="100" t="s">
        <v>85</v>
      </c>
      <c r="B8" s="40" t="s">
        <v>62</v>
      </c>
      <c r="C8" s="42" t="s">
        <v>96</v>
      </c>
      <c r="D8" s="35" t="s">
        <v>118</v>
      </c>
      <c r="E8" s="80"/>
      <c r="F8" s="80"/>
      <c r="G8" s="80"/>
      <c r="H8" s="80"/>
      <c r="I8" s="80"/>
      <c r="J8" s="80"/>
      <c r="K8" s="80"/>
      <c r="L8" s="80"/>
      <c r="M8" s="80"/>
      <c r="N8" s="80"/>
      <c r="O8" s="80"/>
      <c r="P8" s="80"/>
      <c r="Q8" s="80"/>
      <c r="R8" s="80"/>
      <c r="S8" s="80"/>
      <c r="T8" s="80"/>
      <c r="U8" s="80"/>
    </row>
    <row r="9" spans="1:21" ht="20.25" x14ac:dyDescent="0.25">
      <c r="A9" s="100"/>
      <c r="B9" s="100"/>
      <c r="C9" s="102"/>
      <c r="D9" s="102"/>
      <c r="E9" s="80"/>
      <c r="F9" s="80"/>
      <c r="G9" s="80"/>
      <c r="H9" s="80"/>
      <c r="I9" s="80"/>
      <c r="J9" s="80"/>
      <c r="K9" s="80"/>
      <c r="L9" s="80"/>
      <c r="M9" s="80"/>
      <c r="N9" s="80"/>
      <c r="O9" s="80"/>
      <c r="P9" s="80"/>
      <c r="Q9" s="80"/>
      <c r="R9" s="80"/>
      <c r="S9" s="80"/>
      <c r="T9" s="80"/>
      <c r="U9" s="80"/>
    </row>
    <row r="10" spans="1:21" ht="16.5" x14ac:dyDescent="0.25">
      <c r="A10" s="100"/>
      <c r="B10" s="103"/>
      <c r="C10" s="103"/>
      <c r="D10" s="103"/>
      <c r="E10" s="80"/>
      <c r="F10" s="80"/>
      <c r="G10" s="80"/>
      <c r="H10" s="80"/>
      <c r="I10" s="80"/>
      <c r="J10" s="80"/>
      <c r="K10" s="80"/>
      <c r="L10" s="80"/>
      <c r="M10" s="80"/>
      <c r="N10" s="80"/>
      <c r="O10" s="80"/>
      <c r="P10" s="80"/>
      <c r="Q10" s="80"/>
      <c r="R10" s="80"/>
      <c r="S10" s="80"/>
      <c r="T10" s="80"/>
      <c r="U10" s="80"/>
    </row>
    <row r="11" spans="1:21" x14ac:dyDescent="0.25">
      <c r="A11" s="100"/>
      <c r="B11" s="100" t="s">
        <v>91</v>
      </c>
      <c r="C11" s="100" t="s">
        <v>145</v>
      </c>
      <c r="D11" s="100" t="s">
        <v>152</v>
      </c>
      <c r="E11" s="80"/>
      <c r="F11" s="80"/>
      <c r="G11" s="80"/>
      <c r="H11" s="80"/>
      <c r="I11" s="80"/>
      <c r="J11" s="80"/>
      <c r="K11" s="80"/>
      <c r="L11" s="80"/>
      <c r="M11" s="80"/>
      <c r="N11" s="80"/>
      <c r="O11" s="80"/>
      <c r="P11" s="80"/>
      <c r="Q11" s="80"/>
      <c r="R11" s="80"/>
      <c r="S11" s="80"/>
      <c r="T11" s="80"/>
      <c r="U11" s="80"/>
    </row>
    <row r="12" spans="1:21" x14ac:dyDescent="0.25">
      <c r="A12" s="100"/>
      <c r="B12" s="100" t="s">
        <v>89</v>
      </c>
      <c r="C12" s="100" t="s">
        <v>149</v>
      </c>
      <c r="D12" s="100" t="s">
        <v>153</v>
      </c>
      <c r="E12" s="80"/>
      <c r="F12" s="80"/>
      <c r="G12" s="80"/>
      <c r="H12" s="80"/>
      <c r="I12" s="80"/>
      <c r="J12" s="80"/>
      <c r="K12" s="80"/>
      <c r="L12" s="80"/>
      <c r="M12" s="80"/>
      <c r="N12" s="80"/>
      <c r="O12" s="80"/>
      <c r="P12" s="80"/>
      <c r="Q12" s="80"/>
      <c r="R12" s="80"/>
      <c r="S12" s="80"/>
      <c r="T12" s="80"/>
      <c r="U12" s="80"/>
    </row>
    <row r="13" spans="1:21" x14ac:dyDescent="0.25">
      <c r="A13" s="100"/>
      <c r="B13" s="100"/>
      <c r="C13" s="100" t="s">
        <v>148</v>
      </c>
      <c r="D13" s="100" t="s">
        <v>154</v>
      </c>
      <c r="E13" s="80"/>
      <c r="F13" s="80"/>
      <c r="G13" s="80"/>
      <c r="H13" s="80"/>
      <c r="I13" s="80"/>
      <c r="J13" s="80"/>
      <c r="K13" s="80"/>
      <c r="L13" s="80"/>
      <c r="M13" s="80"/>
      <c r="N13" s="80"/>
      <c r="O13" s="80"/>
      <c r="P13" s="80"/>
      <c r="Q13" s="80"/>
      <c r="R13" s="80"/>
      <c r="S13" s="80"/>
      <c r="T13" s="80"/>
      <c r="U13" s="80"/>
    </row>
    <row r="14" spans="1:21" x14ac:dyDescent="0.25">
      <c r="A14" s="100"/>
      <c r="B14" s="100"/>
      <c r="C14" s="100" t="s">
        <v>150</v>
      </c>
      <c r="D14" s="100" t="s">
        <v>155</v>
      </c>
      <c r="E14" s="80"/>
      <c r="F14" s="80"/>
      <c r="G14" s="80"/>
      <c r="H14" s="80"/>
      <c r="I14" s="80"/>
      <c r="J14" s="80"/>
      <c r="K14" s="80"/>
      <c r="L14" s="80"/>
      <c r="M14" s="80"/>
      <c r="N14" s="80"/>
      <c r="O14" s="80"/>
      <c r="P14" s="80"/>
      <c r="Q14" s="80"/>
      <c r="R14" s="80"/>
      <c r="S14" s="80"/>
      <c r="T14" s="80"/>
      <c r="U14" s="80"/>
    </row>
    <row r="15" spans="1:21" x14ac:dyDescent="0.25">
      <c r="A15" s="100"/>
      <c r="B15" s="100"/>
      <c r="C15" s="100" t="s">
        <v>151</v>
      </c>
      <c r="D15" s="100" t="s">
        <v>156</v>
      </c>
      <c r="E15" s="80"/>
      <c r="F15" s="80"/>
      <c r="G15" s="80"/>
      <c r="H15" s="80"/>
      <c r="I15" s="80"/>
      <c r="J15" s="80"/>
      <c r="K15" s="80"/>
      <c r="L15" s="80"/>
      <c r="M15" s="80"/>
      <c r="N15" s="80"/>
      <c r="O15" s="80"/>
      <c r="P15" s="80"/>
      <c r="Q15" s="80"/>
      <c r="R15" s="80"/>
      <c r="S15" s="80"/>
      <c r="T15" s="80"/>
      <c r="U15" s="80"/>
    </row>
    <row r="16" spans="1:21" x14ac:dyDescent="0.25">
      <c r="A16" s="100"/>
      <c r="B16" s="100"/>
      <c r="C16" s="100"/>
      <c r="D16" s="100"/>
      <c r="E16" s="80"/>
      <c r="F16" s="80"/>
      <c r="G16" s="80"/>
      <c r="H16" s="80"/>
      <c r="I16" s="80"/>
      <c r="J16" s="80"/>
      <c r="K16" s="80"/>
      <c r="L16" s="80"/>
      <c r="M16" s="80"/>
      <c r="N16" s="80"/>
      <c r="O16" s="80"/>
    </row>
    <row r="17" spans="1:15" x14ac:dyDescent="0.25">
      <c r="A17" s="100"/>
      <c r="B17" s="100"/>
      <c r="C17" s="100"/>
      <c r="D17" s="100"/>
      <c r="E17" s="80"/>
      <c r="F17" s="80"/>
      <c r="G17" s="80"/>
      <c r="H17" s="80"/>
      <c r="I17" s="80"/>
      <c r="J17" s="80"/>
      <c r="K17" s="80"/>
      <c r="L17" s="80"/>
      <c r="M17" s="80"/>
      <c r="N17" s="80"/>
      <c r="O17" s="80"/>
    </row>
    <row r="18" spans="1:15" x14ac:dyDescent="0.25">
      <c r="A18" s="100"/>
      <c r="B18" s="104"/>
      <c r="C18" s="104"/>
      <c r="D18" s="104"/>
      <c r="E18" s="80"/>
      <c r="F18" s="80"/>
      <c r="G18" s="80"/>
      <c r="H18" s="80"/>
      <c r="I18" s="80"/>
      <c r="J18" s="80"/>
      <c r="K18" s="80"/>
      <c r="L18" s="80"/>
      <c r="M18" s="80"/>
      <c r="N18" s="80"/>
      <c r="O18" s="80"/>
    </row>
    <row r="19" spans="1:15" x14ac:dyDescent="0.25">
      <c r="A19" s="100"/>
      <c r="B19" s="104"/>
      <c r="C19" s="104"/>
      <c r="D19" s="104"/>
      <c r="E19" s="80"/>
      <c r="F19" s="80"/>
      <c r="G19" s="80"/>
      <c r="H19" s="80"/>
      <c r="I19" s="80"/>
      <c r="J19" s="80"/>
      <c r="K19" s="80"/>
      <c r="L19" s="80"/>
      <c r="M19" s="80"/>
      <c r="N19" s="80"/>
      <c r="O19" s="80"/>
    </row>
    <row r="20" spans="1:15" x14ac:dyDescent="0.25">
      <c r="A20" s="100"/>
      <c r="B20" s="104"/>
      <c r="C20" s="104"/>
      <c r="D20" s="104"/>
      <c r="E20" s="80"/>
      <c r="F20" s="80"/>
      <c r="G20" s="80"/>
      <c r="H20" s="80"/>
      <c r="I20" s="80"/>
      <c r="J20" s="80"/>
      <c r="K20" s="80"/>
      <c r="L20" s="80"/>
      <c r="M20" s="80"/>
      <c r="N20" s="80"/>
      <c r="O20" s="80"/>
    </row>
    <row r="21" spans="1:15" x14ac:dyDescent="0.25">
      <c r="A21" s="100"/>
      <c r="B21" s="104"/>
      <c r="C21" s="104"/>
      <c r="D21" s="104"/>
      <c r="E21" s="80"/>
      <c r="F21" s="80"/>
      <c r="G21" s="80"/>
      <c r="H21" s="80"/>
      <c r="I21" s="80"/>
      <c r="J21" s="80"/>
      <c r="K21" s="80"/>
      <c r="L21" s="80"/>
      <c r="M21" s="80"/>
      <c r="N21" s="80"/>
      <c r="O21" s="80"/>
    </row>
    <row r="22" spans="1:15" ht="20.25" x14ac:dyDescent="0.25">
      <c r="A22" s="100"/>
      <c r="B22" s="100"/>
      <c r="C22" s="102"/>
      <c r="D22" s="102"/>
      <c r="E22" s="80"/>
      <c r="F22" s="80"/>
      <c r="G22" s="80"/>
      <c r="H22" s="80"/>
      <c r="I22" s="80"/>
      <c r="J22" s="80"/>
      <c r="K22" s="80"/>
      <c r="L22" s="80"/>
      <c r="M22" s="80"/>
      <c r="N22" s="80"/>
      <c r="O22" s="80"/>
    </row>
    <row r="23" spans="1:15" ht="20.25" x14ac:dyDescent="0.25">
      <c r="A23" s="100"/>
      <c r="B23" s="100"/>
      <c r="C23" s="102"/>
      <c r="D23" s="102"/>
      <c r="E23" s="80"/>
      <c r="F23" s="80"/>
      <c r="G23" s="80"/>
      <c r="H23" s="80"/>
      <c r="I23" s="80"/>
      <c r="J23" s="80"/>
      <c r="K23" s="80"/>
      <c r="L23" s="80"/>
      <c r="M23" s="80"/>
      <c r="N23" s="80"/>
      <c r="O23" s="80"/>
    </row>
    <row r="24" spans="1:15" ht="20.25" x14ac:dyDescent="0.25">
      <c r="A24" s="100"/>
      <c r="B24" s="100"/>
      <c r="C24" s="102"/>
      <c r="D24" s="102"/>
      <c r="E24" s="80"/>
      <c r="F24" s="80"/>
      <c r="G24" s="80"/>
      <c r="H24" s="80"/>
      <c r="I24" s="80"/>
      <c r="J24" s="80"/>
      <c r="K24" s="80"/>
      <c r="L24" s="80"/>
      <c r="M24" s="80"/>
      <c r="N24" s="80"/>
      <c r="O24" s="80"/>
    </row>
    <row r="25" spans="1:15" ht="20.25" x14ac:dyDescent="0.25">
      <c r="A25" s="100"/>
      <c r="B25" s="100"/>
      <c r="C25" s="102"/>
      <c r="D25" s="102"/>
      <c r="E25" s="80"/>
      <c r="F25" s="80"/>
      <c r="G25" s="80"/>
      <c r="H25" s="80"/>
      <c r="I25" s="80"/>
      <c r="J25" s="80"/>
      <c r="K25" s="80"/>
      <c r="L25" s="80"/>
      <c r="M25" s="80"/>
      <c r="N25" s="80"/>
      <c r="O25" s="80"/>
    </row>
    <row r="26" spans="1:15" ht="20.25" x14ac:dyDescent="0.25">
      <c r="A26" s="100"/>
      <c r="B26" s="100"/>
      <c r="C26" s="102"/>
      <c r="D26" s="102"/>
      <c r="E26" s="80"/>
      <c r="F26" s="80"/>
      <c r="G26" s="80"/>
      <c r="H26" s="80"/>
      <c r="I26" s="80"/>
      <c r="J26" s="80"/>
      <c r="K26" s="80"/>
      <c r="L26" s="80"/>
      <c r="M26" s="80"/>
      <c r="N26" s="80"/>
      <c r="O26" s="80"/>
    </row>
    <row r="27" spans="1:15" ht="20.25" x14ac:dyDescent="0.25">
      <c r="A27" s="100"/>
      <c r="B27" s="100"/>
      <c r="C27" s="102"/>
      <c r="D27" s="102"/>
      <c r="E27" s="80"/>
      <c r="F27" s="80"/>
      <c r="G27" s="80"/>
      <c r="H27" s="80"/>
      <c r="I27" s="80"/>
      <c r="J27" s="80"/>
      <c r="K27" s="80"/>
      <c r="L27" s="80"/>
      <c r="M27" s="80"/>
      <c r="N27" s="80"/>
      <c r="O27" s="80"/>
    </row>
    <row r="28" spans="1:15" ht="20.25" x14ac:dyDescent="0.25">
      <c r="A28" s="100"/>
      <c r="B28" s="100"/>
      <c r="C28" s="102"/>
      <c r="D28" s="102"/>
      <c r="E28" s="80"/>
      <c r="F28" s="80"/>
      <c r="G28" s="80"/>
      <c r="H28" s="80"/>
      <c r="I28" s="80"/>
      <c r="J28" s="80"/>
      <c r="K28" s="80"/>
      <c r="L28" s="80"/>
      <c r="M28" s="80"/>
      <c r="N28" s="80"/>
      <c r="O28" s="80"/>
    </row>
    <row r="29" spans="1:15" ht="20.25" x14ac:dyDescent="0.25">
      <c r="A29" s="100"/>
      <c r="B29" s="100"/>
      <c r="C29" s="102"/>
      <c r="D29" s="102"/>
      <c r="E29" s="80"/>
      <c r="F29" s="80"/>
      <c r="G29" s="80"/>
      <c r="H29" s="80"/>
      <c r="I29" s="80"/>
      <c r="J29" s="80"/>
      <c r="K29" s="80"/>
      <c r="L29" s="80"/>
      <c r="M29" s="80"/>
      <c r="N29" s="80"/>
      <c r="O29" s="80"/>
    </row>
    <row r="30" spans="1:15" ht="20.25" x14ac:dyDescent="0.25">
      <c r="A30" s="100"/>
      <c r="B30" s="100"/>
      <c r="C30" s="102"/>
      <c r="D30" s="102"/>
      <c r="E30" s="80"/>
      <c r="F30" s="80"/>
      <c r="G30" s="80"/>
      <c r="H30" s="80"/>
      <c r="I30" s="80"/>
      <c r="J30" s="80"/>
      <c r="K30" s="80"/>
      <c r="L30" s="80"/>
      <c r="M30" s="80"/>
      <c r="N30" s="80"/>
      <c r="O30" s="80"/>
    </row>
    <row r="31" spans="1:15" ht="20.25" x14ac:dyDescent="0.25">
      <c r="A31" s="100"/>
      <c r="B31" s="100"/>
      <c r="C31" s="102"/>
      <c r="D31" s="102"/>
      <c r="E31" s="80"/>
      <c r="F31" s="80"/>
      <c r="G31" s="80"/>
      <c r="H31" s="80"/>
      <c r="I31" s="80"/>
      <c r="J31" s="80"/>
      <c r="K31" s="80"/>
      <c r="L31" s="80"/>
      <c r="M31" s="80"/>
      <c r="N31" s="80"/>
      <c r="O31" s="80"/>
    </row>
    <row r="32" spans="1:15" ht="20.25" x14ac:dyDescent="0.25">
      <c r="A32" s="100"/>
      <c r="B32" s="100"/>
      <c r="C32" s="102"/>
      <c r="D32" s="102"/>
      <c r="E32" s="80"/>
      <c r="F32" s="80"/>
      <c r="G32" s="80"/>
      <c r="H32" s="80"/>
      <c r="I32" s="80"/>
      <c r="J32" s="80"/>
      <c r="K32" s="80"/>
      <c r="L32" s="80"/>
      <c r="M32" s="80"/>
      <c r="N32" s="80"/>
      <c r="O32" s="80"/>
    </row>
    <row r="33" spans="1:15" ht="20.25" x14ac:dyDescent="0.25">
      <c r="A33" s="100"/>
      <c r="B33" s="100"/>
      <c r="C33" s="102"/>
      <c r="D33" s="102"/>
      <c r="E33" s="80"/>
      <c r="F33" s="80"/>
      <c r="G33" s="80"/>
      <c r="H33" s="80"/>
      <c r="I33" s="80"/>
      <c r="J33" s="80"/>
      <c r="K33" s="80"/>
      <c r="L33" s="80"/>
      <c r="M33" s="80"/>
      <c r="N33" s="80"/>
      <c r="O33" s="80"/>
    </row>
    <row r="34" spans="1:15" ht="20.25" x14ac:dyDescent="0.25">
      <c r="A34" s="100"/>
      <c r="B34" s="100"/>
      <c r="C34" s="102"/>
      <c r="D34" s="102"/>
      <c r="E34" s="80"/>
      <c r="F34" s="80"/>
      <c r="G34" s="80"/>
      <c r="H34" s="80"/>
      <c r="I34" s="80"/>
      <c r="J34" s="80"/>
      <c r="K34" s="80"/>
      <c r="L34" s="80"/>
      <c r="M34" s="80"/>
      <c r="N34" s="80"/>
      <c r="O34" s="80"/>
    </row>
    <row r="35" spans="1:15" ht="20.25" x14ac:dyDescent="0.25">
      <c r="A35" s="100"/>
      <c r="B35" s="100"/>
      <c r="C35" s="102"/>
      <c r="D35" s="102"/>
      <c r="E35" s="80"/>
      <c r="F35" s="80"/>
      <c r="G35" s="80"/>
      <c r="H35" s="80"/>
      <c r="I35" s="80"/>
      <c r="J35" s="80"/>
      <c r="K35" s="80"/>
      <c r="L35" s="80"/>
      <c r="M35" s="80"/>
      <c r="N35" s="80"/>
      <c r="O35" s="80"/>
    </row>
    <row r="36" spans="1:15" ht="20.25" x14ac:dyDescent="0.25">
      <c r="A36" s="100"/>
      <c r="B36" s="100"/>
      <c r="C36" s="102"/>
      <c r="D36" s="102"/>
      <c r="E36" s="80"/>
      <c r="F36" s="80"/>
      <c r="G36" s="80"/>
      <c r="H36" s="80"/>
      <c r="I36" s="80"/>
      <c r="J36" s="80"/>
      <c r="K36" s="80"/>
      <c r="L36" s="80"/>
      <c r="M36" s="80"/>
      <c r="N36" s="80"/>
      <c r="O36" s="80"/>
    </row>
    <row r="37" spans="1:15" ht="20.25" x14ac:dyDescent="0.25">
      <c r="A37" s="100"/>
      <c r="B37" s="100"/>
      <c r="C37" s="102"/>
      <c r="D37" s="102"/>
      <c r="E37" s="80"/>
      <c r="F37" s="80"/>
      <c r="G37" s="80"/>
      <c r="H37" s="80"/>
      <c r="I37" s="80"/>
      <c r="J37" s="80"/>
      <c r="K37" s="80"/>
      <c r="L37" s="80"/>
      <c r="M37" s="80"/>
      <c r="N37" s="80"/>
      <c r="O37" s="80"/>
    </row>
    <row r="38" spans="1:15" ht="20.25" x14ac:dyDescent="0.25">
      <c r="A38" s="100"/>
      <c r="B38" s="100"/>
      <c r="C38" s="102"/>
      <c r="D38" s="102"/>
      <c r="E38" s="80"/>
      <c r="F38" s="80"/>
      <c r="G38" s="80"/>
      <c r="H38" s="80"/>
      <c r="I38" s="80"/>
      <c r="J38" s="80"/>
      <c r="K38" s="80"/>
      <c r="L38" s="80"/>
      <c r="M38" s="80"/>
      <c r="N38" s="80"/>
      <c r="O38" s="80"/>
    </row>
    <row r="39" spans="1:15" ht="20.25" x14ac:dyDescent="0.25">
      <c r="A39" s="100"/>
      <c r="B39" s="100"/>
      <c r="C39" s="102"/>
      <c r="D39" s="102"/>
      <c r="E39" s="80"/>
      <c r="F39" s="80"/>
      <c r="G39" s="80"/>
      <c r="H39" s="80"/>
      <c r="I39" s="80"/>
      <c r="J39" s="80"/>
      <c r="K39" s="80"/>
      <c r="L39" s="80"/>
      <c r="M39" s="80"/>
      <c r="N39" s="80"/>
      <c r="O39" s="80"/>
    </row>
    <row r="40" spans="1:15" ht="20.25" x14ac:dyDescent="0.25">
      <c r="A40" s="100"/>
      <c r="B40" s="100"/>
      <c r="C40" s="102"/>
      <c r="D40" s="102"/>
      <c r="E40" s="80"/>
      <c r="F40" s="80"/>
      <c r="G40" s="80"/>
      <c r="H40" s="80"/>
      <c r="I40" s="80"/>
      <c r="J40" s="80"/>
      <c r="K40" s="80"/>
      <c r="L40" s="80"/>
      <c r="M40" s="80"/>
      <c r="N40" s="80"/>
      <c r="O40" s="80"/>
    </row>
    <row r="41" spans="1:15" ht="20.25" x14ac:dyDescent="0.25">
      <c r="A41" s="100"/>
      <c r="B41" s="100"/>
      <c r="C41" s="102"/>
      <c r="D41" s="102"/>
      <c r="E41" s="80"/>
      <c r="F41" s="80"/>
      <c r="G41" s="80"/>
      <c r="H41" s="80"/>
      <c r="I41" s="80"/>
      <c r="J41" s="80"/>
      <c r="K41" s="80"/>
      <c r="L41" s="80"/>
      <c r="M41" s="80"/>
      <c r="N41" s="80"/>
      <c r="O41" s="80"/>
    </row>
    <row r="42" spans="1:15" ht="20.25" x14ac:dyDescent="0.25">
      <c r="A42" s="100"/>
      <c r="B42" s="100"/>
      <c r="C42" s="102"/>
      <c r="D42" s="102"/>
      <c r="E42" s="80"/>
      <c r="F42" s="80"/>
      <c r="G42" s="80"/>
      <c r="H42" s="80"/>
      <c r="I42" s="80"/>
      <c r="J42" s="80"/>
      <c r="K42" s="80"/>
      <c r="L42" s="80"/>
      <c r="M42" s="80"/>
      <c r="N42" s="80"/>
      <c r="O42" s="80"/>
    </row>
    <row r="43" spans="1:15" ht="20.25" x14ac:dyDescent="0.25">
      <c r="A43" s="100"/>
      <c r="B43" s="100"/>
      <c r="C43" s="102"/>
      <c r="D43" s="102"/>
      <c r="E43" s="80"/>
      <c r="F43" s="80"/>
      <c r="G43" s="80"/>
      <c r="H43" s="80"/>
      <c r="I43" s="80"/>
      <c r="J43" s="80"/>
      <c r="K43" s="80"/>
      <c r="L43" s="80"/>
      <c r="M43" s="80"/>
      <c r="N43" s="80"/>
      <c r="O43" s="80"/>
    </row>
    <row r="44" spans="1:15" ht="20.25" x14ac:dyDescent="0.25">
      <c r="A44" s="100"/>
      <c r="B44" s="100"/>
      <c r="C44" s="102"/>
      <c r="D44" s="102"/>
      <c r="E44" s="80"/>
      <c r="F44" s="80"/>
      <c r="G44" s="80"/>
      <c r="H44" s="80"/>
      <c r="I44" s="80"/>
      <c r="J44" s="80"/>
      <c r="K44" s="80"/>
      <c r="L44" s="80"/>
      <c r="M44" s="80"/>
      <c r="N44" s="80"/>
      <c r="O44" s="80"/>
    </row>
    <row r="45" spans="1:15" ht="20.25" x14ac:dyDescent="0.25">
      <c r="A45" s="100"/>
      <c r="B45" s="100"/>
      <c r="C45" s="102"/>
      <c r="D45" s="102"/>
      <c r="E45" s="80"/>
      <c r="F45" s="80"/>
      <c r="G45" s="80"/>
      <c r="H45" s="80"/>
      <c r="I45" s="80"/>
      <c r="J45" s="80"/>
      <c r="K45" s="80"/>
      <c r="L45" s="80"/>
      <c r="M45" s="80"/>
      <c r="N45" s="80"/>
      <c r="O45" s="80"/>
    </row>
    <row r="46" spans="1:15" ht="20.25" x14ac:dyDescent="0.25">
      <c r="A46" s="100"/>
      <c r="B46" s="100"/>
      <c r="C46" s="102"/>
      <c r="D46" s="102"/>
      <c r="E46" s="80"/>
      <c r="F46" s="80"/>
      <c r="G46" s="80"/>
      <c r="H46" s="80"/>
      <c r="I46" s="80"/>
      <c r="J46" s="80"/>
      <c r="K46" s="80"/>
      <c r="L46" s="80"/>
      <c r="M46" s="80"/>
      <c r="N46" s="80"/>
      <c r="O46" s="80"/>
    </row>
    <row r="47" spans="1:15" ht="20.25" x14ac:dyDescent="0.25">
      <c r="A47" s="100"/>
      <c r="B47" s="100"/>
      <c r="C47" s="102"/>
      <c r="D47" s="102"/>
      <c r="E47" s="80"/>
      <c r="F47" s="80"/>
      <c r="G47" s="80"/>
      <c r="H47" s="80"/>
      <c r="I47" s="80"/>
      <c r="J47" s="80"/>
      <c r="K47" s="80"/>
      <c r="L47" s="80"/>
      <c r="M47" s="80"/>
      <c r="N47" s="80"/>
      <c r="O47" s="80"/>
    </row>
    <row r="48" spans="1:15" ht="20.25" x14ac:dyDescent="0.25">
      <c r="A48" s="100"/>
      <c r="B48" s="100"/>
      <c r="C48" s="102"/>
      <c r="D48" s="102"/>
      <c r="E48" s="80"/>
      <c r="F48" s="80"/>
      <c r="G48" s="80"/>
      <c r="H48" s="80"/>
      <c r="I48" s="80"/>
      <c r="J48" s="80"/>
      <c r="K48" s="80"/>
      <c r="L48" s="80"/>
      <c r="M48" s="80"/>
      <c r="N48" s="80"/>
      <c r="O48" s="80"/>
    </row>
    <row r="49" spans="1:15" ht="20.25" x14ac:dyDescent="0.25">
      <c r="A49" s="100"/>
      <c r="B49" s="100"/>
      <c r="C49" s="102"/>
      <c r="D49" s="102"/>
      <c r="E49" s="80"/>
      <c r="F49" s="80"/>
      <c r="G49" s="80"/>
      <c r="H49" s="80"/>
      <c r="I49" s="80"/>
      <c r="J49" s="80"/>
      <c r="K49" s="80"/>
      <c r="L49" s="80"/>
      <c r="M49" s="80"/>
      <c r="N49" s="80"/>
      <c r="O49" s="80"/>
    </row>
    <row r="50" spans="1:15" ht="20.25" x14ac:dyDescent="0.25">
      <c r="A50" s="100"/>
      <c r="B50" s="100"/>
      <c r="C50" s="102"/>
      <c r="D50" s="102"/>
      <c r="E50" s="80"/>
      <c r="F50" s="80"/>
      <c r="G50" s="80"/>
      <c r="H50" s="80"/>
      <c r="I50" s="80"/>
      <c r="J50" s="80"/>
      <c r="K50" s="80"/>
      <c r="L50" s="80"/>
      <c r="M50" s="80"/>
      <c r="N50" s="80"/>
      <c r="O50" s="80"/>
    </row>
    <row r="51" spans="1:15" ht="20.25" x14ac:dyDescent="0.25">
      <c r="A51" s="100"/>
      <c r="B51" s="100"/>
      <c r="C51" s="102"/>
      <c r="D51" s="102"/>
      <c r="E51" s="80"/>
      <c r="F51" s="80"/>
      <c r="G51" s="80"/>
      <c r="H51" s="80"/>
      <c r="I51" s="80"/>
      <c r="J51" s="80"/>
      <c r="K51" s="80"/>
      <c r="L51" s="80"/>
      <c r="M51" s="80"/>
      <c r="N51" s="80"/>
      <c r="O51" s="80"/>
    </row>
    <row r="52" spans="1:15" ht="20.25" x14ac:dyDescent="0.25">
      <c r="A52" s="100"/>
      <c r="B52" s="21"/>
      <c r="C52" s="31"/>
      <c r="D52" s="31"/>
    </row>
    <row r="53" spans="1:15" ht="20.25" x14ac:dyDescent="0.25">
      <c r="A53" s="100"/>
      <c r="B53" s="21"/>
      <c r="C53" s="31"/>
      <c r="D53" s="31"/>
    </row>
    <row r="54" spans="1:15" ht="20.25" x14ac:dyDescent="0.25">
      <c r="A54" s="100"/>
      <c r="B54" s="21"/>
      <c r="C54" s="31"/>
      <c r="D54" s="31"/>
    </row>
    <row r="55" spans="1:15" ht="20.25" x14ac:dyDescent="0.25">
      <c r="A55" s="100"/>
      <c r="B55" s="21"/>
      <c r="C55" s="31"/>
      <c r="D55" s="31"/>
    </row>
    <row r="56" spans="1:15" ht="20.25" x14ac:dyDescent="0.25">
      <c r="A56" s="100"/>
      <c r="B56" s="21"/>
      <c r="C56" s="31"/>
      <c r="D56" s="31"/>
    </row>
    <row r="57" spans="1:15" ht="20.25" x14ac:dyDescent="0.25">
      <c r="A57" s="100"/>
      <c r="B57" s="21"/>
      <c r="C57" s="31"/>
      <c r="D57" s="31"/>
    </row>
    <row r="58" spans="1:15" ht="20.25" x14ac:dyDescent="0.25">
      <c r="A58" s="100"/>
      <c r="B58" s="21"/>
      <c r="C58" s="31"/>
      <c r="D58" s="31"/>
    </row>
    <row r="59" spans="1:15" ht="20.25" x14ac:dyDescent="0.25">
      <c r="A59" s="100"/>
      <c r="B59" s="21"/>
      <c r="C59" s="31"/>
      <c r="D59" s="31"/>
    </row>
    <row r="60" spans="1:15" ht="20.25" x14ac:dyDescent="0.25">
      <c r="A60" s="100"/>
      <c r="B60" s="21"/>
      <c r="C60" s="31"/>
      <c r="D60" s="31"/>
    </row>
    <row r="61" spans="1:15" ht="20.25" x14ac:dyDescent="0.25">
      <c r="A61" s="100"/>
      <c r="B61" s="21"/>
      <c r="C61" s="31"/>
      <c r="D61" s="31"/>
    </row>
    <row r="62" spans="1:15" ht="20.25" x14ac:dyDescent="0.25">
      <c r="A62" s="100"/>
      <c r="B62" s="21"/>
      <c r="C62" s="31"/>
      <c r="D62" s="31"/>
    </row>
    <row r="63" spans="1:15" ht="20.25" x14ac:dyDescent="0.25">
      <c r="A63" s="100"/>
      <c r="B63" s="21"/>
      <c r="C63" s="31"/>
      <c r="D63" s="31"/>
    </row>
    <row r="64" spans="1:15" ht="20.25" x14ac:dyDescent="0.25">
      <c r="A64" s="100"/>
      <c r="B64" s="21"/>
      <c r="C64" s="31"/>
      <c r="D64" s="31"/>
    </row>
    <row r="65" spans="1:4" ht="20.25" x14ac:dyDescent="0.25">
      <c r="A65" s="100"/>
      <c r="B65" s="21"/>
      <c r="C65" s="31"/>
      <c r="D65" s="31"/>
    </row>
    <row r="66" spans="1:4" ht="20.25" x14ac:dyDescent="0.25">
      <c r="A66" s="100"/>
      <c r="B66" s="21"/>
      <c r="C66" s="31"/>
      <c r="D66" s="31"/>
    </row>
    <row r="67" spans="1:4" ht="20.25" x14ac:dyDescent="0.25">
      <c r="A67" s="100"/>
      <c r="B67" s="21"/>
      <c r="C67" s="31"/>
      <c r="D67" s="31"/>
    </row>
    <row r="68" spans="1:4" ht="20.25" x14ac:dyDescent="0.25">
      <c r="A68" s="100"/>
      <c r="B68" s="21"/>
      <c r="C68" s="31"/>
      <c r="D68" s="31"/>
    </row>
    <row r="69" spans="1:4" ht="20.25" x14ac:dyDescent="0.25">
      <c r="A69" s="100"/>
      <c r="B69" s="21"/>
      <c r="C69" s="31"/>
      <c r="D69" s="31"/>
    </row>
    <row r="70" spans="1:4" ht="20.25" x14ac:dyDescent="0.25">
      <c r="A70" s="100"/>
      <c r="B70" s="21"/>
      <c r="C70" s="31"/>
      <c r="D70" s="31"/>
    </row>
    <row r="71" spans="1:4" ht="20.25" x14ac:dyDescent="0.25">
      <c r="A71" s="100"/>
      <c r="B71" s="21"/>
      <c r="C71" s="31"/>
      <c r="D71" s="31"/>
    </row>
    <row r="72" spans="1:4" ht="20.25" x14ac:dyDescent="0.25">
      <c r="A72" s="100"/>
      <c r="B72" s="21"/>
      <c r="C72" s="31"/>
      <c r="D72" s="31"/>
    </row>
    <row r="73" spans="1:4" ht="20.25" x14ac:dyDescent="0.25">
      <c r="A73" s="100"/>
      <c r="B73" s="21"/>
      <c r="C73" s="31"/>
      <c r="D73" s="31"/>
    </row>
    <row r="74" spans="1:4" ht="20.25" x14ac:dyDescent="0.25">
      <c r="A74" s="100"/>
      <c r="B74" s="21"/>
      <c r="C74" s="31"/>
      <c r="D74" s="31"/>
    </row>
    <row r="75" spans="1:4" ht="20.25" x14ac:dyDescent="0.25">
      <c r="A75" s="100"/>
      <c r="B75" s="21"/>
      <c r="C75" s="31"/>
      <c r="D75" s="31"/>
    </row>
    <row r="76" spans="1:4" ht="20.25" x14ac:dyDescent="0.25">
      <c r="A76" s="100"/>
      <c r="B76" s="21"/>
      <c r="C76" s="31"/>
      <c r="D76" s="31"/>
    </row>
    <row r="77" spans="1:4" ht="20.25" x14ac:dyDescent="0.25">
      <c r="A77" s="100"/>
      <c r="B77" s="21"/>
      <c r="C77" s="31"/>
      <c r="D77" s="31"/>
    </row>
    <row r="78" spans="1:4" ht="20.25" x14ac:dyDescent="0.25">
      <c r="A78" s="100"/>
      <c r="B78" s="21"/>
      <c r="C78" s="31"/>
      <c r="D78" s="31"/>
    </row>
    <row r="79" spans="1:4" ht="20.25" x14ac:dyDescent="0.25">
      <c r="A79" s="100"/>
      <c r="B79" s="21"/>
      <c r="C79" s="31"/>
      <c r="D79" s="31"/>
    </row>
    <row r="80" spans="1:4" ht="20.25" x14ac:dyDescent="0.25">
      <c r="A80" s="100"/>
      <c r="B80" s="21"/>
      <c r="C80" s="31"/>
      <c r="D80" s="31"/>
    </row>
    <row r="81" spans="1:4" ht="20.25" x14ac:dyDescent="0.25">
      <c r="A81" s="100"/>
      <c r="B81" s="21"/>
      <c r="C81" s="31"/>
      <c r="D81" s="31"/>
    </row>
    <row r="82" spans="1:4" ht="20.25" x14ac:dyDescent="0.25">
      <c r="A82" s="100"/>
      <c r="B82" s="21"/>
      <c r="C82" s="31"/>
      <c r="D82" s="31"/>
    </row>
    <row r="83" spans="1:4" ht="20.25" x14ac:dyDescent="0.25">
      <c r="A83" s="100"/>
      <c r="B83" s="21"/>
      <c r="C83" s="31"/>
      <c r="D83" s="31"/>
    </row>
    <row r="84" spans="1:4" ht="20.25" x14ac:dyDescent="0.25">
      <c r="A84" s="100"/>
      <c r="B84" s="21"/>
      <c r="C84" s="31"/>
      <c r="D84" s="31"/>
    </row>
    <row r="85" spans="1:4" ht="20.25" x14ac:dyDescent="0.25">
      <c r="A85" s="100"/>
      <c r="B85" s="21"/>
      <c r="C85" s="31"/>
      <c r="D85" s="31"/>
    </row>
    <row r="86" spans="1:4" ht="20.25" x14ac:dyDescent="0.25">
      <c r="A86" s="100"/>
      <c r="B86" s="21"/>
      <c r="C86" s="31"/>
      <c r="D86" s="31"/>
    </row>
    <row r="87" spans="1:4" ht="20.25" x14ac:dyDescent="0.25">
      <c r="A87" s="100"/>
      <c r="B87" s="21"/>
      <c r="C87" s="31"/>
      <c r="D87" s="31"/>
    </row>
    <row r="88" spans="1:4" ht="20.25" x14ac:dyDescent="0.25">
      <c r="A88" s="100"/>
      <c r="B88" s="21"/>
      <c r="C88" s="31"/>
      <c r="D88" s="31"/>
    </row>
    <row r="89" spans="1:4" ht="20.25" x14ac:dyDescent="0.25">
      <c r="A89" s="100"/>
      <c r="B89" s="21"/>
      <c r="C89" s="31"/>
      <c r="D89" s="31"/>
    </row>
    <row r="90" spans="1:4" ht="20.25" x14ac:dyDescent="0.25">
      <c r="A90" s="100"/>
      <c r="B90" s="21"/>
      <c r="C90" s="31"/>
      <c r="D90" s="31"/>
    </row>
    <row r="91" spans="1:4" ht="20.25" x14ac:dyDescent="0.25">
      <c r="A91" s="100"/>
      <c r="B91" s="21"/>
      <c r="C91" s="31"/>
      <c r="D91" s="31"/>
    </row>
    <row r="92" spans="1:4" ht="20.25" x14ac:dyDescent="0.25">
      <c r="A92" s="100"/>
      <c r="B92" s="21"/>
      <c r="C92" s="31"/>
      <c r="D92" s="31"/>
    </row>
    <row r="93" spans="1:4" ht="20.25" x14ac:dyDescent="0.25">
      <c r="A93" s="100"/>
      <c r="B93" s="21"/>
      <c r="C93" s="31"/>
      <c r="D93" s="31"/>
    </row>
    <row r="94" spans="1:4" ht="20.25" x14ac:dyDescent="0.25">
      <c r="A94" s="100"/>
      <c r="B94" s="21"/>
      <c r="C94" s="31"/>
      <c r="D94" s="31"/>
    </row>
    <row r="95" spans="1:4" ht="20.25" x14ac:dyDescent="0.25">
      <c r="A95" s="100"/>
      <c r="B95" s="21"/>
      <c r="C95" s="31"/>
      <c r="D95" s="31"/>
    </row>
    <row r="96" spans="1:4" ht="20.25" x14ac:dyDescent="0.25">
      <c r="A96" s="100"/>
      <c r="B96" s="21"/>
      <c r="C96" s="31"/>
      <c r="D96" s="31"/>
    </row>
    <row r="97" spans="1:4" ht="20.25" x14ac:dyDescent="0.25">
      <c r="A97" s="100"/>
      <c r="B97" s="21"/>
      <c r="C97" s="31"/>
      <c r="D97" s="31"/>
    </row>
    <row r="98" spans="1:4" ht="20.25" x14ac:dyDescent="0.25">
      <c r="A98" s="100"/>
      <c r="B98" s="21"/>
      <c r="C98" s="31"/>
      <c r="D98" s="31"/>
    </row>
    <row r="99" spans="1:4" ht="20.25" x14ac:dyDescent="0.25">
      <c r="A99" s="100"/>
      <c r="B99" s="21"/>
      <c r="C99" s="31"/>
      <c r="D99" s="31"/>
    </row>
    <row r="100" spans="1:4" ht="20.25" x14ac:dyDescent="0.25">
      <c r="A100" s="100"/>
      <c r="B100" s="21"/>
      <c r="C100" s="31"/>
      <c r="D100" s="31"/>
    </row>
    <row r="101" spans="1:4" ht="20.25" x14ac:dyDescent="0.25">
      <c r="A101" s="100"/>
      <c r="B101" s="21"/>
      <c r="C101" s="31"/>
      <c r="D101" s="31"/>
    </row>
    <row r="102" spans="1:4" ht="20.25" x14ac:dyDescent="0.25">
      <c r="A102" s="100"/>
      <c r="B102" s="21"/>
      <c r="C102" s="31"/>
      <c r="D102" s="31"/>
    </row>
    <row r="103" spans="1:4" ht="20.25" x14ac:dyDescent="0.25">
      <c r="A103" s="100"/>
      <c r="B103" s="21"/>
      <c r="C103" s="31"/>
      <c r="D103" s="31"/>
    </row>
    <row r="104" spans="1:4" ht="20.25" x14ac:dyDescent="0.25">
      <c r="A104" s="100"/>
      <c r="B104" s="21"/>
      <c r="C104" s="31"/>
      <c r="D104" s="31"/>
    </row>
    <row r="105" spans="1:4" ht="20.25" x14ac:dyDescent="0.25">
      <c r="A105" s="100"/>
      <c r="B105" s="21"/>
      <c r="C105" s="31"/>
      <c r="D105" s="31"/>
    </row>
    <row r="106" spans="1:4" ht="20.25" x14ac:dyDescent="0.25">
      <c r="A106" s="100"/>
      <c r="B106" s="21"/>
      <c r="C106" s="31"/>
      <c r="D106" s="31"/>
    </row>
    <row r="107" spans="1:4" ht="20.25" x14ac:dyDescent="0.25">
      <c r="A107" s="100"/>
      <c r="B107" s="21"/>
      <c r="C107" s="31"/>
      <c r="D107" s="31"/>
    </row>
    <row r="108" spans="1:4" ht="20.25" x14ac:dyDescent="0.25">
      <c r="A108" s="100"/>
      <c r="B108" s="21"/>
      <c r="C108" s="31"/>
      <c r="D108" s="31"/>
    </row>
    <row r="109" spans="1:4" ht="20.25" x14ac:dyDescent="0.25">
      <c r="A109" s="100"/>
      <c r="B109" s="21"/>
      <c r="C109" s="31"/>
      <c r="D109" s="31"/>
    </row>
    <row r="110" spans="1:4" ht="20.25" x14ac:dyDescent="0.25">
      <c r="A110" s="100"/>
      <c r="B110" s="21"/>
      <c r="C110" s="31"/>
      <c r="D110" s="31"/>
    </row>
    <row r="111" spans="1:4" ht="20.25" x14ac:dyDescent="0.25">
      <c r="A111" s="100"/>
      <c r="B111" s="21"/>
      <c r="C111" s="31"/>
      <c r="D111" s="31"/>
    </row>
    <row r="112" spans="1:4" ht="20.25" x14ac:dyDescent="0.25">
      <c r="A112" s="100"/>
      <c r="B112" s="21"/>
      <c r="C112" s="31"/>
      <c r="D112" s="31"/>
    </row>
    <row r="113" spans="1:4" ht="20.25" x14ac:dyDescent="0.25">
      <c r="A113" s="100"/>
      <c r="B113" s="21"/>
      <c r="C113" s="31"/>
      <c r="D113" s="31"/>
    </row>
    <row r="114" spans="1:4" ht="20.25" x14ac:dyDescent="0.25">
      <c r="A114" s="100"/>
      <c r="B114" s="21"/>
      <c r="C114" s="31"/>
      <c r="D114" s="31"/>
    </row>
    <row r="115" spans="1:4" ht="20.25" x14ac:dyDescent="0.25">
      <c r="A115" s="100"/>
      <c r="B115" s="21"/>
      <c r="C115" s="31"/>
      <c r="D115" s="31"/>
    </row>
    <row r="116" spans="1:4" ht="20.25" x14ac:dyDescent="0.25">
      <c r="A116" s="100"/>
      <c r="B116" s="21"/>
      <c r="C116" s="31"/>
      <c r="D116" s="31"/>
    </row>
    <row r="117" spans="1:4" ht="20.25" x14ac:dyDescent="0.25">
      <c r="A117" s="100"/>
      <c r="B117" s="21"/>
      <c r="C117" s="31"/>
      <c r="D117" s="31"/>
    </row>
    <row r="118" spans="1:4" ht="20.25" x14ac:dyDescent="0.25">
      <c r="A118" s="100"/>
      <c r="B118" s="21"/>
      <c r="C118" s="31"/>
      <c r="D118" s="31"/>
    </row>
    <row r="119" spans="1:4" ht="20.25" x14ac:dyDescent="0.25">
      <c r="A119" s="100"/>
      <c r="B119" s="21"/>
      <c r="C119" s="31"/>
      <c r="D119" s="31"/>
    </row>
    <row r="120" spans="1:4" ht="20.25" x14ac:dyDescent="0.25">
      <c r="A120" s="100"/>
      <c r="B120" s="21"/>
      <c r="C120" s="31"/>
      <c r="D120" s="31"/>
    </row>
    <row r="121" spans="1:4" ht="20.25" x14ac:dyDescent="0.25">
      <c r="A121" s="100"/>
      <c r="B121" s="21"/>
      <c r="C121" s="31"/>
      <c r="D121" s="31"/>
    </row>
    <row r="122" spans="1:4" ht="20.25" x14ac:dyDescent="0.25">
      <c r="A122" s="100"/>
      <c r="B122" s="21"/>
      <c r="C122" s="31"/>
      <c r="D122" s="31"/>
    </row>
    <row r="123" spans="1:4" ht="20.25" x14ac:dyDescent="0.25">
      <c r="A123" s="100"/>
      <c r="B123" s="21"/>
      <c r="C123" s="31"/>
      <c r="D123" s="31"/>
    </row>
    <row r="124" spans="1:4" ht="20.25" x14ac:dyDescent="0.25">
      <c r="A124" s="100"/>
      <c r="B124" s="21"/>
      <c r="C124" s="31"/>
      <c r="D124" s="31"/>
    </row>
    <row r="125" spans="1:4" ht="20.25" x14ac:dyDescent="0.25">
      <c r="A125" s="100"/>
      <c r="B125" s="21"/>
      <c r="C125" s="31"/>
      <c r="D125" s="31"/>
    </row>
    <row r="126" spans="1:4" ht="20.25" x14ac:dyDescent="0.25">
      <c r="A126" s="100"/>
      <c r="B126" s="21"/>
      <c r="C126" s="31"/>
      <c r="D126" s="31"/>
    </row>
    <row r="127" spans="1:4" ht="20.25" x14ac:dyDescent="0.25">
      <c r="A127" s="100"/>
      <c r="B127" s="21"/>
      <c r="C127" s="31"/>
      <c r="D127" s="31"/>
    </row>
    <row r="128" spans="1:4" ht="20.25" x14ac:dyDescent="0.25">
      <c r="A128" s="100"/>
      <c r="B128" s="21"/>
      <c r="C128" s="31"/>
      <c r="D128" s="31"/>
    </row>
    <row r="129" spans="1:4" ht="20.25" x14ac:dyDescent="0.25">
      <c r="A129" s="100"/>
      <c r="B129" s="21"/>
      <c r="C129" s="31"/>
      <c r="D129" s="31"/>
    </row>
    <row r="130" spans="1:4" ht="20.25" x14ac:dyDescent="0.25">
      <c r="A130" s="100"/>
      <c r="B130" s="21"/>
      <c r="C130" s="31"/>
      <c r="D130" s="31"/>
    </row>
    <row r="131" spans="1:4" ht="20.25" x14ac:dyDescent="0.25">
      <c r="A131" s="100"/>
      <c r="B131" s="21"/>
      <c r="C131" s="31"/>
      <c r="D131" s="31"/>
    </row>
    <row r="132" spans="1:4" ht="20.25" x14ac:dyDescent="0.25">
      <c r="A132" s="100"/>
      <c r="B132" s="21"/>
      <c r="C132" s="31"/>
      <c r="D132" s="31"/>
    </row>
    <row r="133" spans="1:4" ht="20.25" x14ac:dyDescent="0.25">
      <c r="A133" s="100"/>
      <c r="B133" s="21"/>
      <c r="C133" s="31"/>
      <c r="D133" s="31"/>
    </row>
    <row r="134" spans="1:4" ht="20.25" x14ac:dyDescent="0.25">
      <c r="A134" s="100"/>
      <c r="B134" s="21"/>
      <c r="C134" s="31"/>
      <c r="D134" s="31"/>
    </row>
    <row r="135" spans="1:4" ht="20.25" x14ac:dyDescent="0.25">
      <c r="A135" s="100"/>
      <c r="B135" s="21"/>
      <c r="C135" s="31"/>
      <c r="D135" s="31"/>
    </row>
    <row r="136" spans="1:4" ht="20.25" x14ac:dyDescent="0.25">
      <c r="A136" s="100"/>
      <c r="B136" s="21"/>
      <c r="C136" s="31"/>
      <c r="D136" s="31"/>
    </row>
    <row r="137" spans="1:4" ht="20.25" x14ac:dyDescent="0.25">
      <c r="A137" s="100"/>
      <c r="B137" s="21"/>
      <c r="C137" s="31"/>
      <c r="D137" s="31"/>
    </row>
    <row r="138" spans="1:4" ht="20.25" x14ac:dyDescent="0.25">
      <c r="A138" s="100"/>
      <c r="B138" s="21"/>
      <c r="C138" s="31"/>
      <c r="D138" s="31"/>
    </row>
    <row r="139" spans="1:4" ht="20.25" x14ac:dyDescent="0.25">
      <c r="A139" s="100"/>
      <c r="B139" s="21"/>
      <c r="C139" s="31"/>
      <c r="D139" s="31"/>
    </row>
    <row r="140" spans="1:4" ht="20.25" x14ac:dyDescent="0.25">
      <c r="A140" s="100"/>
      <c r="B140" s="21"/>
      <c r="C140" s="31"/>
      <c r="D140" s="31"/>
    </row>
    <row r="141" spans="1:4" ht="20.25" x14ac:dyDescent="0.25">
      <c r="A141" s="100"/>
      <c r="B141" s="21"/>
      <c r="C141" s="31"/>
      <c r="D141" s="31"/>
    </row>
    <row r="142" spans="1:4" ht="20.25" x14ac:dyDescent="0.25">
      <c r="A142" s="100"/>
      <c r="B142" s="21"/>
      <c r="C142" s="31"/>
      <c r="D142" s="31"/>
    </row>
    <row r="143" spans="1:4" ht="20.25" x14ac:dyDescent="0.25">
      <c r="A143" s="100"/>
      <c r="B143" s="21"/>
      <c r="C143" s="31"/>
      <c r="D143" s="31"/>
    </row>
    <row r="144" spans="1:4" ht="20.25" x14ac:dyDescent="0.25">
      <c r="A144" s="100"/>
      <c r="B144" s="21"/>
      <c r="C144" s="31"/>
      <c r="D144" s="31"/>
    </row>
    <row r="145" spans="1:4" ht="20.25" x14ac:dyDescent="0.25">
      <c r="A145" s="100"/>
      <c r="B145" s="21"/>
      <c r="C145" s="31"/>
      <c r="D145" s="31"/>
    </row>
    <row r="146" spans="1:4" ht="20.25" x14ac:dyDescent="0.25">
      <c r="A146" s="100"/>
      <c r="B146" s="21"/>
      <c r="C146" s="31"/>
      <c r="D146" s="31"/>
    </row>
    <row r="147" spans="1:4" ht="20.25" x14ac:dyDescent="0.25">
      <c r="A147" s="100"/>
      <c r="B147" s="21"/>
      <c r="C147" s="31"/>
      <c r="D147" s="31"/>
    </row>
    <row r="148" spans="1:4" ht="20.25" x14ac:dyDescent="0.25">
      <c r="A148" s="100"/>
      <c r="B148" s="21"/>
      <c r="C148" s="31"/>
      <c r="D148" s="31"/>
    </row>
    <row r="149" spans="1:4" ht="20.25" x14ac:dyDescent="0.25">
      <c r="A149" s="100"/>
      <c r="B149" s="21"/>
      <c r="C149" s="31"/>
      <c r="D149" s="31"/>
    </row>
    <row r="150" spans="1:4" ht="20.25" x14ac:dyDescent="0.25">
      <c r="A150" s="100"/>
      <c r="B150" s="21"/>
      <c r="C150" s="31"/>
      <c r="D150" s="31"/>
    </row>
    <row r="151" spans="1:4" ht="20.25" x14ac:dyDescent="0.25">
      <c r="A151" s="100"/>
      <c r="B151" s="21"/>
      <c r="C151" s="31"/>
      <c r="D151" s="31"/>
    </row>
    <row r="152" spans="1:4" ht="20.25" x14ac:dyDescent="0.25">
      <c r="A152" s="100"/>
      <c r="B152" s="21"/>
      <c r="C152" s="31"/>
      <c r="D152" s="31"/>
    </row>
    <row r="153" spans="1:4" ht="20.25" x14ac:dyDescent="0.25">
      <c r="A153" s="100"/>
      <c r="B153" s="21"/>
      <c r="C153" s="31"/>
      <c r="D153" s="31"/>
    </row>
    <row r="154" spans="1:4" ht="20.25" x14ac:dyDescent="0.25">
      <c r="A154" s="100"/>
      <c r="B154" s="21"/>
      <c r="C154" s="31"/>
      <c r="D154" s="31"/>
    </row>
    <row r="155" spans="1:4" ht="20.25" x14ac:dyDescent="0.25">
      <c r="A155" s="100"/>
      <c r="B155" s="21"/>
      <c r="C155" s="31"/>
      <c r="D155" s="31"/>
    </row>
    <row r="156" spans="1:4" ht="20.25" x14ac:dyDescent="0.25">
      <c r="A156" s="100"/>
      <c r="B156" s="21"/>
      <c r="C156" s="31"/>
      <c r="D156" s="31"/>
    </row>
    <row r="157" spans="1:4" ht="20.25" x14ac:dyDescent="0.25">
      <c r="A157" s="100"/>
      <c r="B157" s="21"/>
      <c r="C157" s="31"/>
      <c r="D157" s="31"/>
    </row>
    <row r="158" spans="1:4" ht="20.25" x14ac:dyDescent="0.25">
      <c r="A158" s="100"/>
      <c r="B158" s="21"/>
      <c r="C158" s="31"/>
      <c r="D158" s="31"/>
    </row>
    <row r="159" spans="1:4" ht="20.25" x14ac:dyDescent="0.25">
      <c r="A159" s="100"/>
      <c r="B159" s="21"/>
      <c r="C159" s="31"/>
      <c r="D159" s="31"/>
    </row>
    <row r="160" spans="1:4" ht="20.25" x14ac:dyDescent="0.25">
      <c r="A160" s="100"/>
      <c r="B160" s="21"/>
      <c r="C160" s="31"/>
      <c r="D160" s="31"/>
    </row>
    <row r="161" spans="1:4" ht="20.25" x14ac:dyDescent="0.25">
      <c r="A161" s="100"/>
      <c r="B161" s="21"/>
      <c r="C161" s="31"/>
      <c r="D161" s="31"/>
    </row>
    <row r="162" spans="1:4" ht="20.25" x14ac:dyDescent="0.25">
      <c r="A162" s="100"/>
      <c r="B162" s="21"/>
      <c r="C162" s="31"/>
      <c r="D162" s="31"/>
    </row>
    <row r="163" spans="1:4" ht="20.25" x14ac:dyDescent="0.25">
      <c r="A163" s="100"/>
      <c r="B163" s="21"/>
      <c r="C163" s="31"/>
      <c r="D163" s="31"/>
    </row>
    <row r="164" spans="1:4" ht="20.25" x14ac:dyDescent="0.25">
      <c r="A164" s="100"/>
      <c r="B164" s="21"/>
      <c r="C164" s="31"/>
      <c r="D164" s="31"/>
    </row>
    <row r="165" spans="1:4" ht="20.25" x14ac:dyDescent="0.25">
      <c r="A165" s="100"/>
      <c r="B165" s="21"/>
      <c r="C165" s="31"/>
      <c r="D165" s="31"/>
    </row>
    <row r="166" spans="1:4" ht="20.25" x14ac:dyDescent="0.25">
      <c r="A166" s="100"/>
      <c r="B166" s="21"/>
      <c r="C166" s="31"/>
      <c r="D166" s="31"/>
    </row>
    <row r="167" spans="1:4" ht="20.25" x14ac:dyDescent="0.25">
      <c r="A167" s="100"/>
      <c r="B167" s="21"/>
      <c r="C167" s="31"/>
      <c r="D167" s="31"/>
    </row>
    <row r="168" spans="1:4" ht="20.25" x14ac:dyDescent="0.25">
      <c r="A168" s="100"/>
      <c r="B168" s="21"/>
      <c r="C168" s="31"/>
      <c r="D168" s="31"/>
    </row>
    <row r="169" spans="1:4" ht="20.25" x14ac:dyDescent="0.25">
      <c r="A169" s="100"/>
      <c r="B169" s="21"/>
      <c r="C169" s="31"/>
      <c r="D169" s="31"/>
    </row>
    <row r="170" spans="1:4" ht="20.25" x14ac:dyDescent="0.25">
      <c r="A170" s="100"/>
      <c r="B170" s="21"/>
      <c r="C170" s="31"/>
      <c r="D170" s="31"/>
    </row>
    <row r="171" spans="1:4" ht="20.25" x14ac:dyDescent="0.25">
      <c r="A171" s="100"/>
      <c r="B171" s="21"/>
      <c r="C171" s="31"/>
      <c r="D171" s="31"/>
    </row>
    <row r="172" spans="1:4" ht="20.25" x14ac:dyDescent="0.25">
      <c r="A172" s="100"/>
      <c r="B172" s="21"/>
      <c r="C172" s="31"/>
      <c r="D172" s="31"/>
    </row>
    <row r="173" spans="1:4" ht="20.25" x14ac:dyDescent="0.25">
      <c r="A173" s="100"/>
      <c r="B173" s="21"/>
      <c r="C173" s="31"/>
      <c r="D173" s="31"/>
    </row>
    <row r="174" spans="1:4" ht="20.25" x14ac:dyDescent="0.25">
      <c r="A174" s="100"/>
      <c r="B174" s="21"/>
      <c r="C174" s="31"/>
      <c r="D174" s="31"/>
    </row>
    <row r="175" spans="1:4" ht="20.25" x14ac:dyDescent="0.25">
      <c r="A175" s="100"/>
      <c r="B175" s="21"/>
      <c r="C175" s="31"/>
      <c r="D175" s="31"/>
    </row>
    <row r="176" spans="1:4" ht="20.25" x14ac:dyDescent="0.25">
      <c r="A176" s="100"/>
      <c r="B176" s="21"/>
      <c r="C176" s="31"/>
      <c r="D176" s="31"/>
    </row>
    <row r="177" spans="1:4" ht="20.25" x14ac:dyDescent="0.25">
      <c r="A177" s="100"/>
      <c r="B177" s="21"/>
      <c r="C177" s="31"/>
      <c r="D177" s="31"/>
    </row>
    <row r="178" spans="1:4" ht="20.25" x14ac:dyDescent="0.25">
      <c r="A178" s="100"/>
      <c r="B178" s="21"/>
      <c r="C178" s="31"/>
      <c r="D178" s="31"/>
    </row>
    <row r="179" spans="1:4" ht="20.25" x14ac:dyDescent="0.25">
      <c r="A179" s="100"/>
      <c r="B179" s="21"/>
      <c r="C179" s="31"/>
      <c r="D179" s="31"/>
    </row>
    <row r="180" spans="1:4" ht="20.25" x14ac:dyDescent="0.25">
      <c r="A180" s="100"/>
      <c r="B180" s="21"/>
      <c r="C180" s="31"/>
      <c r="D180" s="31"/>
    </row>
    <row r="181" spans="1:4" ht="20.25" x14ac:dyDescent="0.25">
      <c r="A181" s="100"/>
      <c r="B181" s="21"/>
      <c r="C181" s="31"/>
      <c r="D181" s="31"/>
    </row>
    <row r="182" spans="1:4" ht="20.25" x14ac:dyDescent="0.25">
      <c r="A182" s="100"/>
      <c r="B182" s="21"/>
      <c r="C182" s="31"/>
      <c r="D182" s="31"/>
    </row>
    <row r="183" spans="1:4" ht="20.25" x14ac:dyDescent="0.25">
      <c r="A183" s="100"/>
      <c r="B183" s="21"/>
      <c r="C183" s="31"/>
      <c r="D183" s="31"/>
    </row>
    <row r="184" spans="1:4" ht="20.25" x14ac:dyDescent="0.25">
      <c r="A184" s="100"/>
      <c r="B184" s="21"/>
      <c r="C184" s="31"/>
      <c r="D184" s="31"/>
    </row>
    <row r="185" spans="1:4" ht="20.25" x14ac:dyDescent="0.25">
      <c r="A185" s="100"/>
      <c r="B185" s="21"/>
      <c r="C185" s="31"/>
      <c r="D185" s="31"/>
    </row>
    <row r="186" spans="1:4" ht="20.25" x14ac:dyDescent="0.25">
      <c r="A186" s="100"/>
      <c r="B186" s="21"/>
      <c r="C186" s="31"/>
      <c r="D186" s="31"/>
    </row>
    <row r="187" spans="1:4" ht="20.25" x14ac:dyDescent="0.25">
      <c r="A187" s="100"/>
      <c r="B187" s="21"/>
      <c r="C187" s="31"/>
      <c r="D187" s="31"/>
    </row>
    <row r="188" spans="1:4" ht="20.25" x14ac:dyDescent="0.25">
      <c r="A188" s="100"/>
      <c r="B188" s="21"/>
      <c r="C188" s="31"/>
      <c r="D188" s="31"/>
    </row>
    <row r="189" spans="1:4" ht="20.25" x14ac:dyDescent="0.25">
      <c r="A189" s="100"/>
      <c r="B189" s="21"/>
      <c r="C189" s="31"/>
      <c r="D189" s="31"/>
    </row>
    <row r="190" spans="1:4" ht="20.25" x14ac:dyDescent="0.25">
      <c r="A190" s="100"/>
      <c r="B190" s="21"/>
      <c r="C190" s="31"/>
      <c r="D190" s="31"/>
    </row>
    <row r="191" spans="1:4" ht="20.25" x14ac:dyDescent="0.25">
      <c r="A191" s="100"/>
      <c r="B191" s="21"/>
      <c r="C191" s="31"/>
      <c r="D191" s="31"/>
    </row>
    <row r="192" spans="1:4" ht="20.25" x14ac:dyDescent="0.25">
      <c r="A192" s="100"/>
      <c r="B192" s="21"/>
      <c r="C192" s="31"/>
      <c r="D192" s="31"/>
    </row>
    <row r="193" spans="1:4" ht="20.25" x14ac:dyDescent="0.25">
      <c r="A193" s="100"/>
      <c r="B193" s="21"/>
      <c r="C193" s="31"/>
      <c r="D193" s="31"/>
    </row>
    <row r="194" spans="1:4" ht="20.25" x14ac:dyDescent="0.25">
      <c r="A194" s="100"/>
      <c r="B194" s="21"/>
      <c r="C194" s="31"/>
      <c r="D194" s="31"/>
    </row>
    <row r="195" spans="1:4" ht="20.25" x14ac:dyDescent="0.25">
      <c r="A195" s="100"/>
      <c r="B195" s="21"/>
      <c r="C195" s="31"/>
      <c r="D195" s="31"/>
    </row>
    <row r="196" spans="1:4" ht="20.25" x14ac:dyDescent="0.25">
      <c r="A196" s="100"/>
      <c r="B196" s="21"/>
      <c r="C196" s="31"/>
      <c r="D196" s="31"/>
    </row>
    <row r="197" spans="1:4" ht="20.25" x14ac:dyDescent="0.25">
      <c r="A197" s="100"/>
      <c r="B197" s="21"/>
      <c r="C197" s="31"/>
      <c r="D197" s="31"/>
    </row>
    <row r="198" spans="1:4" ht="20.25" x14ac:dyDescent="0.25">
      <c r="A198" s="100"/>
      <c r="B198" s="21"/>
      <c r="C198" s="31"/>
      <c r="D198" s="31"/>
    </row>
    <row r="199" spans="1:4" ht="20.25" x14ac:dyDescent="0.25">
      <c r="A199" s="100"/>
      <c r="B199" s="21"/>
      <c r="C199" s="31"/>
      <c r="D199" s="31"/>
    </row>
    <row r="200" spans="1:4" ht="20.25" x14ac:dyDescent="0.25">
      <c r="A200" s="100"/>
      <c r="B200" s="21"/>
      <c r="C200" s="31"/>
      <c r="D200" s="31"/>
    </row>
    <row r="201" spans="1:4" ht="20.25" x14ac:dyDescent="0.25">
      <c r="A201" s="100"/>
      <c r="B201" s="21"/>
      <c r="C201" s="31"/>
      <c r="D201" s="31"/>
    </row>
    <row r="202" spans="1:4" ht="20.25" x14ac:dyDescent="0.25">
      <c r="A202" s="100"/>
      <c r="B202" s="21"/>
      <c r="C202" s="31"/>
      <c r="D202" s="31"/>
    </row>
    <row r="203" spans="1:4" ht="20.25" x14ac:dyDescent="0.25">
      <c r="A203" s="100"/>
      <c r="B203" s="21"/>
      <c r="C203" s="31"/>
      <c r="D203" s="31"/>
    </row>
    <row r="204" spans="1:4" ht="20.25" x14ac:dyDescent="0.25">
      <c r="A204" s="100"/>
      <c r="B204" s="21"/>
      <c r="C204" s="31"/>
      <c r="D204" s="31"/>
    </row>
    <row r="205" spans="1:4" ht="20.25" x14ac:dyDescent="0.25">
      <c r="A205" s="100"/>
      <c r="B205" s="21"/>
      <c r="C205" s="31"/>
      <c r="D205" s="31"/>
    </row>
    <row r="206" spans="1:4" ht="20.25" x14ac:dyDescent="0.25">
      <c r="A206" s="100"/>
      <c r="B206" s="21"/>
      <c r="C206" s="31"/>
      <c r="D206" s="31"/>
    </row>
    <row r="207" spans="1:4" ht="20.25" x14ac:dyDescent="0.25">
      <c r="A207" s="100"/>
      <c r="B207" s="21"/>
      <c r="C207" s="31"/>
      <c r="D207" s="31"/>
    </row>
    <row r="208" spans="1:4" x14ac:dyDescent="0.25">
      <c r="A208" s="80"/>
      <c r="B208" s="21"/>
      <c r="C208" s="21"/>
      <c r="D208" s="21"/>
    </row>
    <row r="209" spans="1:8" ht="20.25" x14ac:dyDescent="0.25">
      <c r="A209" s="80"/>
      <c r="B209" s="27" t="s">
        <v>88</v>
      </c>
      <c r="C209" s="27" t="s">
        <v>144</v>
      </c>
      <c r="D209" s="30" t="s">
        <v>88</v>
      </c>
      <c r="E209" s="30" t="s">
        <v>144</v>
      </c>
    </row>
    <row r="210" spans="1:8" ht="21" x14ac:dyDescent="0.35">
      <c r="A210" s="80"/>
      <c r="B210" s="28" t="s">
        <v>90</v>
      </c>
      <c r="C210" s="28" t="s">
        <v>58</v>
      </c>
      <c r="D210" t="s">
        <v>90</v>
      </c>
      <c r="F210" t="str">
        <f>IF(NOT(ISBLANK(D210)),D210,IF(NOT(ISBLANK(E210)),"     "&amp;E210,FALSE))</f>
        <v>Afectación Económica o presupuestal</v>
      </c>
      <c r="G210" t="s">
        <v>90</v>
      </c>
      <c r="H210" t="str">
        <f ca="1">IF(NOT(ISERROR(MATCH(G210,_xlfn.ANCHORARRAY(B221),0))),F223&amp;"Por favor no seleccionar los criterios de impacto",G210)</f>
        <v>Afectación Económica o presupuestal</v>
      </c>
    </row>
    <row r="211" spans="1:8" ht="21" x14ac:dyDescent="0.35">
      <c r="A211" s="80"/>
      <c r="B211" s="28" t="s">
        <v>90</v>
      </c>
      <c r="C211" s="28" t="s">
        <v>93</v>
      </c>
      <c r="E211" t="s">
        <v>58</v>
      </c>
      <c r="F211" t="str">
        <f t="shared" ref="F211:F221" si="0">IF(NOT(ISBLANK(D211)),D211,IF(NOT(ISBLANK(E211)),"     "&amp;E211,FALSE))</f>
        <v xml:space="preserve">     Afectación menor a 10 SMLMV .</v>
      </c>
    </row>
    <row r="212" spans="1:8" ht="21" x14ac:dyDescent="0.35">
      <c r="A212" s="80"/>
      <c r="B212" s="28" t="s">
        <v>90</v>
      </c>
      <c r="C212" s="28" t="s">
        <v>94</v>
      </c>
      <c r="E212" t="s">
        <v>93</v>
      </c>
      <c r="F212" t="str">
        <f t="shared" si="0"/>
        <v xml:space="preserve">     Entre 10 y 50 SMLMV </v>
      </c>
    </row>
    <row r="213" spans="1:8" ht="21" x14ac:dyDescent="0.35">
      <c r="A213" s="80"/>
      <c r="B213" s="28" t="s">
        <v>90</v>
      </c>
      <c r="C213" s="28" t="s">
        <v>95</v>
      </c>
      <c r="E213" t="s">
        <v>94</v>
      </c>
      <c r="F213" t="str">
        <f t="shared" si="0"/>
        <v xml:space="preserve">     Entre 50 y 100 SMLMV </v>
      </c>
    </row>
    <row r="214" spans="1:8" ht="21" x14ac:dyDescent="0.35">
      <c r="A214" s="80"/>
      <c r="B214" s="28" t="s">
        <v>90</v>
      </c>
      <c r="C214" s="28" t="s">
        <v>96</v>
      </c>
      <c r="E214" t="s">
        <v>95</v>
      </c>
      <c r="F214" t="str">
        <f t="shared" si="0"/>
        <v xml:space="preserve">     Entre 100 y 500 SMLMV </v>
      </c>
    </row>
    <row r="215" spans="1:8" ht="21" x14ac:dyDescent="0.35">
      <c r="A215" s="80"/>
      <c r="B215" s="28" t="s">
        <v>57</v>
      </c>
      <c r="C215" s="28" t="s">
        <v>97</v>
      </c>
      <c r="E215" t="s">
        <v>96</v>
      </c>
      <c r="F215" t="str">
        <f t="shared" si="0"/>
        <v xml:space="preserve">     Mayor a 500 SMLMV </v>
      </c>
    </row>
    <row r="216" spans="1:8" ht="21" x14ac:dyDescent="0.35">
      <c r="A216" s="80"/>
      <c r="B216" s="28" t="s">
        <v>57</v>
      </c>
      <c r="C216" s="28" t="s">
        <v>98</v>
      </c>
      <c r="D216" t="s">
        <v>57</v>
      </c>
      <c r="F216" t="str">
        <f t="shared" si="0"/>
        <v>Pérdida Reputacional</v>
      </c>
    </row>
    <row r="217" spans="1:8" ht="21" x14ac:dyDescent="0.35">
      <c r="A217" s="80"/>
      <c r="B217" s="28" t="s">
        <v>57</v>
      </c>
      <c r="C217" s="28" t="s">
        <v>100</v>
      </c>
      <c r="E217" t="s">
        <v>97</v>
      </c>
      <c r="F217" t="str">
        <f t="shared" si="0"/>
        <v xml:space="preserve">     El riesgo afecta la imagen de alguna área de la organización</v>
      </c>
    </row>
    <row r="218" spans="1:8" ht="21" x14ac:dyDescent="0.35">
      <c r="A218" s="80"/>
      <c r="B218" s="28" t="s">
        <v>57</v>
      </c>
      <c r="C218" s="28" t="s">
        <v>99</v>
      </c>
      <c r="E218" t="s">
        <v>98</v>
      </c>
      <c r="F218" t="str">
        <f t="shared" si="0"/>
        <v xml:space="preserve">     El riesgo afecta la imagen de la entidad internamente, de conocimiento general, nivel interno, de junta dircetiva y accionistas y/o de provedores</v>
      </c>
    </row>
    <row r="219" spans="1:8" ht="21" x14ac:dyDescent="0.35">
      <c r="A219" s="80"/>
      <c r="B219" s="28" t="s">
        <v>57</v>
      </c>
      <c r="C219" s="28" t="s">
        <v>118</v>
      </c>
      <c r="E219" t="s">
        <v>100</v>
      </c>
      <c r="F219" t="str">
        <f t="shared" si="0"/>
        <v xml:space="preserve">     El riesgo afecta la imagen de la entidad con algunos usuarios de relevancia frente al logro de los objetivos</v>
      </c>
    </row>
    <row r="220" spans="1:8" x14ac:dyDescent="0.25">
      <c r="A220" s="80"/>
      <c r="B220" s="29"/>
      <c r="C220" s="29"/>
      <c r="E220" t="s">
        <v>99</v>
      </c>
      <c r="F220" t="str">
        <f t="shared" si="0"/>
        <v xml:space="preserve">     El riesgo afecta la imagen de de la entidad con efecto publicitario sostenido a nivel de sector administrativo, nivel departamental o municipal</v>
      </c>
    </row>
    <row r="221" spans="1:8" x14ac:dyDescent="0.25">
      <c r="A221" s="80"/>
      <c r="B221" s="29" t="e" cm="1">
        <f t="array" aca="1" ref="B221:B223" ca="1">_xlfn.UNIQUE(Tabla1[[#All],[Criterios]])</f>
        <v>#NAME?</v>
      </c>
      <c r="C221" s="29"/>
      <c r="E221" t="s">
        <v>118</v>
      </c>
      <c r="F221" t="str">
        <f t="shared" si="0"/>
        <v xml:space="preserve">     El riesgo afecta la imagen de la entidad a nivel nacional, con efecto publicitarios sostenible a nivel país</v>
      </c>
    </row>
    <row r="222" spans="1:8" x14ac:dyDescent="0.25">
      <c r="A222" s="80"/>
      <c r="B222" s="29" t="e">
        <f ca="1"/>
        <v>#NAME?</v>
      </c>
      <c r="C222" s="29"/>
    </row>
    <row r="223" spans="1:8" x14ac:dyDescent="0.25">
      <c r="B223" s="29" t="e">
        <f ca="1"/>
        <v>#NAME?</v>
      </c>
      <c r="C223" s="29"/>
      <c r="F223" s="32" t="s">
        <v>146</v>
      </c>
    </row>
    <row r="224" spans="1:8" x14ac:dyDescent="0.25">
      <c r="B224" s="20"/>
      <c r="C224" s="20"/>
      <c r="F224" s="32" t="s">
        <v>147</v>
      </c>
    </row>
    <row r="225" spans="2:4" x14ac:dyDescent="0.25">
      <c r="B225" s="20"/>
      <c r="C225" s="20"/>
    </row>
    <row r="226" spans="2:4" x14ac:dyDescent="0.25">
      <c r="B226" s="20"/>
      <c r="C226" s="20"/>
    </row>
    <row r="227" spans="2:4" x14ac:dyDescent="0.25">
      <c r="B227" s="20"/>
      <c r="C227" s="20"/>
      <c r="D227" s="20"/>
    </row>
    <row r="228" spans="2:4" x14ac:dyDescent="0.25">
      <c r="B228" s="20"/>
      <c r="C228" s="20"/>
      <c r="D228" s="20"/>
    </row>
    <row r="229" spans="2:4" x14ac:dyDescent="0.25">
      <c r="B229" s="20"/>
      <c r="C229" s="20"/>
      <c r="D229" s="20"/>
    </row>
    <row r="230" spans="2:4" x14ac:dyDescent="0.25">
      <c r="B230" s="20"/>
      <c r="C230" s="20"/>
      <c r="D230" s="20"/>
    </row>
    <row r="231" spans="2:4" x14ac:dyDescent="0.25">
      <c r="B231" s="20"/>
      <c r="C231" s="20"/>
      <c r="D231" s="20"/>
    </row>
    <row r="232" spans="2:4" x14ac:dyDescent="0.25">
      <c r="B232" s="20"/>
      <c r="C232" s="20"/>
      <c r="D232" s="20"/>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8" workbookViewId="0"/>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478" t="s">
        <v>78</v>
      </c>
      <c r="C1" s="479"/>
      <c r="D1" s="479"/>
      <c r="E1" s="479"/>
      <c r="F1" s="480"/>
    </row>
    <row r="2" spans="2:6" ht="16.5" thickBot="1" x14ac:dyDescent="0.3">
      <c r="B2" s="86"/>
      <c r="C2" s="86"/>
      <c r="D2" s="86"/>
      <c r="E2" s="86"/>
      <c r="F2" s="86"/>
    </row>
    <row r="3" spans="2:6" ht="16.5" thickBot="1" x14ac:dyDescent="0.25">
      <c r="B3" s="482" t="s">
        <v>64</v>
      </c>
      <c r="C3" s="483"/>
      <c r="D3" s="483"/>
      <c r="E3" s="98" t="s">
        <v>65</v>
      </c>
      <c r="F3" s="99" t="s">
        <v>66</v>
      </c>
    </row>
    <row r="4" spans="2:6" ht="31.5" x14ac:dyDescent="0.2">
      <c r="B4" s="484" t="s">
        <v>67</v>
      </c>
      <c r="C4" s="486" t="s">
        <v>13</v>
      </c>
      <c r="D4" s="87" t="s">
        <v>14</v>
      </c>
      <c r="E4" s="88" t="s">
        <v>68</v>
      </c>
      <c r="F4" s="89">
        <v>0.25</v>
      </c>
    </row>
    <row r="5" spans="2:6" ht="47.25" x14ac:dyDescent="0.2">
      <c r="B5" s="485"/>
      <c r="C5" s="487"/>
      <c r="D5" s="90" t="s">
        <v>15</v>
      </c>
      <c r="E5" s="91" t="s">
        <v>69</v>
      </c>
      <c r="F5" s="92">
        <v>0.15</v>
      </c>
    </row>
    <row r="6" spans="2:6" ht="47.25" x14ac:dyDescent="0.2">
      <c r="B6" s="485"/>
      <c r="C6" s="487"/>
      <c r="D6" s="90" t="s">
        <v>16</v>
      </c>
      <c r="E6" s="91" t="s">
        <v>70</v>
      </c>
      <c r="F6" s="92">
        <v>0.1</v>
      </c>
    </row>
    <row r="7" spans="2:6" ht="63" x14ac:dyDescent="0.2">
      <c r="B7" s="485"/>
      <c r="C7" s="487" t="s">
        <v>17</v>
      </c>
      <c r="D7" s="90" t="s">
        <v>10</v>
      </c>
      <c r="E7" s="91" t="s">
        <v>71</v>
      </c>
      <c r="F7" s="92">
        <v>0.25</v>
      </c>
    </row>
    <row r="8" spans="2:6" ht="31.5" x14ac:dyDescent="0.2">
      <c r="B8" s="485"/>
      <c r="C8" s="487"/>
      <c r="D8" s="90" t="s">
        <v>9</v>
      </c>
      <c r="E8" s="91" t="s">
        <v>72</v>
      </c>
      <c r="F8" s="92">
        <v>0.15</v>
      </c>
    </row>
    <row r="9" spans="2:6" ht="47.25" x14ac:dyDescent="0.2">
      <c r="B9" s="485" t="s">
        <v>161</v>
      </c>
      <c r="C9" s="487" t="s">
        <v>18</v>
      </c>
      <c r="D9" s="90" t="s">
        <v>19</v>
      </c>
      <c r="E9" s="91" t="s">
        <v>73</v>
      </c>
      <c r="F9" s="93" t="s">
        <v>74</v>
      </c>
    </row>
    <row r="10" spans="2:6" ht="63" x14ac:dyDescent="0.2">
      <c r="B10" s="485"/>
      <c r="C10" s="487"/>
      <c r="D10" s="90" t="s">
        <v>20</v>
      </c>
      <c r="E10" s="91" t="s">
        <v>75</v>
      </c>
      <c r="F10" s="93" t="s">
        <v>74</v>
      </c>
    </row>
    <row r="11" spans="2:6" ht="47.25" x14ac:dyDescent="0.2">
      <c r="B11" s="485"/>
      <c r="C11" s="487" t="s">
        <v>21</v>
      </c>
      <c r="D11" s="90" t="s">
        <v>22</v>
      </c>
      <c r="E11" s="91" t="s">
        <v>76</v>
      </c>
      <c r="F11" s="93" t="s">
        <v>74</v>
      </c>
    </row>
    <row r="12" spans="2:6" ht="47.25" x14ac:dyDescent="0.2">
      <c r="B12" s="485"/>
      <c r="C12" s="487"/>
      <c r="D12" s="90" t="s">
        <v>23</v>
      </c>
      <c r="E12" s="91" t="s">
        <v>77</v>
      </c>
      <c r="F12" s="93" t="s">
        <v>74</v>
      </c>
    </row>
    <row r="13" spans="2:6" ht="31.5" x14ac:dyDescent="0.2">
      <c r="B13" s="485"/>
      <c r="C13" s="487" t="s">
        <v>24</v>
      </c>
      <c r="D13" s="90" t="s">
        <v>119</v>
      </c>
      <c r="E13" s="91" t="s">
        <v>122</v>
      </c>
      <c r="F13" s="93" t="s">
        <v>74</v>
      </c>
    </row>
    <row r="14" spans="2:6" ht="32.25" thickBot="1" x14ac:dyDescent="0.25">
      <c r="B14" s="488"/>
      <c r="C14" s="489"/>
      <c r="D14" s="94" t="s">
        <v>120</v>
      </c>
      <c r="E14" s="95" t="s">
        <v>121</v>
      </c>
      <c r="F14" s="96" t="s">
        <v>74</v>
      </c>
    </row>
    <row r="15" spans="2:6" ht="49.5" customHeight="1" x14ac:dyDescent="0.2">
      <c r="B15" s="481" t="s">
        <v>158</v>
      </c>
      <c r="C15" s="481"/>
      <c r="D15" s="481"/>
      <c r="E15" s="481"/>
      <c r="F15" s="481"/>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7" customWidth="1"/>
    <col min="2" max="16384" width="11.42578125" style="7"/>
  </cols>
  <sheetData>
    <row r="3" spans="1:1" x14ac:dyDescent="0.2">
      <c r="A3" s="8" t="s">
        <v>14</v>
      </c>
    </row>
    <row r="4" spans="1:1" x14ac:dyDescent="0.2">
      <c r="A4" s="8" t="s">
        <v>15</v>
      </c>
    </row>
    <row r="5" spans="1:1" x14ac:dyDescent="0.2">
      <c r="A5" s="8" t="s">
        <v>16</v>
      </c>
    </row>
    <row r="6" spans="1:1" x14ac:dyDescent="0.2">
      <c r="A6" s="8" t="s">
        <v>10</v>
      </c>
    </row>
    <row r="7" spans="1:1" x14ac:dyDescent="0.2">
      <c r="A7" s="8" t="s">
        <v>9</v>
      </c>
    </row>
    <row r="8" spans="1:1" x14ac:dyDescent="0.2">
      <c r="A8" s="8" t="s">
        <v>19</v>
      </c>
    </row>
    <row r="9" spans="1:1" x14ac:dyDescent="0.2">
      <c r="A9" s="8" t="s">
        <v>20</v>
      </c>
    </row>
    <row r="10" spans="1:1" x14ac:dyDescent="0.2">
      <c r="A10" s="8" t="s">
        <v>22</v>
      </c>
    </row>
    <row r="11" spans="1:1" x14ac:dyDescent="0.2">
      <c r="A11" s="8" t="s">
        <v>23</v>
      </c>
    </row>
    <row r="12" spans="1:1" x14ac:dyDescent="0.2">
      <c r="A12" s="8" t="s">
        <v>25</v>
      </c>
    </row>
    <row r="13" spans="1:1" x14ac:dyDescent="0.2">
      <c r="A13" s="8" t="s">
        <v>26</v>
      </c>
    </row>
    <row r="14" spans="1:1" x14ac:dyDescent="0.2">
      <c r="A14" s="8" t="s">
        <v>27</v>
      </c>
    </row>
    <row r="16" spans="1:1" x14ac:dyDescent="0.2">
      <c r="A16" s="8" t="s">
        <v>30</v>
      </c>
    </row>
    <row r="17" spans="1:1" x14ac:dyDescent="0.2">
      <c r="A17" s="8" t="s">
        <v>31</v>
      </c>
    </row>
    <row r="18" spans="1:1" x14ac:dyDescent="0.2">
      <c r="A18" s="8" t="s">
        <v>32</v>
      </c>
    </row>
    <row r="20" spans="1:1" x14ac:dyDescent="0.2">
      <c r="A20" s="8" t="s">
        <v>40</v>
      </c>
    </row>
    <row r="21" spans="1:1" x14ac:dyDescent="0.2">
      <c r="A21" s="8"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Riesgos Gestión TECNOLOGIA</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cp:lastModifiedBy>
  <cp:lastPrinted>2020-05-13T01:12:22Z</cp:lastPrinted>
  <dcterms:created xsi:type="dcterms:W3CDTF">2020-03-24T23:12:47Z</dcterms:created>
  <dcterms:modified xsi:type="dcterms:W3CDTF">2024-05-16T23:34:19Z</dcterms:modified>
</cp:coreProperties>
</file>