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24226"/>
  <mc:AlternateContent xmlns:mc="http://schemas.openxmlformats.org/markup-compatibility/2006">
    <mc:Choice Requires="x15">
      <x15ac:absPath xmlns:x15ac="http://schemas.microsoft.com/office/spreadsheetml/2010/11/ac" url="D:\Planes_AMB_2024\Plan_Anticorrupción_2024\"/>
    </mc:Choice>
  </mc:AlternateContent>
  <bookViews>
    <workbookView xWindow="0" yWindow="0" windowWidth="20490" windowHeight="9225"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62913"/>
  <pivotCaches>
    <pivotCache cacheId="17"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T21" i="1" l="1"/>
  <c r="Q21" i="1"/>
  <c r="T20" i="1"/>
  <c r="Q20" i="1"/>
  <c r="X21" i="1" s="1"/>
  <c r="T19" i="1"/>
  <c r="Q19" i="1"/>
  <c r="AB20" i="1" s="1"/>
  <c r="AA20" i="1" s="1"/>
  <c r="T16" i="1"/>
  <c r="Q16" i="1"/>
  <c r="L16" i="1"/>
  <c r="M16" i="1" s="1"/>
  <c r="Q10" i="1"/>
  <c r="Q28" i="1"/>
  <c r="T10" i="1"/>
  <c r="H10" i="1"/>
  <c r="I10" i="1" s="1"/>
  <c r="K66" i="1"/>
  <c r="K62" i="1"/>
  <c r="K63" i="1"/>
  <c r="K64" i="1"/>
  <c r="K65" i="1"/>
  <c r="X20" i="1" l="1"/>
  <c r="AB19" i="1"/>
  <c r="AA19" i="1" s="1"/>
  <c r="AB21" i="1"/>
  <c r="AA21" i="1" s="1"/>
  <c r="Z21" i="1"/>
  <c r="Y21" i="1"/>
  <c r="AC21" i="1" s="1"/>
  <c r="Z20" i="1"/>
  <c r="Y20" i="1"/>
  <c r="AC20" i="1" s="1"/>
  <c r="N16" i="1"/>
  <c r="X19" i="1"/>
  <c r="AB16" i="1"/>
  <c r="AA16" i="1" s="1"/>
  <c r="X16" i="1"/>
  <c r="F221" i="13"/>
  <c r="F211" i="13"/>
  <c r="F212" i="13"/>
  <c r="F213" i="13"/>
  <c r="F214" i="13"/>
  <c r="F215" i="13"/>
  <c r="F216" i="13"/>
  <c r="F217" i="13"/>
  <c r="F218" i="13"/>
  <c r="F219" i="13"/>
  <c r="F220" i="13"/>
  <c r="F210" i="13"/>
  <c r="K15" i="1"/>
  <c r="K14" i="1"/>
  <c r="K11" i="1"/>
  <c r="K12" i="1"/>
  <c r="B221" i="13" a="1"/>
  <c r="K13" i="1"/>
  <c r="Y16" i="1" l="1"/>
  <c r="AC16" i="1" s="1"/>
  <c r="Z16" i="1"/>
  <c r="Z19" i="1"/>
  <c r="Y19" i="1"/>
  <c r="AC19" i="1" s="1"/>
  <c r="B221" i="13"/>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6" i="1" l="1"/>
  <c r="Q66" i="1"/>
  <c r="T65" i="1"/>
  <c r="Q65" i="1"/>
  <c r="T64" i="1"/>
  <c r="Q64" i="1"/>
  <c r="T63" i="1"/>
  <c r="Q63" i="1"/>
  <c r="T62" i="1"/>
  <c r="Q62" i="1"/>
  <c r="AB62" i="1"/>
  <c r="H61" i="1"/>
  <c r="I61" i="1" s="1"/>
  <c r="T36" i="1"/>
  <c r="Q36" i="1"/>
  <c r="T35" i="1"/>
  <c r="Q35" i="1"/>
  <c r="T34" i="1"/>
  <c r="Q34" i="1"/>
  <c r="T33" i="1"/>
  <c r="Q33" i="1"/>
  <c r="T32" i="1"/>
  <c r="Q32" i="1"/>
  <c r="T31" i="1"/>
  <c r="Q31" i="1"/>
  <c r="T28" i="1"/>
  <c r="T27" i="1"/>
  <c r="Q27" i="1"/>
  <c r="T26" i="1"/>
  <c r="Q26" i="1"/>
  <c r="T25" i="1"/>
  <c r="Q25" i="1"/>
  <c r="T24" i="1"/>
  <c r="Q24" i="1"/>
  <c r="T22" i="1"/>
  <c r="Q22" i="1"/>
  <c r="Q15" i="1"/>
  <c r="Q14" i="1"/>
  <c r="Q13" i="1"/>
  <c r="X34" i="1" l="1"/>
  <c r="X28" i="1"/>
  <c r="X22" i="1"/>
  <c r="X62" i="1" l="1"/>
  <c r="Y62" i="1" s="1"/>
  <c r="Y34" i="1"/>
  <c r="Z34" i="1"/>
  <c r="Y28" i="1"/>
  <c r="Z28" i="1"/>
  <c r="Y22" i="1"/>
  <c r="Z22" i="1"/>
  <c r="X24" i="1" l="1"/>
  <c r="Y24" i="1" s="1"/>
  <c r="Z62" i="1"/>
  <c r="X63" i="1" s="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T12" i="1"/>
  <c r="T13" i="1"/>
  <c r="T14" i="1"/>
  <c r="T15" i="1"/>
  <c r="Z24" i="1" l="1"/>
  <c r="X25" i="1" s="1"/>
  <c r="Z25" i="1" s="1"/>
  <c r="Y63" i="1"/>
  <c r="Z63" i="1"/>
  <c r="X64" i="1" s="1"/>
  <c r="X31" i="1"/>
  <c r="X35" i="1" l="1"/>
  <c r="Y25" i="1"/>
  <c r="X26" i="1"/>
  <c r="Z64" i="1"/>
  <c r="Y64" i="1"/>
  <c r="Y31" i="1"/>
  <c r="Z31" i="1"/>
  <c r="X33" i="1"/>
  <c r="X65" i="1" l="1"/>
  <c r="X66" i="1"/>
  <c r="Z35" i="1"/>
  <c r="X36" i="1" s="1"/>
  <c r="Y35" i="1"/>
  <c r="Y26" i="1"/>
  <c r="Z26" i="1"/>
  <c r="X27" i="1" s="1"/>
  <c r="Y27" i="1" s="1"/>
  <c r="Y33" i="1"/>
  <c r="Z33" i="1"/>
  <c r="X10" i="1"/>
  <c r="Y10" i="1" s="1"/>
  <c r="Y66" i="1" l="1"/>
  <c r="Z66" i="1"/>
  <c r="Y65" i="1"/>
  <c r="Z65" i="1"/>
  <c r="Y36" i="1"/>
  <c r="Z36" i="1"/>
  <c r="Z27" i="1"/>
  <c r="Z10" i="1" l="1"/>
  <c r="X12" i="1" l="1"/>
  <c r="Y12" i="1" s="1"/>
  <c r="Z12" i="1" l="1"/>
  <c r="X13" i="1" s="1"/>
  <c r="Z13" i="1" l="1"/>
  <c r="X14" i="1" s="1"/>
  <c r="Y14" i="1" l="1"/>
  <c r="Z14" i="1"/>
  <c r="X15" i="1" s="1"/>
  <c r="Y13" i="1"/>
  <c r="Y15" i="1" l="1"/>
  <c r="Z15" i="1"/>
  <c r="AB63" i="1" l="1"/>
  <c r="AB24" i="1" l="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62" i="1"/>
  <c r="AB12" i="1"/>
  <c r="AA63" i="1"/>
  <c r="AB64"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64" i="1"/>
  <c r="AB65" i="1"/>
  <c r="K35" i="19"/>
  <c r="AC25" i="19"/>
  <c r="K45" i="19"/>
  <c r="AI45" i="19"/>
  <c r="W45" i="19"/>
  <c r="Q35" i="19"/>
  <c r="K55" i="19"/>
  <c r="AC15" i="19"/>
  <c r="Q15" i="19"/>
  <c r="AC35" i="19"/>
  <c r="AI35" i="19"/>
  <c r="Q55" i="19"/>
  <c r="AI25" i="19"/>
  <c r="AC62"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D55" i="19"/>
  <c r="R15" i="19"/>
  <c r="AJ35" i="19"/>
  <c r="AC63"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B31" i="1"/>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5" i="1"/>
  <c r="AA24" i="1"/>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B13" i="1"/>
  <c r="AA13" i="1" s="1"/>
  <c r="AA12" i="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A14" i="1" l="1"/>
  <c r="AB15" i="1"/>
  <c r="AA15" i="1" s="1"/>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65" i="1"/>
  <c r="AB66" i="1"/>
  <c r="AA66" i="1" s="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B26" i="1"/>
  <c r="AA26" i="1" s="1"/>
  <c r="AA25" i="1"/>
  <c r="AB27" i="1"/>
  <c r="AA27" i="1" s="1"/>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M55" i="19"/>
  <c r="AK15" i="19"/>
  <c r="AE25" i="19"/>
  <c r="AC64"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A31" i="1"/>
  <c r="AB33" i="1"/>
  <c r="AA33" i="1" s="1"/>
  <c r="AJ46" i="19"/>
  <c r="AD46" i="19"/>
  <c r="L36" i="19"/>
  <c r="X16" i="19"/>
  <c r="AJ26" i="19"/>
  <c r="L46" i="19"/>
  <c r="X6" i="19"/>
  <c r="R36" i="19"/>
  <c r="X36" i="19"/>
  <c r="R6" i="19"/>
  <c r="AJ6" i="19"/>
  <c r="AD36" i="19"/>
  <c r="R46" i="19"/>
  <c r="AD26" i="19"/>
  <c r="L16" i="19"/>
  <c r="AD16" i="19"/>
  <c r="AC12" i="1"/>
  <c r="X46" i="19"/>
  <c r="X26" i="19"/>
  <c r="AJ36" i="19"/>
  <c r="R26" i="19"/>
  <c r="AD6" i="19"/>
  <c r="L6" i="19"/>
  <c r="L26" i="19"/>
  <c r="R16" i="19"/>
  <c r="AJ16" i="19"/>
  <c r="AB35" i="1"/>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A35" i="1" l="1"/>
  <c r="AB36" i="1"/>
  <c r="AA36"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6"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5"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6"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35"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J42" i="18" l="1"/>
  <c r="P34" i="18"/>
  <c r="AB18" i="18"/>
  <c r="AB42" i="18"/>
  <c r="AH34" i="18"/>
  <c r="P10" i="18"/>
  <c r="V34" i="18"/>
  <c r="P42" i="18"/>
  <c r="V42" i="18"/>
  <c r="AH42" i="18"/>
  <c r="AB26" i="18"/>
  <c r="AH26" i="18"/>
  <c r="V26" i="18"/>
  <c r="AB34" i="18"/>
  <c r="V10" i="18"/>
  <c r="AH18" i="18"/>
  <c r="J34" i="18"/>
  <c r="J10" i="18"/>
  <c r="AB10" i="18"/>
  <c r="J18" i="18"/>
  <c r="P26" i="18"/>
  <c r="J26" i="18"/>
  <c r="AH10" i="18"/>
  <c r="P18" i="18"/>
  <c r="V18" i="18"/>
  <c r="X42" i="18"/>
  <c r="AD34" i="18"/>
  <c r="AD10" i="18"/>
  <c r="AD26" i="18"/>
  <c r="L10" i="18"/>
  <c r="L42" i="18"/>
  <c r="L26" i="18"/>
  <c r="X18" i="18"/>
  <c r="X34" i="18"/>
  <c r="X10" i="18"/>
  <c r="R18" i="18"/>
  <c r="AJ10" i="18"/>
  <c r="AD42" i="18"/>
  <c r="AJ34" i="18"/>
  <c r="R26" i="18"/>
  <c r="L18" i="18"/>
  <c r="AJ26" i="18"/>
  <c r="AD18" i="18"/>
  <c r="R34" i="18"/>
  <c r="L34" i="18"/>
  <c r="AJ42" i="18"/>
  <c r="R10" i="18"/>
  <c r="R42" i="18"/>
  <c r="X26" i="18"/>
  <c r="AJ18" i="18"/>
  <c r="Z42" i="18"/>
  <c r="T18" i="18"/>
  <c r="AF34" i="18"/>
  <c r="AF42" i="18"/>
  <c r="N42" i="18"/>
  <c r="Z18" i="18"/>
  <c r="AL10" i="18"/>
  <c r="AL26" i="18"/>
  <c r="AF26" i="18"/>
  <c r="Z10" i="18"/>
  <c r="N18" i="18"/>
  <c r="T26" i="18"/>
  <c r="AF10" i="18"/>
  <c r="T34" i="18"/>
  <c r="N26" i="18"/>
  <c r="AL18" i="18"/>
  <c r="N10" i="18"/>
  <c r="AF18" i="18"/>
  <c r="Z26" i="18"/>
  <c r="AL34" i="18"/>
  <c r="Z34" i="18"/>
  <c r="T10" i="18"/>
  <c r="AL42" i="18"/>
  <c r="N34" i="18"/>
  <c r="T42" i="18"/>
  <c r="V22" i="19" l="1"/>
  <c r="AB32" i="19"/>
  <c r="P22" i="19"/>
  <c r="AB42" i="19"/>
  <c r="AH12" i="19"/>
  <c r="P52" i="19"/>
  <c r="AB12" i="19"/>
  <c r="AH52" i="19"/>
  <c r="J22" i="19"/>
  <c r="V32" i="19"/>
  <c r="J52" i="19"/>
  <c r="P12" i="19"/>
  <c r="V42" i="19"/>
  <c r="AH32" i="19"/>
  <c r="P42" i="19"/>
  <c r="J12" i="19"/>
  <c r="J42" i="19"/>
  <c r="V12" i="19"/>
  <c r="J32" i="19"/>
  <c r="AH42" i="19"/>
  <c r="V52" i="19"/>
  <c r="AB52" i="19"/>
  <c r="P32" i="19"/>
  <c r="AB22" i="19"/>
  <c r="AH22" i="19"/>
  <c r="V25" i="19"/>
  <c r="V45" i="19"/>
  <c r="J15" i="19"/>
  <c r="AB45" i="19"/>
  <c r="AH25" i="19"/>
  <c r="AH55" i="19"/>
  <c r="AB15" i="19"/>
  <c r="P15" i="19"/>
  <c r="P45" i="19"/>
  <c r="V15" i="19"/>
  <c r="J35" i="19"/>
  <c r="AH45" i="19"/>
  <c r="J25" i="19"/>
  <c r="AB35" i="19"/>
  <c r="AH15" i="19"/>
  <c r="V35" i="19"/>
  <c r="J55" i="19"/>
  <c r="AB55" i="19"/>
  <c r="AB25" i="19"/>
  <c r="AH35" i="19"/>
  <c r="P55" i="19"/>
  <c r="J45" i="19"/>
  <c r="P25" i="19"/>
  <c r="P35" i="19"/>
  <c r="V55" i="19"/>
  <c r="W11" i="19" l="1"/>
  <c r="AC41" i="19"/>
  <c r="K21" i="19"/>
  <c r="K51" i="19"/>
  <c r="Q51" i="19"/>
  <c r="AC21" i="19"/>
  <c r="AI31" i="19"/>
  <c r="Q21" i="19"/>
  <c r="AI41" i="19"/>
  <c r="Q11" i="19"/>
  <c r="W21" i="19"/>
  <c r="K31" i="19"/>
  <c r="Q41" i="19"/>
  <c r="AC11" i="19"/>
  <c r="W51" i="19"/>
  <c r="K11" i="19"/>
  <c r="AI51" i="19"/>
  <c r="AC31" i="19"/>
  <c r="AI11" i="19"/>
  <c r="W41" i="19"/>
  <c r="Q31" i="19"/>
  <c r="AC51" i="19"/>
  <c r="K41" i="19"/>
  <c r="AI21" i="19"/>
  <c r="W31" i="19"/>
  <c r="AD31" i="19"/>
  <c r="L21" i="19"/>
  <c r="R51" i="19"/>
  <c r="L51" i="19"/>
  <c r="L41" i="19"/>
  <c r="R41" i="19"/>
  <c r="AD11" i="19"/>
  <c r="R21" i="19"/>
  <c r="L11" i="19"/>
  <c r="X31" i="19"/>
  <c r="AJ51" i="19"/>
  <c r="R11" i="19"/>
  <c r="AJ31" i="19"/>
  <c r="L31" i="19"/>
  <c r="AD21" i="19"/>
  <c r="AD41" i="19"/>
  <c r="X51" i="19"/>
  <c r="X11" i="19"/>
  <c r="AJ21" i="19"/>
  <c r="AJ11" i="19"/>
  <c r="X21" i="19"/>
  <c r="X41" i="19"/>
  <c r="AJ41" i="19"/>
  <c r="R31" i="19"/>
  <c r="AD51" i="19"/>
  <c r="AD29" i="19"/>
  <c r="L49" i="19"/>
  <c r="L39" i="19"/>
  <c r="L29" i="19"/>
  <c r="AD49" i="19"/>
  <c r="AD19" i="19"/>
  <c r="X19" i="19"/>
  <c r="R19" i="19"/>
  <c r="R49" i="19"/>
  <c r="AJ39" i="19"/>
  <c r="R39" i="19"/>
  <c r="X29" i="19"/>
  <c r="X9" i="19"/>
  <c r="R9" i="19"/>
  <c r="X39" i="19"/>
  <c r="AJ29" i="19"/>
  <c r="AJ19" i="19"/>
  <c r="AD9" i="19"/>
  <c r="X49" i="19"/>
  <c r="L9" i="19"/>
  <c r="AJ9" i="19"/>
  <c r="AD39" i="19"/>
  <c r="AJ49" i="19"/>
  <c r="R29" i="19"/>
  <c r="L19" i="19"/>
  <c r="Q49" i="19"/>
  <c r="K9" i="19"/>
  <c r="K49" i="19"/>
  <c r="W9" i="19"/>
  <c r="W49" i="19"/>
  <c r="W19" i="19"/>
  <c r="Q19" i="19"/>
  <c r="K39" i="19"/>
  <c r="AC9" i="19"/>
  <c r="AI39" i="19"/>
  <c r="Q9" i="19"/>
  <c r="AC29" i="19"/>
  <c r="AC39" i="19"/>
  <c r="AI9" i="19"/>
  <c r="K29" i="19"/>
  <c r="AI29" i="19"/>
  <c r="AI19" i="19"/>
  <c r="W29" i="19"/>
  <c r="Q29" i="19"/>
  <c r="AC49" i="19"/>
  <c r="W39" i="19"/>
  <c r="AI49" i="19"/>
  <c r="AC19" i="19"/>
  <c r="K19" i="19"/>
  <c r="Q39" i="19"/>
  <c r="K10" i="1" l="1"/>
  <c r="L10" i="1" s="1"/>
  <c r="L28" i="1"/>
  <c r="L22" i="1"/>
  <c r="L34" i="1"/>
  <c r="K61" i="1"/>
  <c r="L61" i="1" s="1"/>
  <c r="X6" i="18" l="1"/>
  <c r="AD6" i="18"/>
  <c r="L38" i="18"/>
  <c r="AJ30" i="18"/>
  <c r="AD22" i="18"/>
  <c r="AD30" i="18"/>
  <c r="AD14" i="18"/>
  <c r="R22" i="18"/>
  <c r="AJ38" i="18"/>
  <c r="R6" i="18"/>
  <c r="L14" i="18"/>
  <c r="L6" i="18"/>
  <c r="X14" i="18"/>
  <c r="AJ22" i="18"/>
  <c r="R30" i="18"/>
  <c r="L30" i="18"/>
  <c r="X30" i="18"/>
  <c r="X22" i="18"/>
  <c r="R38" i="18"/>
  <c r="X38" i="18"/>
  <c r="AJ14" i="18"/>
  <c r="L22" i="18"/>
  <c r="AD38" i="18"/>
  <c r="R14" i="18"/>
  <c r="AJ6" i="18"/>
  <c r="R8" i="18"/>
  <c r="X24" i="18"/>
  <c r="X32" i="18"/>
  <c r="AD24" i="18"/>
  <c r="AJ8" i="18"/>
  <c r="AJ40" i="18"/>
  <c r="L8" i="18"/>
  <c r="AJ32" i="18"/>
  <c r="M34" i="1"/>
  <c r="AB34" i="1" s="1"/>
  <c r="AA34" i="1" s="1"/>
  <c r="R16" i="18"/>
  <c r="L16" i="18"/>
  <c r="AD8" i="18"/>
  <c r="R40" i="18"/>
  <c r="AD40" i="18"/>
  <c r="X16" i="18"/>
  <c r="R24" i="18"/>
  <c r="X40" i="18"/>
  <c r="L40" i="18"/>
  <c r="AD32" i="18"/>
  <c r="N34" i="1"/>
  <c r="AD16" i="18"/>
  <c r="R32" i="18"/>
  <c r="L32" i="18"/>
  <c r="L24" i="18"/>
  <c r="AJ16" i="18"/>
  <c r="X8" i="18"/>
  <c r="AJ24" i="18"/>
  <c r="P12" i="18"/>
  <c r="V44" i="18"/>
  <c r="AH28" i="18"/>
  <c r="AH20" i="18"/>
  <c r="J28" i="18"/>
  <c r="V36" i="18"/>
  <c r="P44" i="18"/>
  <c r="V20" i="18"/>
  <c r="AB12" i="18"/>
  <c r="M61" i="1"/>
  <c r="AB28" i="18"/>
  <c r="AB44" i="18"/>
  <c r="AH12" i="18"/>
  <c r="AH36" i="18"/>
  <c r="J20" i="18"/>
  <c r="V12" i="18"/>
  <c r="J36" i="18"/>
  <c r="J44" i="18"/>
  <c r="P20" i="18"/>
  <c r="V28" i="18"/>
  <c r="J12" i="18"/>
  <c r="AH44" i="18"/>
  <c r="N61" i="1"/>
  <c r="AB36" i="18"/>
  <c r="P28" i="18"/>
  <c r="P36" i="18"/>
  <c r="AB20" i="18"/>
  <c r="T14" i="18"/>
  <c r="N22" i="1"/>
  <c r="AL22" i="18"/>
  <c r="Z14" i="18"/>
  <c r="AL38" i="18"/>
  <c r="AF22" i="18"/>
  <c r="T6" i="18"/>
  <c r="Z38" i="18"/>
  <c r="T22" i="18"/>
  <c r="M22" i="1"/>
  <c r="AB22" i="1" s="1"/>
  <c r="AA22" i="1" s="1"/>
  <c r="AL30" i="18"/>
  <c r="N14" i="18"/>
  <c r="N6" i="18"/>
  <c r="AF14" i="18"/>
  <c r="N30" i="18"/>
  <c r="T30" i="18"/>
  <c r="Z6" i="18"/>
  <c r="AF6" i="18"/>
  <c r="AF30" i="18"/>
  <c r="T38" i="18"/>
  <c r="AF38" i="18"/>
  <c r="Z22" i="18"/>
  <c r="AL6" i="18"/>
  <c r="AL14" i="18"/>
  <c r="N38" i="18"/>
  <c r="Z30" i="18"/>
  <c r="N22" i="18"/>
  <c r="M28" i="1"/>
  <c r="AB28" i="1" s="1"/>
  <c r="AA28" i="1" s="1"/>
  <c r="V32" i="18"/>
  <c r="AB32" i="18"/>
  <c r="J16" i="18"/>
  <c r="AH16" i="18"/>
  <c r="AB8" i="18"/>
  <c r="AH32" i="18"/>
  <c r="N28" i="1"/>
  <c r="P40" i="18"/>
  <c r="P32" i="18"/>
  <c r="AB16" i="18"/>
  <c r="J24" i="18"/>
  <c r="AH8" i="18"/>
  <c r="J40" i="18"/>
  <c r="V24" i="18"/>
  <c r="V8" i="18"/>
  <c r="J32" i="18"/>
  <c r="AB40" i="18"/>
  <c r="P24" i="18"/>
  <c r="AH24" i="18"/>
  <c r="P8" i="18"/>
  <c r="V40" i="18"/>
  <c r="J8" i="18"/>
  <c r="AB24" i="18"/>
  <c r="P16" i="18"/>
  <c r="AH40" i="18"/>
  <c r="V16" i="18"/>
  <c r="V22" i="18"/>
  <c r="V30" i="18"/>
  <c r="J38" i="18"/>
  <c r="P6" i="18"/>
  <c r="AB6" i="18"/>
  <c r="AH30" i="18"/>
  <c r="V14" i="18"/>
  <c r="AB14" i="18"/>
  <c r="AH6" i="18"/>
  <c r="N10" i="1"/>
  <c r="AB38" i="18"/>
  <c r="J30" i="18"/>
  <c r="P22" i="18"/>
  <c r="V6" i="18"/>
  <c r="V38" i="18"/>
  <c r="AB30" i="18"/>
  <c r="AH38" i="18"/>
  <c r="AB22" i="18"/>
  <c r="AH14" i="18"/>
  <c r="P38" i="18"/>
  <c r="J22" i="18"/>
  <c r="J6" i="18"/>
  <c r="P14" i="18"/>
  <c r="AH22" i="18"/>
  <c r="J14" i="18"/>
  <c r="M10" i="1"/>
  <c r="AB10" i="1" s="1"/>
  <c r="AA10" i="1" s="1"/>
  <c r="P30" i="18"/>
  <c r="Z32" i="18"/>
  <c r="T16" i="18"/>
  <c r="Z40" i="18"/>
  <c r="N32" i="18"/>
  <c r="AF40" i="18"/>
  <c r="AL8" i="18"/>
  <c r="AF16" i="18"/>
  <c r="Z8" i="18"/>
  <c r="AF24" i="18"/>
  <c r="AL24" i="18"/>
  <c r="N16" i="18"/>
  <c r="AF8" i="18"/>
  <c r="Z16" i="18"/>
  <c r="T32" i="18"/>
  <c r="AL32" i="18"/>
  <c r="Z24" i="18"/>
  <c r="T8" i="18"/>
  <c r="AL40" i="18"/>
  <c r="N40" i="18"/>
  <c r="N8" i="18"/>
  <c r="AF32" i="18"/>
  <c r="T24" i="18"/>
  <c r="N24" i="18"/>
  <c r="AL16" i="18"/>
  <c r="T40" i="18"/>
  <c r="V9" i="19" l="1"/>
  <c r="J9" i="19"/>
  <c r="V29" i="19"/>
  <c r="J49" i="19"/>
  <c r="AH29" i="19"/>
  <c r="AB19" i="19"/>
  <c r="J29" i="19"/>
  <c r="V49" i="19"/>
  <c r="P39" i="19"/>
  <c r="V39" i="19"/>
  <c r="AC28" i="1"/>
  <c r="AB29" i="19"/>
  <c r="AB49" i="19"/>
  <c r="AH39" i="19"/>
  <c r="AB9" i="19"/>
  <c r="AH9" i="19"/>
  <c r="J19" i="19"/>
  <c r="P29" i="19"/>
  <c r="V19" i="19"/>
  <c r="P9" i="19"/>
  <c r="AB39" i="19"/>
  <c r="J39" i="19"/>
  <c r="AH19" i="19"/>
  <c r="AH49" i="19"/>
  <c r="P19" i="19"/>
  <c r="P49" i="19"/>
  <c r="AH30" i="19"/>
  <c r="AH40" i="19"/>
  <c r="J30" i="19"/>
  <c r="V10" i="19"/>
  <c r="J20" i="19"/>
  <c r="P40" i="19"/>
  <c r="V50" i="19"/>
  <c r="AH10" i="19"/>
  <c r="J40" i="19"/>
  <c r="AB40" i="19"/>
  <c r="AC34" i="1"/>
  <c r="P10" i="19"/>
  <c r="AB10" i="19"/>
  <c r="J50" i="19"/>
  <c r="AH20" i="19"/>
  <c r="V20" i="19"/>
  <c r="P50" i="19"/>
  <c r="P20" i="19"/>
  <c r="J10" i="19"/>
  <c r="P30" i="19"/>
  <c r="AB30" i="19"/>
  <c r="V30" i="19"/>
  <c r="V40" i="19"/>
  <c r="AH50" i="19"/>
  <c r="AB20" i="19"/>
  <c r="AB50" i="19"/>
  <c r="AH41" i="19"/>
  <c r="AB31" i="19"/>
  <c r="P21" i="19"/>
  <c r="AH11" i="19"/>
  <c r="P51" i="19"/>
  <c r="AB21" i="19"/>
  <c r="AB51" i="19"/>
  <c r="V21" i="19"/>
  <c r="J41" i="19"/>
  <c r="J31" i="19"/>
  <c r="AH21" i="19"/>
  <c r="V11" i="19"/>
  <c r="V31" i="19"/>
  <c r="J21" i="19"/>
  <c r="V51" i="19"/>
  <c r="P41" i="19"/>
  <c r="J51" i="19"/>
  <c r="AB11" i="19"/>
  <c r="AH51" i="19"/>
  <c r="J11" i="19"/>
  <c r="P11" i="19"/>
  <c r="V41" i="19"/>
  <c r="AH31" i="19"/>
  <c r="P31" i="19"/>
  <c r="AB41" i="19"/>
  <c r="P28" i="19"/>
  <c r="V38" i="19"/>
  <c r="AH8" i="19"/>
  <c r="V48" i="19"/>
  <c r="J28" i="19"/>
  <c r="P18" i="19"/>
  <c r="P38" i="19"/>
  <c r="AB38" i="19"/>
  <c r="AH18" i="19"/>
  <c r="J48" i="19"/>
  <c r="P48" i="19"/>
  <c r="P8" i="19"/>
  <c r="J38" i="19"/>
  <c r="V18" i="19"/>
  <c r="V28" i="19"/>
  <c r="AB8" i="19"/>
  <c r="J8" i="19"/>
  <c r="V8" i="19"/>
  <c r="J18" i="19"/>
  <c r="AB28" i="19"/>
  <c r="AH48" i="19"/>
  <c r="AC22" i="1"/>
  <c r="AH28" i="19"/>
  <c r="AB48" i="19"/>
  <c r="AH38" i="19"/>
  <c r="AB18" i="19"/>
  <c r="J27" i="19"/>
  <c r="AB47" i="19"/>
  <c r="AH37" i="19"/>
  <c r="AB37" i="19"/>
  <c r="AH47" i="19"/>
  <c r="P37" i="19"/>
  <c r="P47" i="19"/>
  <c r="J7" i="19"/>
  <c r="V17" i="19"/>
  <c r="AH7" i="19"/>
  <c r="J37" i="19"/>
  <c r="V7" i="19"/>
  <c r="J17" i="19"/>
  <c r="P7" i="19"/>
  <c r="AB17" i="19"/>
  <c r="P27" i="19"/>
  <c r="AB7" i="19"/>
  <c r="P17" i="19"/>
  <c r="V37" i="19"/>
  <c r="AB27" i="19"/>
  <c r="AH27" i="19"/>
  <c r="J47" i="19"/>
  <c r="V47" i="19"/>
  <c r="V27" i="19"/>
  <c r="AH17" i="19"/>
  <c r="AB46" i="19"/>
  <c r="AH36" i="19"/>
  <c r="AB6" i="19"/>
  <c r="J6" i="19"/>
  <c r="P26" i="19"/>
  <c r="P36" i="19"/>
  <c r="AB26" i="19"/>
  <c r="V6" i="19"/>
  <c r="AH46" i="19"/>
  <c r="P46" i="19"/>
  <c r="V16" i="19"/>
  <c r="J36" i="19"/>
  <c r="V36" i="19"/>
  <c r="P16" i="19"/>
  <c r="J26" i="19"/>
  <c r="J16" i="19"/>
  <c r="P6" i="19"/>
  <c r="AB16" i="19"/>
  <c r="AC10" i="1"/>
  <c r="J46" i="19"/>
  <c r="V46" i="19"/>
  <c r="AB36" i="19"/>
  <c r="AH6" i="19"/>
  <c r="AH26" i="19"/>
  <c r="AH16" i="19"/>
  <c r="V26" i="19"/>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<sst xmlns="http://schemas.openxmlformats.org/spreadsheetml/2006/main" count="390" uniqueCount="242">
  <si>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</si>
  <si>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</si>
  <si>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</si>
  <si>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</si>
  <si>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</si>
  <si>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</si>
  <si>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</si>
  <si>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</si>
  <si>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</si>
  <si>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</si>
  <si>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</si>
  <si>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</si>
  <si>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</si>
  <si>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</si>
  <si>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</si>
  <si>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</si>
  <si>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</si>
  <si>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</si>
  <si>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</si>
  <si>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</si>
  <si>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</si>
  <si>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</si>
  <si>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</si>
  <si>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</si>
  <si>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</si>
  <si>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</si>
  <si>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</si>
  <si>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</si>
  <si>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</si>
  <si>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</si>
  <si>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</si>
  <si>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</si>
  <si>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</si>
  <si>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</si>
  <si>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</si>
  <si>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</si>
  <si>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</si>
  <si>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</si>
  <si>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</si>
  <si>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</si>
  <si>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</si>
  <si>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</si>
  <si>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</si>
  <si>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</si>
  <si>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</si>
  <si>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</si>
  <si>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</si>
  <si>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</si>
  <si>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</si>
  <si>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</si>
  <si>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</si>
  <si>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</si>
  <si>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</si>
  <si>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</si>
  <si>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</si>
  <si>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</si>
  <si>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</si>
  <si>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</si>
  <si>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</si>
  <si>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</si>
  <si>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</si>
  <si>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</si>
  <si>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</si>
  <si>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</si>
  <si>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</si>
  <si>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</si>
  <si>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</si>
  <si>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</si>
  <si>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</si>
  <si>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</si>
  <si>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</si>
  <si>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</si>
  <si>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</si>
  <si>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</si>
  <si>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</si>
  <si>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</si>
  <si>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</si>
  <si>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</si>
  <si>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</si>
  <si>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</si>
  <si>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</si>
  <si>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</si>
  <si>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</si>
  <si>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</si>
  <si>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</si>
  <si>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</si>
  <si>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</si>
  <si>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</si>
  <si>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</si>
  <si>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</si>
  <si>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</si>
  <si>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</si>
  <si>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</si>
  <si>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</si>
  <si>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</si>
  <si>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</si>
  <si>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</si>
  <si>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</si>
  <si>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</si>
  <si>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</si>
  <si>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</si>
  <si>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</si>
  <si>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</si>
  <si>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</si>
  <si>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</si>
  <si>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</si>
  <si>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</si>
  <si>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</si>
  <si>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</si>
  <si>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</si>
  <si>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</si>
  <si>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</si>
  <si>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</si>
  <si>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</si>
  <si>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</si>
  <si>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</si>
  <si>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</si>
  <si>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</si>
  <si>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</si>
  <si>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</si>
  <si>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</si>
  <si>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</si>
  <si>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</si>
  <si>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</si>
  <si>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</si>
  <si>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</si>
  <si>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</si>
  <si>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</si>
  <si>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</si>
  <si>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</si>
  <si>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</si>
  <si>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</si>
  <si>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</si>
  <si>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</si>
  <si>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</si>
  <si>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</si>
  <si>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</si>
  <si>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</si>
  <si>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</si>
  <si>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</si>
  <si>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</si>
  <si>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</si>
  <si>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</si>
  <si>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</si>
  <si>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</si>
  <si>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</si>
  <si>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</si>
  <si>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</si>
  <si>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</si>
  <si>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</si>
  <si>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</si>
  <si>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</si>
  <si>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</si>
  <si>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</si>
  <si>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</si>
  <si>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</si>
  <si>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</si>
  <si>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</si>
  <si>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</si>
  <si>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</si>
  <si>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</si>
  <si>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</si>
  <si>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</si>
  <si>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</si>
  <si>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</si>
  <si>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</si>
  <si>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</si>
  <si>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</si>
  <si>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</si>
  <si>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</si>
  <si>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</si>
  <si>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</si>
  <si>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</si>
  <si>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</si>
  <si>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</si>
  <si>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</si>
  <si>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</si>
  <si>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</si>
  <si>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</si>
  <si>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</si>
  <si>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</si>
  <si>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</si>
  <si>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</si>
  <si>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</si>
  <si>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</si>
  <si>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</si>
  <si>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</si>
  <si>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</si>
  <si>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</si>
  <si>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</si>
  <si>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</si>
  <si>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</si>
  <si>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</si>
  <si>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</si>
  <si>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</si>
  <si>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</si>
  <si>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</si>
  <si>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</si>
  <si>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</si>
  <si>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</si>
  <si>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</si>
  <si>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</si>
  <si>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</si>
  <si>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</si>
  <si>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</si>
  <si>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</si>
  <si>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</si>
  <si>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</si>
  <si>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</si>
  <si>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</si>
  <si>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</si>
  <si>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</si>
  <si>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SEGUIMIENTO</t>
  </si>
  <si>
    <t xml:space="preserve">Falta de archivadores independientes idóneos para garantizar la conservación y custodia documental de cobro  coactivo </t>
  </si>
  <si>
    <t>Falta de sistematización de los procesos administrativos de cobro coactivo</t>
  </si>
  <si>
    <t xml:space="preserve">Falta de insumos para continuar con las etapas procesales. </t>
  </si>
  <si>
    <t>Posibilidad de un daño economico y reputacional de la Pérdida documental y de expedientes</t>
  </si>
  <si>
    <t xml:space="preserve">  Falta de espacio, falta de archivadores y/o adapatacion de los mismos que brinden seguirdad.</t>
  </si>
  <si>
    <t xml:space="preserve">Falta de personal de apoyo suficiente e idóneo y con experiencia en cobro coactivo. </t>
  </si>
  <si>
    <t xml:space="preserve">
Personal contratado insuficiente y no idóneo con falta de experiencia en trámite de procesos administrativos de cobro coactivo para el alto número de expedientes coactivos demás actividades propias de la dependencia..</t>
  </si>
  <si>
    <t xml:space="preserve">
Adquirir y/o continuar con la implementación y ajustes de la plataforma BPM para la sistematización de los procesos coactivos conforme a las necesidades de los mismos.</t>
  </si>
  <si>
    <t xml:space="preserve">
No contar la entidad con los insumos necearios para continuar con las etapas procesales (parqueaderos, materiales y equipos)</t>
  </si>
  <si>
    <t>Posibilidad de un daño economico y reputacional de la Falta de celeridad y oportunidad en el trámite de los procesos y demás actividades propias de la dependencia.</t>
  </si>
  <si>
    <t>Posibilidad de un daño economico y reputacional en la  dificultad para el seguimiento de las actuaciones procesales y trámite oportuno de los procesos.</t>
  </si>
  <si>
    <t>Posibilidad de un daño economico y reputacional del no cobro de la obligación y/o prescripción del proceso.</t>
  </si>
  <si>
    <t>Seguimiento</t>
  </si>
  <si>
    <t>MAPA DE RIESGOS
AREA METROPOLITANA DE BUCARAMANGA
VIGENCIA 2024</t>
  </si>
  <si>
    <t>Atención deficiente de los usuarios catastrales</t>
  </si>
  <si>
    <t>Personal que no se encuentre capacitado para resolver las solicitudes que los usuarios catastrales eleven</t>
  </si>
  <si>
    <t>Posibilidad de daño economico y reputacional por  por una atención deficiente de las solicitudes que presenten los usuarios catastrales</t>
  </si>
  <si>
    <t>Revisión de experiencia y capacidad de los contratistas al momento de la revisión previa de la documentación para celebrar el contrato</t>
  </si>
  <si>
    <t>Revisión de la proyección de las solicitudes elevadas por los usuarios catastrales</t>
  </si>
  <si>
    <t>Definición de estándares o procesos estandarizados de atención al usuario catastral cuando se identifiquen circunstancias específicas</t>
  </si>
  <si>
    <t>probabilidad</t>
  </si>
  <si>
    <t>Definir los perfiles de contratistas que son requeridos para la prestación del servicio público de gestión catastral.
Identificación de las habilidades requeridas para cada uno de los perfiles de contratistas requeridos.
Definición de documentos previos de contratación estándar para cada uno de los perfiles identificados.
Revisión del cumplimiento del proceso estándar de contratación.</t>
  </si>
  <si>
    <t>Semestral</t>
  </si>
  <si>
    <t>Cada una de las solicitudes es trabajada a través del BPM, de acuerdo a los flujos de atención creados.
Por perfiles de los flujos, se encuentran funcionarios especializados que se encargan de revisar cada una de los proyectos de respuesta generados.
El supervisor de cada contrato verifica, como variable de evaluación, que tantos reprocesos por devoluciones tuvo el contratista. También verifica si existieron quejas por parte de usuarios catastrales.</t>
  </si>
  <si>
    <t>Identificación de casos recurrentes por los cuales acuden los usuarios catastrales.
Se establecen los diversos tipos de respuestas que deben ser generados por los encargados de atención al público.
Se diseña un flujograma que explique a las personas cómo guiar al usuario catastral hasta encontrar la respuesta adecuada para cada caso.
Reportar el cumplimiento del proceso, el número de atenciones y demás datos derivados de la atención.</t>
  </si>
  <si>
    <t>Subdirección de Planeación e Infraestructura</t>
  </si>
  <si>
    <t>GESTIÓN CATASTRAL</t>
  </si>
  <si>
    <t>El procedimiento inicia con la recepción de la solicitud y finaliza con la expedición del certificado catastral con la información registrada en la base de datos catastrales.</t>
  </si>
  <si>
    <t>Expedir el documento por medio del cual la autoridad catastral hace constar la inscripción del predio o mejora, sus características y condiciones, según la base de datos catastral.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</si>
</sst>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5"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20"/>
      <color theme="1"/>
      <name val="Arial Narrow"/>
      <family val="2"/>
    </font>
    <font>
      <b/>
      <sz val="22"/>
      <color theme="0"/>
      <name val="Arial Narrow"/>
      <family val="2"/>
    </font>
    <font>
      <b/>
      <sz val="11"/>
      <color theme="0"/>
      <name val="Arial Narrow"/>
      <family val="2"/>
    </font>
    <font>
      <b/>
      <sz val="14"/>
      <color theme="0"/>
      <name val="Arial Narrow"/>
      <family val="2"/>
    </font>
    <font>
      <b/>
      <sz val="18"/>
      <color theme="0"/>
      <name val="Arial Narrow"/>
      <family val="2"/>
    </font>
    <font>
      <sz val="12"/>
      <name val="Arial Narrow"/>
      <family val="2"/>
    </font>
    <font>
      <sz val="12"/>
      <color rgb="FFFF0000"/>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5" fillId="0" borderId="0" applyFont="0" applyFill="0" applyBorder="0" applyAlignment="0" applyProtection="0"/>
    <xf numFmtId="0" fontId="47" fillId="0" borderId="0"/>
    <xf numFmtId="0" fontId="48" fillId="0" borderId="0"/>
    <xf numFmtId="0" fontId="5" fillId="0" borderId="0"/>
  </cellStyleXfs>
  <cellXfs count="43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3"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49" fillId="3" borderId="51" xfId="2" applyFont="1" applyFill="1" applyBorder="1"/>
    <xf numFmtId="0" fontId="49" fillId="3" borderId="52" xfId="2" applyFont="1" applyFill="1" applyBorder="1"/>
    <xf numFmtId="0" fontId="49" fillId="3" borderId="53" xfId="2" applyFont="1" applyFill="1" applyBorder="1"/>
    <xf numFmtId="0" fontId="17" fillId="3" borderId="0" xfId="0" applyFont="1" applyFill="1" applyAlignment="1">
      <alignment vertical="center"/>
    </xf>
    <xf numFmtId="0" fontId="5" fillId="3" borderId="0" xfId="0" applyFont="1" applyFill="1"/>
    <xf numFmtId="0" fontId="36" fillId="3" borderId="0" xfId="0" applyFont="1" applyFill="1"/>
    <xf numFmtId="0" fontId="37" fillId="3" borderId="34" xfId="0" applyFont="1" applyFill="1" applyBorder="1" applyAlignment="1">
      <alignment horizontal="center" vertical="center" wrapText="1" readingOrder="1"/>
    </xf>
    <xf numFmtId="0" fontId="38" fillId="3" borderId="34" xfId="0" applyFont="1" applyFill="1" applyBorder="1" applyAlignment="1">
      <alignment horizontal="justify" vertical="center" wrapText="1" readingOrder="1"/>
    </xf>
    <xf numFmtId="9" fontId="37" fillId="3" borderId="43" xfId="0" applyNumberFormat="1" applyFont="1" applyFill="1" applyBorder="1" applyAlignment="1">
      <alignment horizontal="center" vertical="center" wrapText="1" readingOrder="1"/>
    </xf>
    <xf numFmtId="0" fontId="37" fillId="3" borderId="33" xfId="0" applyFont="1" applyFill="1" applyBorder="1" applyAlignment="1">
      <alignment horizontal="center" vertical="center" wrapText="1" readingOrder="1"/>
    </xf>
    <xf numFmtId="0" fontId="38" fillId="3" borderId="33" xfId="0" applyFont="1" applyFill="1" applyBorder="1" applyAlignment="1">
      <alignment horizontal="justify" vertical="center" wrapText="1" readingOrder="1"/>
    </xf>
    <xf numFmtId="9" fontId="37" fillId="3" borderId="38" xfId="0" applyNumberFormat="1"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38" fillId="3" borderId="40" xfId="0" applyFont="1" applyFill="1" applyBorder="1" applyAlignment="1">
      <alignment horizontal="justify" vertical="center" wrapText="1" readingOrder="1"/>
    </xf>
    <xf numFmtId="0" fontId="38" fillId="3" borderId="41" xfId="0" applyFont="1" applyFill="1" applyBorder="1" applyAlignment="1">
      <alignment horizontal="center" vertical="center" wrapText="1" readingOrder="1"/>
    </xf>
    <xf numFmtId="0" fontId="46" fillId="3" borderId="0" xfId="0" applyFont="1" applyFill="1"/>
    <xf numFmtId="0" fontId="37" fillId="15" borderId="45" xfId="0" applyFont="1" applyFill="1" applyBorder="1" applyAlignment="1">
      <alignment horizontal="center" vertical="center" wrapText="1" readingOrder="1"/>
    </xf>
    <xf numFmtId="0" fontId="37" fillId="15" borderId="46" xfId="0" applyFont="1" applyFill="1" applyBorder="1" applyAlignment="1">
      <alignment horizontal="center" vertical="center" wrapText="1" readingOrder="1"/>
    </xf>
    <xf numFmtId="0" fontId="14" fillId="3" borderId="0" xfId="0" applyFont="1" applyFill="1"/>
    <xf numFmtId="0" fontId="31"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49" fillId="3" borderId="14"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49" fillId="3" borderId="0" xfId="2" applyFont="1" applyFill="1"/>
    <xf numFmtId="0" fontId="49" fillId="3" borderId="15" xfId="2" applyFont="1" applyFill="1" applyBorder="1"/>
    <xf numFmtId="0" fontId="49" fillId="3" borderId="16" xfId="2" applyFont="1" applyFill="1" applyBorder="1"/>
    <xf numFmtId="0" fontId="49" fillId="3" borderId="18" xfId="2" applyFont="1" applyFill="1" applyBorder="1"/>
    <xf numFmtId="0" fontId="49" fillId="3" borderId="17" xfId="2" applyFont="1" applyFill="1" applyBorder="1"/>
    <xf numFmtId="0" fontId="53" fillId="3" borderId="0" xfId="2" applyFont="1" applyFill="1" applyAlignment="1">
      <alignment horizontal="left" vertical="center" wrapText="1"/>
    </xf>
    <xf numFmtId="0" fontId="49" fillId="3" borderId="0" xfId="2" applyFont="1" applyFill="1" applyAlignment="1">
      <alignment horizontal="left" vertical="center" wrapText="1"/>
    </xf>
    <xf numFmtId="0" fontId="49" fillId="3" borderId="0" xfId="2" quotePrefix="1" applyFont="1" applyFill="1" applyAlignment="1">
      <alignment horizontal="left" vertical="center" wrapText="1"/>
    </xf>
    <xf numFmtId="0" fontId="51" fillId="3" borderId="14" xfId="2" quotePrefix="1" applyFont="1" applyFill="1" applyBorder="1" applyAlignment="1">
      <alignment horizontal="left" vertical="top" wrapText="1"/>
    </xf>
    <xf numFmtId="0" fontId="52" fillId="3" borderId="0" xfId="2" quotePrefix="1" applyFont="1" applyFill="1" applyAlignment="1">
      <alignment horizontal="left" vertical="top" wrapText="1"/>
    </xf>
    <xf numFmtId="0" fontId="52"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60" fillId="7" borderId="2" xfId="0" applyFont="1" applyFill="1" applyBorder="1" applyAlignment="1">
      <alignment horizontal="center" vertical="center" textRotation="9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1" fillId="0" borderId="2" xfId="0" applyFont="1" applyBorder="1" applyAlignment="1" applyProtection="1">
      <alignment horizontal="justify" vertical="center"/>
      <protection locked="0"/>
    </xf>
    <xf numFmtId="164" fontId="1" fillId="0" borderId="2" xfId="1" applyNumberFormat="1" applyFont="1" applyFill="1" applyBorder="1" applyAlignment="1">
      <alignment horizontal="center" vertical="center"/>
    </xf>
    <xf numFmtId="14" fontId="1" fillId="0" borderId="2" xfId="0" applyNumberFormat="1"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6" fillId="0" borderId="5" xfId="0" applyFont="1" applyBorder="1" applyAlignment="1" applyProtection="1">
      <alignment vertical="center" wrapText="1"/>
      <protection locked="0"/>
    </xf>
    <xf numFmtId="0" fontId="49" fillId="0" borderId="4" xfId="0" applyFont="1" applyBorder="1" applyAlignment="1" applyProtection="1">
      <alignment vertical="center" wrapText="1"/>
      <protection locked="0"/>
    </xf>
    <xf numFmtId="0" fontId="2" fillId="0" borderId="2"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1" fillId="3" borderId="0" xfId="0" applyFont="1" applyFill="1" applyAlignment="1">
      <alignment vertical="center" wrapText="1"/>
    </xf>
    <xf numFmtId="0" fontId="63" fillId="0" borderId="2" xfId="0" applyFont="1" applyBorder="1" applyAlignment="1" applyProtection="1">
      <alignment horizontal="center" vertical="center" wrapText="1"/>
      <protection locked="0"/>
    </xf>
    <xf numFmtId="0" fontId="63" fillId="0" borderId="2" xfId="0" applyFont="1" applyBorder="1" applyAlignment="1" applyProtection="1">
      <alignment horizontal="center" vertical="top" wrapText="1"/>
      <protection locked="0"/>
    </xf>
    <xf numFmtId="0" fontId="64" fillId="0" borderId="2" xfId="0" applyFont="1" applyBorder="1" applyAlignment="1" applyProtection="1">
      <alignment horizontal="center" vertical="center" wrapText="1"/>
      <protection locked="0"/>
    </xf>
    <xf numFmtId="0" fontId="35" fillId="0" borderId="2" xfId="0" applyFont="1" applyBorder="1" applyAlignment="1" applyProtection="1">
      <alignment horizontal="center" vertical="top" wrapText="1"/>
      <protection locked="0"/>
    </xf>
    <xf numFmtId="0" fontId="50" fillId="14" borderId="48" xfId="2" applyFont="1" applyFill="1" applyBorder="1" applyAlignment="1">
      <alignment horizontal="center" vertical="center" wrapText="1"/>
    </xf>
    <xf numFmtId="0" fontId="50" fillId="14" borderId="49" xfId="2" applyFont="1" applyFill="1" applyBorder="1" applyAlignment="1">
      <alignment horizontal="center" vertical="center" wrapText="1"/>
    </xf>
    <xf numFmtId="0" fontId="50" fillId="14" borderId="50"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8" xfId="2" quotePrefix="1" applyFont="1" applyBorder="1" applyAlignment="1">
      <alignment horizontal="left" vertical="center" wrapText="1"/>
    </xf>
    <xf numFmtId="0" fontId="49" fillId="0" borderId="69" xfId="2" quotePrefix="1" applyFont="1" applyBorder="1" applyAlignment="1">
      <alignment horizontal="left" vertical="center" wrapText="1"/>
    </xf>
    <xf numFmtId="0" fontId="49" fillId="0" borderId="70" xfId="2" quotePrefix="1" applyFont="1" applyBorder="1" applyAlignment="1">
      <alignment horizontal="left" vertical="center" wrapText="1"/>
    </xf>
    <xf numFmtId="0" fontId="51" fillId="3" borderId="51" xfId="2" quotePrefix="1" applyFont="1" applyFill="1" applyBorder="1" applyAlignment="1">
      <alignment horizontal="left" vertical="top" wrapText="1"/>
    </xf>
    <xf numFmtId="0" fontId="52" fillId="3" borderId="52" xfId="2" quotePrefix="1" applyFont="1" applyFill="1" applyBorder="1" applyAlignment="1">
      <alignment horizontal="left" vertical="top" wrapText="1"/>
    </xf>
    <xf numFmtId="0" fontId="52" fillId="3" borderId="53" xfId="2" quotePrefix="1" applyFont="1" applyFill="1" applyBorder="1" applyAlignment="1">
      <alignment horizontal="left" vertical="top" wrapText="1"/>
    </xf>
    <xf numFmtId="0" fontId="49" fillId="0" borderId="14" xfId="2" quotePrefix="1" applyFont="1" applyBorder="1" applyAlignment="1">
      <alignment horizontal="left" vertical="top" wrapText="1"/>
    </xf>
    <xf numFmtId="0" fontId="49" fillId="0" borderId="0" xfId="2" quotePrefix="1" applyFont="1" applyAlignment="1">
      <alignment horizontal="left" vertical="top" wrapText="1"/>
    </xf>
    <xf numFmtId="0" fontId="49" fillId="0" borderId="15" xfId="2" quotePrefix="1" applyFont="1" applyBorder="1" applyAlignment="1">
      <alignment horizontal="left" vertical="top" wrapText="1"/>
    </xf>
    <xf numFmtId="0" fontId="54" fillId="14" borderId="54" xfId="3" applyFont="1" applyFill="1" applyBorder="1" applyAlignment="1">
      <alignment horizontal="center" vertical="center" wrapText="1"/>
    </xf>
    <xf numFmtId="0" fontId="54" fillId="14" borderId="55" xfId="3" applyFont="1" applyFill="1" applyBorder="1" applyAlignment="1">
      <alignment horizontal="center" vertical="center" wrapText="1"/>
    </xf>
    <xf numFmtId="0" fontId="54" fillId="14" borderId="56" xfId="2" applyFont="1" applyFill="1" applyBorder="1" applyAlignment="1">
      <alignment horizontal="center" vertical="center"/>
    </xf>
    <xf numFmtId="0" fontId="54"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54" fillId="3" borderId="58" xfId="3" applyFont="1" applyFill="1" applyBorder="1" applyAlignment="1">
      <alignment horizontal="left" vertical="top" wrapText="1" readingOrder="1"/>
    </xf>
    <xf numFmtId="0" fontId="54" fillId="3" borderId="59" xfId="3" applyFont="1" applyFill="1" applyBorder="1" applyAlignment="1">
      <alignment horizontal="left" vertical="top" wrapText="1" readingOrder="1"/>
    </xf>
    <xf numFmtId="0" fontId="55" fillId="3" borderId="60" xfId="2" applyFont="1" applyFill="1" applyBorder="1" applyAlignment="1">
      <alignment horizontal="justify" vertical="center" wrapText="1"/>
    </xf>
    <xf numFmtId="0" fontId="55" fillId="3" borderId="61" xfId="2" applyFont="1" applyFill="1" applyBorder="1" applyAlignment="1">
      <alignment horizontal="justify" vertical="center" wrapText="1"/>
    </xf>
    <xf numFmtId="0" fontId="54" fillId="3" borderId="62" xfId="0" applyFont="1" applyFill="1" applyBorder="1" applyAlignment="1">
      <alignment horizontal="left" vertical="center" wrapText="1"/>
    </xf>
    <xf numFmtId="0" fontId="54" fillId="3" borderId="63" xfId="0" applyFont="1" applyFill="1" applyBorder="1" applyAlignment="1">
      <alignment horizontal="left" vertical="center" wrapText="1"/>
    </xf>
    <xf numFmtId="0" fontId="55" fillId="3" borderId="64" xfId="2" applyFont="1" applyFill="1" applyBorder="1" applyAlignment="1">
      <alignment horizontal="justify" vertical="center" wrapText="1"/>
    </xf>
    <xf numFmtId="0" fontId="55" fillId="3" borderId="65" xfId="2" applyFont="1" applyFill="1" applyBorder="1" applyAlignment="1">
      <alignment horizontal="justify" vertical="center" wrapText="1"/>
    </xf>
    <xf numFmtId="0" fontId="49" fillId="3" borderId="14" xfId="2" applyFont="1" applyFill="1" applyBorder="1" applyAlignment="1">
      <alignment horizontal="left" vertical="top" wrapText="1"/>
    </xf>
    <xf numFmtId="0" fontId="49" fillId="3" borderId="0" xfId="2" applyFont="1" applyFill="1" applyAlignment="1">
      <alignment horizontal="left" vertical="top" wrapText="1"/>
    </xf>
    <xf numFmtId="0" fontId="49" fillId="3" borderId="15" xfId="2" applyFont="1" applyFill="1" applyBorder="1" applyAlignment="1">
      <alignment horizontal="left" vertical="top" wrapText="1"/>
    </xf>
    <xf numFmtId="0" fontId="54" fillId="3" borderId="71" xfId="0" applyFont="1" applyFill="1" applyBorder="1" applyAlignment="1">
      <alignment horizontal="left" vertical="center" wrapText="1"/>
    </xf>
    <xf numFmtId="0" fontId="54" fillId="3" borderId="72" xfId="0" applyFont="1" applyFill="1" applyBorder="1" applyAlignment="1">
      <alignment horizontal="left" vertical="center" wrapText="1"/>
    </xf>
    <xf numFmtId="0" fontId="54" fillId="3" borderId="73" xfId="0" applyFont="1" applyFill="1" applyBorder="1" applyAlignment="1">
      <alignment horizontal="left" vertical="center" wrapText="1"/>
    </xf>
    <xf numFmtId="0" fontId="54" fillId="3" borderId="74" xfId="0" applyFont="1" applyFill="1" applyBorder="1" applyAlignment="1">
      <alignment horizontal="left" vertical="center" wrapText="1"/>
    </xf>
    <xf numFmtId="0" fontId="55" fillId="3" borderId="66" xfId="0" applyFont="1" applyFill="1" applyBorder="1" applyAlignment="1">
      <alignment horizontal="justify" vertical="center" wrapText="1"/>
    </xf>
    <xf numFmtId="0" fontId="55" fillId="3" borderId="67" xfId="0" applyFont="1" applyFill="1" applyBorder="1" applyAlignment="1">
      <alignment horizontal="justify" vertical="center" wrapText="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60" fillId="7" borderId="4" xfId="0" applyFont="1" applyFill="1" applyBorder="1" applyAlignment="1">
      <alignment horizontal="center" vertical="center" wrapText="1"/>
    </xf>
    <xf numFmtId="0" fontId="60" fillId="7" borderId="5" xfId="0" applyFont="1" applyFill="1" applyBorder="1" applyAlignment="1">
      <alignment horizontal="center" vertical="center" wrapText="1"/>
    </xf>
    <xf numFmtId="0" fontId="60" fillId="7" borderId="2" xfId="0" applyFont="1" applyFill="1" applyBorder="1" applyAlignment="1">
      <alignment horizontal="center" vertical="center" wrapText="1"/>
    </xf>
    <xf numFmtId="0" fontId="60" fillId="7" borderId="8" xfId="0" applyFont="1" applyFill="1" applyBorder="1" applyAlignment="1">
      <alignment horizontal="center" vertical="center" wrapText="1"/>
    </xf>
    <xf numFmtId="0" fontId="60" fillId="7" borderId="9" xfId="0" applyFont="1" applyFill="1" applyBorder="1" applyAlignment="1">
      <alignment horizontal="center" vertical="center"/>
    </xf>
    <xf numFmtId="0" fontId="60" fillId="7" borderId="3" xfId="0" applyFont="1" applyFill="1" applyBorder="1" applyAlignment="1">
      <alignment horizontal="center" vertical="center"/>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60" fillId="7" borderId="4" xfId="0" applyFont="1" applyFill="1" applyBorder="1" applyAlignment="1">
      <alignment horizontal="center" vertical="center" textRotation="90" wrapText="1"/>
    </xf>
    <xf numFmtId="0" fontId="60" fillId="7" borderId="5" xfId="0" applyFont="1" applyFill="1" applyBorder="1" applyAlignment="1">
      <alignment horizontal="center" vertical="center" textRotation="90" wrapText="1"/>
    </xf>
    <xf numFmtId="0" fontId="60" fillId="7" borderId="2" xfId="0" applyFont="1" applyFill="1" applyBorder="1" applyAlignment="1">
      <alignment horizontal="center" vertical="center" textRotation="90" wrapText="1"/>
    </xf>
    <xf numFmtId="0" fontId="60" fillId="7" borderId="9" xfId="0" applyFont="1" applyFill="1" applyBorder="1" applyAlignment="1">
      <alignment horizontal="center" vertical="center" wrapText="1"/>
    </xf>
    <xf numFmtId="0" fontId="61" fillId="7" borderId="2" xfId="0" applyFont="1" applyFill="1" applyBorder="1" applyAlignment="1">
      <alignment horizontal="center"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61" fillId="7" borderId="4" xfId="0" applyFont="1" applyFill="1" applyBorder="1" applyAlignment="1">
      <alignment horizontal="center" vertical="center" textRotation="90"/>
    </xf>
    <xf numFmtId="0" fontId="61" fillId="7" borderId="5" xfId="0" applyFont="1" applyFill="1" applyBorder="1" applyAlignment="1">
      <alignment horizontal="center" vertical="center" textRotation="90"/>
    </xf>
    <xf numFmtId="0" fontId="60" fillId="7" borderId="5" xfId="0" applyFont="1" applyFill="1" applyBorder="1" applyAlignment="1">
      <alignment horizontal="center" vertical="center"/>
    </xf>
    <xf numFmtId="0" fontId="60" fillId="7" borderId="2" xfId="0" applyFont="1" applyFill="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59" fillId="7" borderId="29" xfId="0" applyFont="1" applyFill="1" applyBorder="1" applyAlignment="1">
      <alignment horizontal="center" vertical="center" wrapText="1"/>
    </xf>
    <xf numFmtId="0" fontId="60" fillId="7" borderId="6" xfId="0" applyFont="1" applyFill="1" applyBorder="1" applyAlignment="1">
      <alignment horizontal="center" vertical="center"/>
    </xf>
    <xf numFmtId="0" fontId="60" fillId="7" borderId="10" xfId="0" applyFont="1" applyFill="1" applyBorder="1" applyAlignment="1">
      <alignment horizontal="center" vertical="center"/>
    </xf>
    <xf numFmtId="0" fontId="60" fillId="7" borderId="7" xfId="0" applyFont="1" applyFill="1" applyBorder="1" applyAlignment="1">
      <alignment horizontal="center" vertical="center"/>
    </xf>
    <xf numFmtId="0" fontId="62" fillId="7" borderId="6" xfId="0" applyFont="1" applyFill="1" applyBorder="1" applyAlignment="1">
      <alignment horizontal="left" vertical="center"/>
    </xf>
    <xf numFmtId="0" fontId="62" fillId="7" borderId="7" xfId="0" applyFont="1" applyFill="1" applyBorder="1" applyAlignment="1">
      <alignment horizontal="left" vertical="center"/>
    </xf>
    <xf numFmtId="0" fontId="58" fillId="0" borderId="33" xfId="0" applyFont="1" applyBorder="1" applyAlignment="1" applyProtection="1">
      <alignment horizontal="left" vertical="center"/>
      <protection locked="0"/>
    </xf>
    <xf numFmtId="0" fontId="8" fillId="0" borderId="33" xfId="0" applyFont="1" applyBorder="1" applyAlignment="1" applyProtection="1">
      <alignment horizontal="left" vertical="center" wrapText="1"/>
      <protection locked="0"/>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0" xfId="0" applyFont="1" applyAlignment="1">
      <alignment horizontal="center" vertical="center"/>
    </xf>
    <xf numFmtId="0" fontId="43" fillId="0" borderId="15"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3" fillId="0" borderId="17" xfId="0" applyFont="1" applyBorder="1" applyAlignment="1">
      <alignment horizontal="center" vertical="center"/>
    </xf>
    <xf numFmtId="0" fontId="43" fillId="0" borderId="19" xfId="0" applyFont="1" applyBorder="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4" xfId="0" applyFont="1" applyBorder="1" applyAlignment="1">
      <alignment horizontal="center" vertical="center" wrapText="1"/>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3" fillId="0" borderId="0" xfId="0" applyFont="1" applyAlignment="1">
      <alignment horizontal="center" vertical="center" wrapText="1"/>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5" fillId="0" borderId="0" xfId="0" applyFont="1" applyAlignment="1">
      <alignment horizontal="center" vertical="center"/>
    </xf>
    <xf numFmtId="0" fontId="40" fillId="15" borderId="35" xfId="0" applyFont="1" applyFill="1" applyBorder="1" applyAlignment="1">
      <alignment horizontal="center" vertical="center" wrapText="1" readingOrder="1"/>
    </xf>
    <xf numFmtId="0" fontId="40" fillId="15" borderId="36" xfId="0" applyFont="1" applyFill="1" applyBorder="1" applyAlignment="1">
      <alignment horizontal="center" vertical="center" wrapText="1" readingOrder="1"/>
    </xf>
    <xf numFmtId="0" fontId="40" fillId="15" borderId="47"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5" borderId="44" xfId="0" applyFont="1" applyFill="1" applyBorder="1" applyAlignment="1">
      <alignment horizontal="center" vertical="center" wrapText="1" readingOrder="1"/>
    </xf>
    <xf numFmtId="0" fontId="37" fillId="15" borderId="45" xfId="0" applyFont="1" applyFill="1" applyBorder="1" applyAlignment="1">
      <alignment horizontal="center" vertical="center" wrapText="1" readingOrder="1"/>
    </xf>
    <xf numFmtId="0" fontId="37" fillId="3" borderId="42"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7" fillId="3" borderId="34" xfId="0" applyFont="1" applyFill="1" applyBorder="1" applyAlignment="1">
      <alignment horizontal="center" vertical="center" wrapText="1" readingOrder="1"/>
    </xf>
    <xf numFmtId="0" fontId="37" fillId="3" borderId="33" xfId="0" applyFont="1" applyFill="1" applyBorder="1" applyAlignment="1">
      <alignment horizontal="center" vertical="center" wrapText="1" readingOrder="1"/>
    </xf>
    <xf numFmtId="0" fontId="37" fillId="3" borderId="39"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59" fillId="7" borderId="28" xfId="0" applyFont="1" applyFill="1" applyBorder="1" applyAlignment="1">
      <alignment horizontal="center" vertical="center" wrapText="1"/>
    </xf>
    <xf numFmtId="0" fontId="59" fillId="7" borderId="30" xfId="0" applyFont="1" applyFill="1" applyBorder="1" applyAlignment="1">
      <alignment horizontal="center" vertical="center" wrapText="1"/>
    </xf>
    <xf numFmtId="0" fontId="59" fillId="7" borderId="3" xfId="0" applyFont="1" applyFill="1" applyBorder="1" applyAlignment="1">
      <alignment horizontal="center" vertical="center" wrapText="1"/>
    </xf>
    <xf numFmtId="0" fontId="59" fillId="7" borderId="31" xfId="0" applyFont="1" applyFill="1" applyBorder="1" applyAlignment="1">
      <alignment horizontal="center" vertical="center" wrapText="1"/>
    </xf>
    <xf numFmtId="0" fontId="59" fillId="7" borderId="32" xfId="0" applyFont="1" applyFill="1" applyBorder="1" applyAlignment="1">
      <alignment horizontal="center" vertical="center" wrapText="1"/>
    </xf>
  </cellXfs>
  <cellStyles count="5">
    <cellStyle name="Normal" xfId="0" builtinId="0"/>
    <cellStyle name="Normal - Style1 2" xfId="2"/>
    <cellStyle name="Normal 2" xfId="4"/>
    <cellStyle name="Normal 2 2" xfId="3"/>
    <cellStyle name="Porcentaje" xfId="1" builtinId="5"/>
  </cellStyles>
  <dxfs count="100">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17"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99" dataDxfId="98">
  <autoFilter ref="B209:C219"/>
  <tableColumns count="2">
    <tableColumn id="1" name="Criterios" dataDxfId="97"/>
    <tableColumn id="2" name="Subcriterios" dataDxfId="96"/>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A37" zoomScale="110" zoomScaleNormal="110" workbookViewId="0">
      <selection activeCell="E19" sqref="E19:F19"/>
    </sheetView>
  </sheetViews>
  <sheetFormatPr baseColWidth="10" defaultColWidth="11.42578125" defaultRowHeight="15" x14ac:dyDescent="0.25"/>
  <cols>
    <col min="1" max="1" width="2.85546875" style="82" customWidth="1"/>
    <col min="2" max="3" width="24.5703125" style="82" customWidth="1"/>
    <col min="4" max="4" width="16" style="82" customWidth="1"/>
    <col min="5" max="5" width="24.5703125" style="82" customWidth="1"/>
    <col min="6" max="6" width="27.5703125" style="82" customWidth="1"/>
    <col min="7" max="8" width="24.5703125" style="82" customWidth="1"/>
    <col min="9" max="16384" width="11.42578125" style="82"/>
  </cols>
  <sheetData>
    <row r="1" spans="2:8" ht="15.75" thickBot="1" x14ac:dyDescent="0.3"/>
    <row r="2" spans="2:8" ht="18" x14ac:dyDescent="0.25">
      <c r="B2" s="174" t="s">
        <v>164</v>
      </c>
      <c r="C2" s="175"/>
      <c r="D2" s="175"/>
      <c r="E2" s="175"/>
      <c r="F2" s="175"/>
      <c r="G2" s="175"/>
      <c r="H2" s="176"/>
    </row>
    <row r="3" spans="2:8" x14ac:dyDescent="0.25">
      <c r="B3" s="83"/>
      <c r="C3" s="84"/>
      <c r="D3" s="84"/>
      <c r="E3" s="84"/>
      <c r="F3" s="84"/>
      <c r="G3" s="84"/>
      <c r="H3" s="85"/>
    </row>
    <row r="4" spans="2:8" ht="63" customHeight="1" x14ac:dyDescent="0.25">
      <c r="B4" s="177" t="s">
        <v>207</v>
      </c>
      <c r="C4" s="178"/>
      <c r="D4" s="178"/>
      <c r="E4" s="178"/>
      <c r="F4" s="178"/>
      <c r="G4" s="178"/>
      <c r="H4" s="179"/>
    </row>
    <row r="5" spans="2:8" ht="63" customHeight="1" x14ac:dyDescent="0.25">
      <c r="B5" s="180"/>
      <c r="C5" s="181"/>
      <c r="D5" s="181"/>
      <c r="E5" s="181"/>
      <c r="F5" s="181"/>
      <c r="G5" s="181"/>
      <c r="H5" s="182"/>
    </row>
    <row r="6" spans="2:8" ht="16.5" x14ac:dyDescent="0.25">
      <c r="B6" s="183" t="s">
        <v>162</v>
      </c>
      <c r="C6" s="184"/>
      <c r="D6" s="184"/>
      <c r="E6" s="184"/>
      <c r="F6" s="184"/>
      <c r="G6" s="184"/>
      <c r="H6" s="185"/>
    </row>
    <row r="7" spans="2:8" ht="95.25" customHeight="1" x14ac:dyDescent="0.25">
      <c r="B7" s="193" t="s">
        <v>167</v>
      </c>
      <c r="C7" s="194"/>
      <c r="D7" s="194"/>
      <c r="E7" s="194"/>
      <c r="F7" s="194"/>
      <c r="G7" s="194"/>
      <c r="H7" s="195"/>
    </row>
    <row r="8" spans="2:8" ht="16.5" x14ac:dyDescent="0.25">
      <c r="B8" s="119"/>
      <c r="C8" s="120"/>
      <c r="D8" s="120"/>
      <c r="E8" s="120"/>
      <c r="F8" s="120"/>
      <c r="G8" s="120"/>
      <c r="H8" s="121"/>
    </row>
    <row r="9" spans="2:8" ht="16.5" customHeight="1" x14ac:dyDescent="0.25">
      <c r="B9" s="186" t="s">
        <v>200</v>
      </c>
      <c r="C9" s="187"/>
      <c r="D9" s="187"/>
      <c r="E9" s="187"/>
      <c r="F9" s="187"/>
      <c r="G9" s="187"/>
      <c r="H9" s="188"/>
    </row>
    <row r="10" spans="2:8" ht="44.25" customHeight="1" x14ac:dyDescent="0.25">
      <c r="B10" s="186"/>
      <c r="C10" s="187"/>
      <c r="D10" s="187"/>
      <c r="E10" s="187"/>
      <c r="F10" s="187"/>
      <c r="G10" s="187"/>
      <c r="H10" s="188"/>
    </row>
    <row r="11" spans="2:8" ht="15.75" thickBot="1" x14ac:dyDescent="0.3">
      <c r="B11" s="108"/>
      <c r="C11" s="111"/>
      <c r="D11" s="116"/>
      <c r="E11" s="117"/>
      <c r="F11" s="117"/>
      <c r="G11" s="118"/>
      <c r="H11" s="112"/>
    </row>
    <row r="12" spans="2:8" ht="15.75" thickTop="1" x14ac:dyDescent="0.25">
      <c r="B12" s="108"/>
      <c r="C12" s="189" t="s">
        <v>163</v>
      </c>
      <c r="D12" s="190"/>
      <c r="E12" s="191" t="s">
        <v>201</v>
      </c>
      <c r="F12" s="192"/>
      <c r="G12" s="111"/>
      <c r="H12" s="112"/>
    </row>
    <row r="13" spans="2:8" ht="35.25" customHeight="1" x14ac:dyDescent="0.25">
      <c r="B13" s="108"/>
      <c r="C13" s="196" t="s">
        <v>194</v>
      </c>
      <c r="D13" s="197"/>
      <c r="E13" s="198" t="s">
        <v>199</v>
      </c>
      <c r="F13" s="199"/>
      <c r="G13" s="111"/>
      <c r="H13" s="112"/>
    </row>
    <row r="14" spans="2:8" ht="17.25" customHeight="1" x14ac:dyDescent="0.25">
      <c r="B14" s="108"/>
      <c r="C14" s="196" t="s">
        <v>195</v>
      </c>
      <c r="D14" s="197"/>
      <c r="E14" s="198" t="s">
        <v>197</v>
      </c>
      <c r="F14" s="199"/>
      <c r="G14" s="111"/>
      <c r="H14" s="112"/>
    </row>
    <row r="15" spans="2:8" ht="19.5" customHeight="1" x14ac:dyDescent="0.25">
      <c r="B15" s="108"/>
      <c r="C15" s="196" t="s">
        <v>196</v>
      </c>
      <c r="D15" s="197"/>
      <c r="E15" s="198" t="s">
        <v>198</v>
      </c>
      <c r="F15" s="199"/>
      <c r="G15" s="111"/>
      <c r="H15" s="112"/>
    </row>
    <row r="16" spans="2:8" ht="69.75" customHeight="1" x14ac:dyDescent="0.25">
      <c r="B16" s="108"/>
      <c r="C16" s="196" t="s">
        <v>165</v>
      </c>
      <c r="D16" s="197"/>
      <c r="E16" s="198" t="s">
        <v>166</v>
      </c>
      <c r="F16" s="199"/>
      <c r="G16" s="111"/>
      <c r="H16" s="112"/>
    </row>
    <row r="17" spans="2:8" ht="34.5" customHeight="1" x14ac:dyDescent="0.25">
      <c r="B17" s="108"/>
      <c r="C17" s="200" t="s">
        <v>2</v>
      </c>
      <c r="D17" s="201"/>
      <c r="E17" s="202" t="s">
        <v>208</v>
      </c>
      <c r="F17" s="203"/>
      <c r="G17" s="111"/>
      <c r="H17" s="112"/>
    </row>
    <row r="18" spans="2:8" ht="27.75" customHeight="1" x14ac:dyDescent="0.25">
      <c r="B18" s="108"/>
      <c r="C18" s="200" t="s">
        <v>3</v>
      </c>
      <c r="D18" s="201"/>
      <c r="E18" s="202" t="s">
        <v>209</v>
      </c>
      <c r="F18" s="203"/>
      <c r="G18" s="111"/>
      <c r="H18" s="112"/>
    </row>
    <row r="19" spans="2:8" ht="28.5" customHeight="1" x14ac:dyDescent="0.25">
      <c r="B19" s="108"/>
      <c r="C19" s="200" t="s">
        <v>41</v>
      </c>
      <c r="D19" s="201"/>
      <c r="E19" s="202" t="s">
        <v>210</v>
      </c>
      <c r="F19" s="203"/>
      <c r="G19" s="111"/>
      <c r="H19" s="112"/>
    </row>
    <row r="20" spans="2:8" ht="72.75" customHeight="1" x14ac:dyDescent="0.25">
      <c r="B20" s="108"/>
      <c r="C20" s="200" t="s">
        <v>1</v>
      </c>
      <c r="D20" s="201"/>
      <c r="E20" s="202" t="s">
        <v>211</v>
      </c>
      <c r="F20" s="203"/>
      <c r="G20" s="111"/>
      <c r="H20" s="112"/>
    </row>
    <row r="21" spans="2:8" ht="64.5" customHeight="1" x14ac:dyDescent="0.25">
      <c r="B21" s="108"/>
      <c r="C21" s="200" t="s">
        <v>49</v>
      </c>
      <c r="D21" s="201"/>
      <c r="E21" s="202" t="s">
        <v>169</v>
      </c>
      <c r="F21" s="203"/>
      <c r="G21" s="111"/>
      <c r="H21" s="112"/>
    </row>
    <row r="22" spans="2:8" ht="71.25" customHeight="1" x14ac:dyDescent="0.25">
      <c r="B22" s="108"/>
      <c r="C22" s="200" t="s">
        <v>168</v>
      </c>
      <c r="D22" s="201"/>
      <c r="E22" s="202" t="s">
        <v>170</v>
      </c>
      <c r="F22" s="203"/>
      <c r="G22" s="111"/>
      <c r="H22" s="112"/>
    </row>
    <row r="23" spans="2:8" ht="55.5" customHeight="1" x14ac:dyDescent="0.25">
      <c r="B23" s="108"/>
      <c r="C23" s="207" t="s">
        <v>171</v>
      </c>
      <c r="D23" s="208"/>
      <c r="E23" s="202" t="s">
        <v>172</v>
      </c>
      <c r="F23" s="203"/>
      <c r="G23" s="111"/>
      <c r="H23" s="112"/>
    </row>
    <row r="24" spans="2:8" ht="42" customHeight="1" x14ac:dyDescent="0.25">
      <c r="B24" s="108"/>
      <c r="C24" s="207" t="s">
        <v>47</v>
      </c>
      <c r="D24" s="208"/>
      <c r="E24" s="202" t="s">
        <v>173</v>
      </c>
      <c r="F24" s="203"/>
      <c r="G24" s="111"/>
      <c r="H24" s="112"/>
    </row>
    <row r="25" spans="2:8" ht="59.25" customHeight="1" x14ac:dyDescent="0.25">
      <c r="B25" s="108"/>
      <c r="C25" s="207" t="s">
        <v>161</v>
      </c>
      <c r="D25" s="208"/>
      <c r="E25" s="202" t="s">
        <v>174</v>
      </c>
      <c r="F25" s="203"/>
      <c r="G25" s="111"/>
      <c r="H25" s="112"/>
    </row>
    <row r="26" spans="2:8" ht="23.25" customHeight="1" x14ac:dyDescent="0.25">
      <c r="B26" s="108"/>
      <c r="C26" s="207" t="s">
        <v>12</v>
      </c>
      <c r="D26" s="208"/>
      <c r="E26" s="202" t="s">
        <v>175</v>
      </c>
      <c r="F26" s="203"/>
      <c r="G26" s="111"/>
      <c r="H26" s="112"/>
    </row>
    <row r="27" spans="2:8" ht="30.75" customHeight="1" x14ac:dyDescent="0.25">
      <c r="B27" s="108"/>
      <c r="C27" s="207" t="s">
        <v>179</v>
      </c>
      <c r="D27" s="208"/>
      <c r="E27" s="202" t="s">
        <v>176</v>
      </c>
      <c r="F27" s="203"/>
      <c r="G27" s="111"/>
      <c r="H27" s="112"/>
    </row>
    <row r="28" spans="2:8" ht="35.25" customHeight="1" x14ac:dyDescent="0.25">
      <c r="B28" s="108"/>
      <c r="C28" s="207" t="s">
        <v>180</v>
      </c>
      <c r="D28" s="208"/>
      <c r="E28" s="202" t="s">
        <v>177</v>
      </c>
      <c r="F28" s="203"/>
      <c r="G28" s="111"/>
      <c r="H28" s="112"/>
    </row>
    <row r="29" spans="2:8" ht="33" customHeight="1" x14ac:dyDescent="0.25">
      <c r="B29" s="108"/>
      <c r="C29" s="207" t="s">
        <v>180</v>
      </c>
      <c r="D29" s="208"/>
      <c r="E29" s="202" t="s">
        <v>177</v>
      </c>
      <c r="F29" s="203"/>
      <c r="G29" s="111"/>
      <c r="H29" s="112"/>
    </row>
    <row r="30" spans="2:8" ht="30" customHeight="1" x14ac:dyDescent="0.25">
      <c r="B30" s="108"/>
      <c r="C30" s="207" t="s">
        <v>181</v>
      </c>
      <c r="D30" s="208"/>
      <c r="E30" s="202" t="s">
        <v>178</v>
      </c>
      <c r="F30" s="203"/>
      <c r="G30" s="111"/>
      <c r="H30" s="112"/>
    </row>
    <row r="31" spans="2:8" ht="35.25" customHeight="1" x14ac:dyDescent="0.25">
      <c r="B31" s="108"/>
      <c r="C31" s="207" t="s">
        <v>182</v>
      </c>
      <c r="D31" s="208"/>
      <c r="E31" s="202" t="s">
        <v>183</v>
      </c>
      <c r="F31" s="203"/>
      <c r="G31" s="111"/>
      <c r="H31" s="112"/>
    </row>
    <row r="32" spans="2:8" ht="31.5" customHeight="1" x14ac:dyDescent="0.25">
      <c r="B32" s="108"/>
      <c r="C32" s="207" t="s">
        <v>184</v>
      </c>
      <c r="D32" s="208"/>
      <c r="E32" s="202" t="s">
        <v>185</v>
      </c>
      <c r="F32" s="203"/>
      <c r="G32" s="111"/>
      <c r="H32" s="112"/>
    </row>
    <row r="33" spans="2:8" ht="35.25" customHeight="1" x14ac:dyDescent="0.25">
      <c r="B33" s="108"/>
      <c r="C33" s="207" t="s">
        <v>186</v>
      </c>
      <c r="D33" s="208"/>
      <c r="E33" s="202" t="s">
        <v>187</v>
      </c>
      <c r="F33" s="203"/>
      <c r="G33" s="111"/>
      <c r="H33" s="112"/>
    </row>
    <row r="34" spans="2:8" ht="59.25" customHeight="1" x14ac:dyDescent="0.25">
      <c r="B34" s="108"/>
      <c r="C34" s="207" t="s">
        <v>188</v>
      </c>
      <c r="D34" s="208"/>
      <c r="E34" s="202" t="s">
        <v>189</v>
      </c>
      <c r="F34" s="203"/>
      <c r="G34" s="111"/>
      <c r="H34" s="112"/>
    </row>
    <row r="35" spans="2:8" ht="29.25" customHeight="1" x14ac:dyDescent="0.25">
      <c r="B35" s="108"/>
      <c r="C35" s="207" t="s">
        <v>29</v>
      </c>
      <c r="D35" s="208"/>
      <c r="E35" s="202" t="s">
        <v>190</v>
      </c>
      <c r="F35" s="203"/>
      <c r="G35" s="111"/>
      <c r="H35" s="112"/>
    </row>
    <row r="36" spans="2:8" ht="82.5" customHeight="1" x14ac:dyDescent="0.25">
      <c r="B36" s="108"/>
      <c r="C36" s="207" t="s">
        <v>192</v>
      </c>
      <c r="D36" s="208"/>
      <c r="E36" s="202" t="s">
        <v>191</v>
      </c>
      <c r="F36" s="203"/>
      <c r="G36" s="111"/>
      <c r="H36" s="112"/>
    </row>
    <row r="37" spans="2:8" ht="46.5" customHeight="1" x14ac:dyDescent="0.25">
      <c r="B37" s="108"/>
      <c r="C37" s="207" t="s">
        <v>38</v>
      </c>
      <c r="D37" s="208"/>
      <c r="E37" s="202" t="s">
        <v>193</v>
      </c>
      <c r="F37" s="203"/>
      <c r="G37" s="111"/>
      <c r="H37" s="112"/>
    </row>
    <row r="38" spans="2:8" ht="6.75" customHeight="1" thickBot="1" x14ac:dyDescent="0.3">
      <c r="B38" s="108"/>
      <c r="C38" s="209"/>
      <c r="D38" s="210"/>
      <c r="E38" s="211"/>
      <c r="F38" s="212"/>
      <c r="G38" s="111"/>
      <c r="H38" s="112"/>
    </row>
    <row r="39" spans="2:8" ht="15.75" thickTop="1" x14ac:dyDescent="0.25">
      <c r="B39" s="108"/>
      <c r="C39" s="109"/>
      <c r="D39" s="109"/>
      <c r="E39" s="110"/>
      <c r="F39" s="110"/>
      <c r="G39" s="111"/>
      <c r="H39" s="112"/>
    </row>
    <row r="40" spans="2:8" ht="21" customHeight="1" x14ac:dyDescent="0.25">
      <c r="B40" s="204" t="s">
        <v>202</v>
      </c>
      <c r="C40" s="205"/>
      <c r="D40" s="205"/>
      <c r="E40" s="205"/>
      <c r="F40" s="205"/>
      <c r="G40" s="205"/>
      <c r="H40" s="206"/>
    </row>
    <row r="41" spans="2:8" ht="20.25" customHeight="1" x14ac:dyDescent="0.25">
      <c r="B41" s="204" t="s">
        <v>203</v>
      </c>
      <c r="C41" s="205"/>
      <c r="D41" s="205"/>
      <c r="E41" s="205"/>
      <c r="F41" s="205"/>
      <c r="G41" s="205"/>
      <c r="H41" s="206"/>
    </row>
    <row r="42" spans="2:8" ht="20.25" customHeight="1" x14ac:dyDescent="0.25">
      <c r="B42" s="204" t="s">
        <v>204</v>
      </c>
      <c r="C42" s="205"/>
      <c r="D42" s="205"/>
      <c r="E42" s="205"/>
      <c r="F42" s="205"/>
      <c r="G42" s="205"/>
      <c r="H42" s="206"/>
    </row>
    <row r="43" spans="2:8" ht="20.25" customHeight="1" x14ac:dyDescent="0.25">
      <c r="B43" s="204" t="s">
        <v>205</v>
      </c>
      <c r="C43" s="205"/>
      <c r="D43" s="205"/>
      <c r="E43" s="205"/>
      <c r="F43" s="205"/>
      <c r="G43" s="205"/>
      <c r="H43" s="206"/>
    </row>
    <row r="44" spans="2:8" x14ac:dyDescent="0.25">
      <c r="B44" s="204" t="s">
        <v>206</v>
      </c>
      <c r="C44" s="205"/>
      <c r="D44" s="205"/>
      <c r="E44" s="205"/>
      <c r="F44" s="205"/>
      <c r="G44" s="205"/>
      <c r="H44" s="206"/>
    </row>
    <row r="45" spans="2:8" ht="15.75" thickBot="1" x14ac:dyDescent="0.3">
      <c r="B45" s="113"/>
      <c r="C45" s="114"/>
      <c r="D45" s="114"/>
      <c r="E45" s="114"/>
      <c r="F45" s="114"/>
      <c r="G45" s="114"/>
      <c r="H45" s="115"/>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Q69"/>
  <sheetViews>
    <sheetView tabSelected="1" zoomScale="66" zoomScaleNormal="70" workbookViewId="0">
      <selection sqref="A1:AK2"/>
    </sheetView>
  </sheetViews>
  <sheetFormatPr baseColWidth="10" defaultColWidth="11.42578125" defaultRowHeight="16.5" x14ac:dyDescent="0.3"/>
  <cols>
    <col min="1" max="1" width="4" style="2" bestFit="1" customWidth="1"/>
    <col min="2" max="2" width="16.5703125" style="2" customWidth="1"/>
    <col min="3" max="3" width="26.5703125" style="2" customWidth="1"/>
    <col min="4" max="4" width="24.85546875" style="2" customWidth="1"/>
    <col min="5" max="5" width="46.140625" style="1" customWidth="1"/>
    <col min="6" max="6" width="19" style="5" customWidth="1"/>
    <col min="7" max="7" width="17.85546875" style="1" customWidth="1"/>
    <col min="8" max="8" width="16.5703125" style="1" customWidth="1"/>
    <col min="9" max="9" width="6.42578125" style="1" bestFit="1" customWidth="1"/>
    <col min="10" max="10" width="27.42578125" style="1" bestFit="1" customWidth="1"/>
    <col min="11" max="11" width="30.42578125" style="1" customWidth="1"/>
    <col min="12" max="12" width="17.5703125" style="1" customWidth="1"/>
    <col min="13" max="13" width="6.425781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5703125" style="1" customWidth="1"/>
    <col min="23" max="23" width="7.5703125" style="1" customWidth="1"/>
    <col min="24" max="24" width="11.85546875" style="1" customWidth="1"/>
    <col min="25" max="25" width="8.5703125" style="1" customWidth="1"/>
    <col min="26" max="26" width="10.42578125" style="1" customWidth="1"/>
    <col min="27" max="27" width="9.42578125" style="1" customWidth="1"/>
    <col min="28" max="28" width="9.140625" style="1" customWidth="1"/>
    <col min="29" max="29" width="8.42578125" style="1" customWidth="1"/>
    <col min="30" max="30" width="7.42578125" style="1" customWidth="1"/>
    <col min="31" max="31" width="28.5703125" style="1" customWidth="1"/>
    <col min="32" max="32" width="14" style="1" customWidth="1"/>
    <col min="33" max="33" width="18.85546875" style="1" customWidth="1"/>
    <col min="34" max="34" width="13.5703125" style="1" customWidth="1"/>
    <col min="35" max="35" width="12.42578125" style="1" customWidth="1"/>
    <col min="36" max="36" width="31.85546875" style="1" customWidth="1"/>
    <col min="37" max="37" width="21" style="1" customWidth="1"/>
    <col min="38" max="38" width="14.42578125" style="1" customWidth="1"/>
    <col min="39" max="16384" width="11.42578125" style="1"/>
  </cols>
  <sheetData>
    <row r="1" spans="1:69" ht="16.5" customHeight="1" x14ac:dyDescent="0.3">
      <c r="A1" s="427" t="s">
        <v>226</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K1" s="428"/>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ht="98.1" customHeight="1" x14ac:dyDescent="0.3">
      <c r="A2" s="429"/>
      <c r="B2" s="430"/>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1"/>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3" spans="1:69" x14ac:dyDescent="0.3">
      <c r="A3" s="27"/>
      <c r="B3" s="28"/>
      <c r="C3" s="27"/>
      <c r="D3" s="27"/>
      <c r="E3" s="7"/>
      <c r="F3" s="26"/>
      <c r="G3" s="7"/>
      <c r="H3" s="7"/>
      <c r="I3" s="7"/>
      <c r="J3" s="7"/>
      <c r="K3" s="7"/>
      <c r="L3" s="7"/>
      <c r="M3" s="7"/>
      <c r="N3" s="7"/>
      <c r="O3" s="7"/>
      <c r="P3" s="7"/>
      <c r="Q3" s="7"/>
      <c r="R3" s="7"/>
      <c r="S3" s="7"/>
      <c r="T3" s="7"/>
      <c r="U3" s="7"/>
      <c r="V3" s="7"/>
      <c r="W3" s="7"/>
      <c r="X3" s="7"/>
      <c r="Y3" s="7"/>
      <c r="Z3" s="7"/>
      <c r="AA3" s="7"/>
      <c r="AB3" s="7"/>
      <c r="AC3" s="7"/>
      <c r="AD3" s="7"/>
      <c r="AE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row>
    <row r="4" spans="1:69" ht="26.25" customHeight="1" x14ac:dyDescent="0.3">
      <c r="A4" s="274" t="s">
        <v>42</v>
      </c>
      <c r="B4" s="275"/>
      <c r="C4" s="276" t="s">
        <v>239</v>
      </c>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row>
    <row r="5" spans="1:69" ht="53.45" customHeight="1" x14ac:dyDescent="0.3">
      <c r="A5" s="274" t="s">
        <v>129</v>
      </c>
      <c r="B5" s="275"/>
      <c r="C5" s="277" t="s">
        <v>241</v>
      </c>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ht="49.5" customHeight="1" x14ac:dyDescent="0.3">
      <c r="A6" s="274" t="s">
        <v>43</v>
      </c>
      <c r="B6" s="275"/>
      <c r="C6" s="277" t="s">
        <v>240</v>
      </c>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77"/>
      <c r="AK6" s="27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x14ac:dyDescent="0.3">
      <c r="A7" s="271" t="s">
        <v>138</v>
      </c>
      <c r="B7" s="272"/>
      <c r="C7" s="272"/>
      <c r="D7" s="272"/>
      <c r="E7" s="272"/>
      <c r="F7" s="272"/>
      <c r="G7" s="273"/>
      <c r="H7" s="271" t="s">
        <v>139</v>
      </c>
      <c r="I7" s="272"/>
      <c r="J7" s="272"/>
      <c r="K7" s="272"/>
      <c r="L7" s="272"/>
      <c r="M7" s="272"/>
      <c r="N7" s="273"/>
      <c r="O7" s="271" t="s">
        <v>140</v>
      </c>
      <c r="P7" s="272"/>
      <c r="Q7" s="272"/>
      <c r="R7" s="272"/>
      <c r="S7" s="272"/>
      <c r="T7" s="272"/>
      <c r="U7" s="272"/>
      <c r="V7" s="272"/>
      <c r="W7" s="273"/>
      <c r="X7" s="271" t="s">
        <v>141</v>
      </c>
      <c r="Y7" s="272"/>
      <c r="Z7" s="272"/>
      <c r="AA7" s="272"/>
      <c r="AB7" s="272"/>
      <c r="AC7" s="272"/>
      <c r="AD7" s="273"/>
      <c r="AE7" s="271" t="s">
        <v>34</v>
      </c>
      <c r="AF7" s="272"/>
      <c r="AG7" s="272"/>
      <c r="AH7" s="272"/>
      <c r="AI7" s="272"/>
      <c r="AJ7" s="272"/>
      <c r="AK7" s="273"/>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ht="16.5" customHeight="1" x14ac:dyDescent="0.3">
      <c r="A8" s="242" t="s">
        <v>0</v>
      </c>
      <c r="B8" s="245" t="s">
        <v>2</v>
      </c>
      <c r="C8" s="220" t="s">
        <v>3</v>
      </c>
      <c r="D8" s="220" t="s">
        <v>41</v>
      </c>
      <c r="E8" s="244" t="s">
        <v>1</v>
      </c>
      <c r="F8" s="219" t="s">
        <v>49</v>
      </c>
      <c r="G8" s="220" t="s">
        <v>134</v>
      </c>
      <c r="H8" s="222" t="s">
        <v>33</v>
      </c>
      <c r="I8" s="223" t="s">
        <v>5</v>
      </c>
      <c r="J8" s="219" t="s">
        <v>86</v>
      </c>
      <c r="K8" s="219" t="s">
        <v>91</v>
      </c>
      <c r="L8" s="231" t="s">
        <v>44</v>
      </c>
      <c r="M8" s="223" t="s">
        <v>5</v>
      </c>
      <c r="N8" s="220" t="s">
        <v>47</v>
      </c>
      <c r="O8" s="228" t="s">
        <v>11</v>
      </c>
      <c r="P8" s="221" t="s">
        <v>161</v>
      </c>
      <c r="Q8" s="219" t="s">
        <v>12</v>
      </c>
      <c r="R8" s="221" t="s">
        <v>8</v>
      </c>
      <c r="S8" s="221"/>
      <c r="T8" s="221"/>
      <c r="U8" s="221"/>
      <c r="V8" s="221"/>
      <c r="W8" s="221"/>
      <c r="X8" s="230" t="s">
        <v>137</v>
      </c>
      <c r="Y8" s="230" t="s">
        <v>45</v>
      </c>
      <c r="Z8" s="230" t="s">
        <v>5</v>
      </c>
      <c r="AA8" s="230" t="s">
        <v>46</v>
      </c>
      <c r="AB8" s="230" t="s">
        <v>5</v>
      </c>
      <c r="AC8" s="230" t="s">
        <v>48</v>
      </c>
      <c r="AD8" s="228" t="s">
        <v>29</v>
      </c>
      <c r="AE8" s="221" t="s">
        <v>34</v>
      </c>
      <c r="AF8" s="221" t="s">
        <v>212</v>
      </c>
      <c r="AG8" s="221" t="s">
        <v>35</v>
      </c>
      <c r="AH8" s="221" t="s">
        <v>36</v>
      </c>
      <c r="AI8" s="221" t="s">
        <v>37</v>
      </c>
      <c r="AJ8" s="232" t="s">
        <v>225</v>
      </c>
      <c r="AK8" s="221" t="s">
        <v>38</v>
      </c>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s="4" customFormat="1" ht="42" customHeight="1" x14ac:dyDescent="0.25">
      <c r="A9" s="243"/>
      <c r="B9" s="245"/>
      <c r="C9" s="221"/>
      <c r="D9" s="221"/>
      <c r="E9" s="245"/>
      <c r="F9" s="220"/>
      <c r="G9" s="221"/>
      <c r="H9" s="220"/>
      <c r="I9" s="224"/>
      <c r="J9" s="220"/>
      <c r="K9" s="220"/>
      <c r="L9" s="224"/>
      <c r="M9" s="224"/>
      <c r="N9" s="221"/>
      <c r="O9" s="229"/>
      <c r="P9" s="221"/>
      <c r="Q9" s="220"/>
      <c r="R9" s="137" t="s">
        <v>13</v>
      </c>
      <c r="S9" s="137" t="s">
        <v>17</v>
      </c>
      <c r="T9" s="137" t="s">
        <v>28</v>
      </c>
      <c r="U9" s="137" t="s">
        <v>18</v>
      </c>
      <c r="V9" s="137" t="s">
        <v>21</v>
      </c>
      <c r="W9" s="137" t="s">
        <v>24</v>
      </c>
      <c r="X9" s="230"/>
      <c r="Y9" s="230"/>
      <c r="Z9" s="230"/>
      <c r="AA9" s="230"/>
      <c r="AB9" s="230"/>
      <c r="AC9" s="230"/>
      <c r="AD9" s="229"/>
      <c r="AE9" s="221"/>
      <c r="AF9" s="221"/>
      <c r="AG9" s="221"/>
      <c r="AH9" s="221"/>
      <c r="AI9" s="221"/>
      <c r="AJ9" s="232"/>
      <c r="AK9" s="221"/>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row>
    <row r="10" spans="1:69" s="3" customFormat="1" ht="174" customHeight="1" x14ac:dyDescent="0.25">
      <c r="A10" s="246">
        <v>1</v>
      </c>
      <c r="B10" s="233" t="s">
        <v>131</v>
      </c>
      <c r="C10" s="233" t="s">
        <v>227</v>
      </c>
      <c r="D10" s="233" t="s">
        <v>228</v>
      </c>
      <c r="E10" s="249" t="s">
        <v>229</v>
      </c>
      <c r="F10" s="233" t="s">
        <v>127</v>
      </c>
      <c r="G10" s="236">
        <v>5000</v>
      </c>
      <c r="H10" s="213" t="str">
        <f>IF(G10&lt;=0,"",IF(G10&lt;=2,"Muy Baja",IF(G10&lt;=24,"Baja",IF(G10&lt;=500,"Media",IF(G10&lt;=5000,"Alta","Muy Alta")))))</f>
        <v>Alta</v>
      </c>
      <c r="I10" s="216">
        <f>IF(H10="","",IF(H10="Muy Baja",0.2,IF(H10="Baja",0.4,IF(H10="Media",0.6,IF(H10="Alta",0.8,IF(H10="Muy Alta",1,))))))</f>
        <v>0.8</v>
      </c>
      <c r="J10" s="239" t="s">
        <v>154</v>
      </c>
      <c r="K10" s="216" t="str">
        <f>IF(NOT(ISERROR(MATCH(J10,'Tabla Impacto'!$B$221:$B$223,0))),'Tabla Impacto'!$F$223&amp;"Por favor no seleccionar los criterios de impacto(Afectación Económica o presupuestal y Pérdida Reputacional)",J10)</f>
        <v xml:space="preserve">     El riesgo afecta la imagen de de la entidad con efecto publicitario sostenido a nivel de sector administrativo, nivel departamental o municipal</v>
      </c>
      <c r="L10" s="213" t="str">
        <f>IF(OR(K10='Tabla Impacto'!$C$11,K10='Tabla Impacto'!$D$11),"Leve",IF(OR(K10='Tabla Impacto'!$C$12,K10='Tabla Impacto'!$D$12),"Menor",IF(OR(K10='Tabla Impacto'!$C$13,K10='Tabla Impacto'!$D$13),"Moderado",IF(OR(K10='Tabla Impacto'!$C$14,K10='Tabla Impacto'!$D$14),"Mayor",IF(OR(K10='Tabla Impacto'!$C$15,K10='Tabla Impacto'!$D$15),"Catastrófico","")))))</f>
        <v>Mayor</v>
      </c>
      <c r="M10" s="216">
        <f>IF(L10="","",IF(L10="Leve",0.2,IF(L10="Menor",0.4,IF(L10="Moderado",0.6,IF(L10="Mayor",0.8,IF(L10="Catastrófico",1,))))))</f>
        <v>0.8</v>
      </c>
      <c r="N10" s="225"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6">
        <v>1</v>
      </c>
      <c r="P10" s="150" t="s">
        <v>230</v>
      </c>
      <c r="Q10" s="139" t="str">
        <f>IF(OR(R10="Preventivo",R10="Detectivo"),"Probabilidad",IF(R10="Correctivo","Impacto",""))</f>
        <v>Probabilidad</v>
      </c>
      <c r="R10" s="140" t="s">
        <v>15</v>
      </c>
      <c r="S10" s="140" t="s">
        <v>9</v>
      </c>
      <c r="T10" s="141" t="str">
        <f>IF(AND(R10="Preventivo",S10="Automático"),"50%",IF(AND(R10="Preventivo",S10="Manual"),"40%",IF(AND(R10="Detectivo",S10="Automático"),"40%",IF(AND(R10="Detectivo",S10="Manual"),"30%",IF(AND(R10="Correctivo",S10="Automático"),"35%",IF(AND(R10="Correctivo",S10="Manual"),"25%",""))))))</f>
        <v>30%</v>
      </c>
      <c r="U10" s="140" t="s">
        <v>19</v>
      </c>
      <c r="V10" s="140" t="s">
        <v>22</v>
      </c>
      <c r="W10" s="140" t="s">
        <v>118</v>
      </c>
      <c r="X10" s="142">
        <f>IFERROR(IF(Q10="Probabilidad",(I10-(+I10*T10)),IF(Q10="Impacto",I10,"")),"")</f>
        <v>0.56000000000000005</v>
      </c>
      <c r="Y10" s="143" t="str">
        <f>IFERROR(IF(X10="","",IF(X10&lt;=0.2,"Muy Baja",IF(X10&lt;=0.4,"Baja",IF(X10&lt;=0.6,"Media",IF(X10&lt;=0.8,"Alta","Muy Alta"))))),"")</f>
        <v>Media</v>
      </c>
      <c r="Z10" s="144">
        <f>+X10</f>
        <v>0.56000000000000005</v>
      </c>
      <c r="AA10" s="143" t="str">
        <f>IFERROR(IF(AB10="","",IF(AB10&lt;=0.2,"Leve",IF(AB10&lt;=0.4,"Menor",IF(AB10&lt;=0.6,"Moderado",IF(AB10&lt;=0.8,"Mayor","Catastrófico"))))),"")</f>
        <v>Mayor</v>
      </c>
      <c r="AB10" s="144">
        <f>IFERROR(IF(Q10="Impacto",(M10-(+M10*T10)),IF(Q10="Probabilidad",M10,"")),"")</f>
        <v>0.8</v>
      </c>
      <c r="AC10" s="145"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146" t="s">
        <v>135</v>
      </c>
      <c r="AE10" s="147" t="s">
        <v>234</v>
      </c>
      <c r="AF10" s="147" t="s">
        <v>235</v>
      </c>
      <c r="AG10" s="147" t="s">
        <v>238</v>
      </c>
      <c r="AH10" s="148">
        <v>45292</v>
      </c>
      <c r="AI10" s="148">
        <v>45474</v>
      </c>
      <c r="AJ10" s="170"/>
      <c r="AK10" s="149" t="s">
        <v>40</v>
      </c>
      <c r="AL10" s="169"/>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row>
    <row r="11" spans="1:69" ht="209.45" customHeight="1" x14ac:dyDescent="0.3">
      <c r="A11" s="247"/>
      <c r="B11" s="234"/>
      <c r="C11" s="234"/>
      <c r="D11" s="234"/>
      <c r="E11" s="250"/>
      <c r="F11" s="234"/>
      <c r="G11" s="237"/>
      <c r="H11" s="214"/>
      <c r="I11" s="217"/>
      <c r="J11" s="240"/>
      <c r="K11" s="217">
        <f>IF(NOT(ISERROR(MATCH(J11,_xlfn.ANCHORARRAY(E22),0))),I24&amp;"Por favor no seleccionar los criterios de impacto",J11)</f>
        <v>0</v>
      </c>
      <c r="L11" s="214"/>
      <c r="M11" s="217"/>
      <c r="N11" s="226"/>
      <c r="O11" s="6">
        <v>2</v>
      </c>
      <c r="P11" s="150" t="s">
        <v>231</v>
      </c>
      <c r="Q11" s="139" t="s">
        <v>4</v>
      </c>
      <c r="R11" s="140" t="s">
        <v>15</v>
      </c>
      <c r="S11" s="140" t="s">
        <v>9</v>
      </c>
      <c r="T11" s="141">
        <v>0.3</v>
      </c>
      <c r="U11" s="140" t="s">
        <v>19</v>
      </c>
      <c r="V11" s="140" t="s">
        <v>22</v>
      </c>
      <c r="W11" s="140" t="s">
        <v>118</v>
      </c>
      <c r="X11" s="142">
        <v>0.42</v>
      </c>
      <c r="Y11" s="143" t="s">
        <v>106</v>
      </c>
      <c r="Z11" s="144">
        <v>0.42</v>
      </c>
      <c r="AA11" s="143" t="s">
        <v>7</v>
      </c>
      <c r="AB11" s="144">
        <v>0.8</v>
      </c>
      <c r="AC11" s="145" t="s">
        <v>79</v>
      </c>
      <c r="AD11" s="146" t="s">
        <v>135</v>
      </c>
      <c r="AE11" s="147" t="s">
        <v>236</v>
      </c>
      <c r="AF11" s="147" t="s">
        <v>235</v>
      </c>
      <c r="AG11" s="147" t="s">
        <v>238</v>
      </c>
      <c r="AH11" s="148">
        <v>45292</v>
      </c>
      <c r="AI11" s="148">
        <v>45474</v>
      </c>
      <c r="AJ11" s="170"/>
      <c r="AK11" s="149" t="s">
        <v>40</v>
      </c>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row>
    <row r="12" spans="1:69" ht="232.5" customHeight="1" x14ac:dyDescent="0.3">
      <c r="A12" s="247"/>
      <c r="B12" s="234"/>
      <c r="C12" s="234"/>
      <c r="D12" s="234"/>
      <c r="E12" s="250"/>
      <c r="F12" s="234"/>
      <c r="G12" s="237"/>
      <c r="H12" s="214"/>
      <c r="I12" s="217"/>
      <c r="J12" s="240"/>
      <c r="K12" s="217">
        <f>IF(NOT(ISERROR(MATCH(J12,_xlfn.ANCHORARRAY(E23),0))),I25&amp;"Por favor no seleccionar los criterios de impacto",J12)</f>
        <v>0</v>
      </c>
      <c r="L12" s="214"/>
      <c r="M12" s="217"/>
      <c r="N12" s="226"/>
      <c r="O12" s="6">
        <v>3</v>
      </c>
      <c r="P12" s="147" t="s">
        <v>232</v>
      </c>
      <c r="Q12" s="139" t="s">
        <v>233</v>
      </c>
      <c r="R12" s="140" t="s">
        <v>15</v>
      </c>
      <c r="S12" s="140" t="s">
        <v>9</v>
      </c>
      <c r="T12" s="141" t="str">
        <f t="shared" ref="T12:T15" si="0">IF(AND(R12="Preventivo",S12="Automático"),"50%",IF(AND(R12="Preventivo",S12="Manual"),"40%",IF(AND(R12="Detectivo",S12="Automático"),"40%",IF(AND(R12="Detectivo",S12="Manual"),"30%",IF(AND(R12="Correctivo",S12="Automático"),"35%",IF(AND(R12="Correctivo",S12="Manual"),"25%",""))))))</f>
        <v>30%</v>
      </c>
      <c r="U12" s="140" t="s">
        <v>19</v>
      </c>
      <c r="V12" s="140" t="s">
        <v>22</v>
      </c>
      <c r="W12" s="140" t="s">
        <v>118</v>
      </c>
      <c r="X12" s="142">
        <f>IFERROR(IF(AND(Q11="Probabilidad",Q12="Probabilidad"),(Z11-(+Z11*T12)),IF(AND(Q11="Impacto",Q12="Probabilidad"),(Z10-(+Z10*T12)),IF(Q12="Impacto",Z11,""))),"")</f>
        <v>0.29399999999999998</v>
      </c>
      <c r="Y12" s="143" t="str">
        <f t="shared" ref="Y12:Y66" si="1">IFERROR(IF(X12="","",IF(X12&lt;=0.2,"Muy Baja",IF(X12&lt;=0.4,"Baja",IF(X12&lt;=0.6,"Media",IF(X12&lt;=0.8,"Alta","Muy Alta"))))),"")</f>
        <v>Baja</v>
      </c>
      <c r="Z12" s="144">
        <f t="shared" ref="Z12:Z15" si="2">+X12</f>
        <v>0.29399999999999998</v>
      </c>
      <c r="AA12" s="143" t="str">
        <f t="shared" ref="AA12:AA66" si="3">IFERROR(IF(AB12="","",IF(AB12&lt;=0.2,"Leve",IF(AB12&lt;=0.4,"Menor",IF(AB12&lt;=0.6,"Moderado",IF(AB12&lt;=0.8,"Mayor","Catastrófico"))))),"")</f>
        <v>Mayor</v>
      </c>
      <c r="AB12" s="144">
        <f>IFERROR(IF(AND(Q11="Impacto",Q12="Impacto"),(AB11-(+AB11*T12)),IF(AND(Q11="Probabilidad",Q12="Impacto"),(AB10-(+AB10*T12)),IF(Q12="Probabilidad",AB11,""))),"")</f>
        <v>0.8</v>
      </c>
      <c r="AC12" s="145" t="str">
        <f t="shared" ref="AC12:AC15" si="4">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146" t="s">
        <v>135</v>
      </c>
      <c r="AE12" s="147" t="s">
        <v>237</v>
      </c>
      <c r="AF12" s="147" t="s">
        <v>235</v>
      </c>
      <c r="AG12" s="147" t="s">
        <v>238</v>
      </c>
      <c r="AH12" s="148">
        <v>45292</v>
      </c>
      <c r="AI12" s="148">
        <v>45474</v>
      </c>
      <c r="AJ12" s="170"/>
      <c r="AK12" s="149" t="s">
        <v>40</v>
      </c>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row>
    <row r="13" spans="1:69" hidden="1" x14ac:dyDescent="0.3">
      <c r="A13" s="247"/>
      <c r="B13" s="234"/>
      <c r="C13" s="234"/>
      <c r="D13" s="234"/>
      <c r="E13" s="250"/>
      <c r="F13" s="234"/>
      <c r="G13" s="237"/>
      <c r="H13" s="214"/>
      <c r="I13" s="217"/>
      <c r="J13" s="240"/>
      <c r="K13" s="217">
        <f>IF(NOT(ISERROR(MATCH(J13,_xlfn.ANCHORARRAY(E24),0))),I26&amp;"Por favor no seleccionar los criterios de impacto",J13)</f>
        <v>0</v>
      </c>
      <c r="L13" s="214"/>
      <c r="M13" s="217"/>
      <c r="N13" s="226"/>
      <c r="O13" s="6">
        <v>4</v>
      </c>
      <c r="P13" s="150"/>
      <c r="Q13" s="139" t="str">
        <f t="shared" ref="Q13:Q15" si="5">IF(OR(R13="Preventivo",R13="Detectivo"),"Probabilidad",IF(R13="Correctivo","Impacto",""))</f>
        <v/>
      </c>
      <c r="R13" s="140"/>
      <c r="S13" s="140"/>
      <c r="T13" s="141" t="str">
        <f t="shared" si="0"/>
        <v/>
      </c>
      <c r="U13" s="140"/>
      <c r="V13" s="140"/>
      <c r="W13" s="140"/>
      <c r="X13" s="142" t="str">
        <f t="shared" ref="X13:X15" si="6">IFERROR(IF(AND(Q12="Probabilidad",Q13="Probabilidad"),(Z12-(+Z12*T13)),IF(AND(Q12="Impacto",Q13="Probabilidad"),(Z11-(+Z11*T13)),IF(Q13="Impacto",Z12,""))),"")</f>
        <v/>
      </c>
      <c r="Y13" s="143" t="str">
        <f t="shared" si="1"/>
        <v/>
      </c>
      <c r="Z13" s="144" t="str">
        <f t="shared" si="2"/>
        <v/>
      </c>
      <c r="AA13" s="143" t="str">
        <f t="shared" si="3"/>
        <v/>
      </c>
      <c r="AB13" s="144" t="str">
        <f t="shared" ref="AB13:AB15" si="7">IFERROR(IF(AND(Q12="Impacto",Q13="Impacto"),(AB12-(+AB12*T13)),IF(AND(Q12="Probabilidad",Q13="Impacto"),(AB11-(+AB11*T13)),IF(Q13="Probabilidad",AB12,""))),"")</f>
        <v/>
      </c>
      <c r="AC13" s="145"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46"/>
      <c r="AE13" s="147"/>
      <c r="AF13" s="147"/>
      <c r="AG13" s="166"/>
      <c r="AH13" s="148"/>
      <c r="AI13" s="148"/>
      <c r="AJ13" s="170"/>
      <c r="AK13" s="149"/>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row>
    <row r="14" spans="1:69" hidden="1" x14ac:dyDescent="0.3">
      <c r="A14" s="247"/>
      <c r="B14" s="234"/>
      <c r="C14" s="234"/>
      <c r="D14" s="234"/>
      <c r="E14" s="250"/>
      <c r="F14" s="234"/>
      <c r="G14" s="237"/>
      <c r="H14" s="214"/>
      <c r="I14" s="217"/>
      <c r="J14" s="240"/>
      <c r="K14" s="217">
        <f>IF(NOT(ISERROR(MATCH(J14,_xlfn.ANCHORARRAY(E25),0))),I27&amp;"Por favor no seleccionar los criterios de impacto",J14)</f>
        <v>0</v>
      </c>
      <c r="L14" s="214"/>
      <c r="M14" s="217"/>
      <c r="N14" s="226"/>
      <c r="O14" s="6">
        <v>5</v>
      </c>
      <c r="P14" s="150"/>
      <c r="Q14" s="139" t="str">
        <f t="shared" si="5"/>
        <v/>
      </c>
      <c r="R14" s="140"/>
      <c r="S14" s="140"/>
      <c r="T14" s="141" t="str">
        <f t="shared" si="0"/>
        <v/>
      </c>
      <c r="U14" s="140"/>
      <c r="V14" s="140"/>
      <c r="W14" s="140"/>
      <c r="X14" s="142" t="str">
        <f t="shared" si="6"/>
        <v/>
      </c>
      <c r="Y14" s="143" t="str">
        <f t="shared" si="1"/>
        <v/>
      </c>
      <c r="Z14" s="144" t="str">
        <f t="shared" si="2"/>
        <v/>
      </c>
      <c r="AA14" s="143" t="str">
        <f t="shared" si="3"/>
        <v/>
      </c>
      <c r="AB14" s="144" t="str">
        <f t="shared" si="7"/>
        <v/>
      </c>
      <c r="AC14" s="145" t="str">
        <f t="shared" si="4"/>
        <v/>
      </c>
      <c r="AD14" s="146"/>
      <c r="AE14" s="147"/>
      <c r="AF14" s="147"/>
      <c r="AG14" s="166"/>
      <c r="AH14" s="148"/>
      <c r="AI14" s="148"/>
      <c r="AJ14" s="170"/>
      <c r="AK14" s="149"/>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row>
    <row r="15" spans="1:69" hidden="1" x14ac:dyDescent="0.3">
      <c r="A15" s="248"/>
      <c r="B15" s="235"/>
      <c r="C15" s="235"/>
      <c r="D15" s="235"/>
      <c r="E15" s="251"/>
      <c r="F15" s="235"/>
      <c r="G15" s="238"/>
      <c r="H15" s="215"/>
      <c r="I15" s="218"/>
      <c r="J15" s="241"/>
      <c r="K15" s="218">
        <f>IF(NOT(ISERROR(MATCH(J15,_xlfn.ANCHORARRAY(E26),0))),I28&amp;"Por favor no seleccionar los criterios de impacto",J15)</f>
        <v>0</v>
      </c>
      <c r="L15" s="215"/>
      <c r="M15" s="218"/>
      <c r="N15" s="227"/>
      <c r="O15" s="6">
        <v>6</v>
      </c>
      <c r="P15" s="150"/>
      <c r="Q15" s="139" t="str">
        <f t="shared" si="5"/>
        <v/>
      </c>
      <c r="R15" s="140"/>
      <c r="S15" s="140"/>
      <c r="T15" s="141" t="str">
        <f t="shared" si="0"/>
        <v/>
      </c>
      <c r="U15" s="140"/>
      <c r="V15" s="140"/>
      <c r="W15" s="140"/>
      <c r="X15" s="142" t="str">
        <f t="shared" si="6"/>
        <v/>
      </c>
      <c r="Y15" s="143" t="str">
        <f t="shared" si="1"/>
        <v/>
      </c>
      <c r="Z15" s="144" t="str">
        <f t="shared" si="2"/>
        <v/>
      </c>
      <c r="AA15" s="143" t="str">
        <f t="shared" si="3"/>
        <v/>
      </c>
      <c r="AB15" s="144" t="str">
        <f t="shared" si="7"/>
        <v/>
      </c>
      <c r="AC15" s="145" t="str">
        <f t="shared" si="4"/>
        <v/>
      </c>
      <c r="AD15" s="146"/>
      <c r="AE15" s="147"/>
      <c r="AF15" s="147"/>
      <c r="AG15" s="166"/>
      <c r="AH15" s="148"/>
      <c r="AI15" s="148"/>
      <c r="AJ15" s="170"/>
      <c r="AK15" s="149"/>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1:69" ht="239.25" hidden="1" customHeight="1" x14ac:dyDescent="0.3">
      <c r="A16" s="246">
        <v>2</v>
      </c>
      <c r="B16" s="233" t="s">
        <v>133</v>
      </c>
      <c r="C16" s="233" t="s">
        <v>215</v>
      </c>
      <c r="D16" s="249" t="s">
        <v>221</v>
      </c>
      <c r="E16" s="249" t="s">
        <v>224</v>
      </c>
      <c r="F16" s="233"/>
      <c r="G16" s="236"/>
      <c r="H16" s="213"/>
      <c r="I16" s="216"/>
      <c r="J16" s="239"/>
      <c r="K16" s="216"/>
      <c r="L16" s="213" t="str">
        <f>IF(OR(K16='Tabla Impacto'!$C$11,K16='Tabla Impacto'!$D$11),"Leve",IF(OR(K16='Tabla Impacto'!$C$12,K16='Tabla Impacto'!$D$12),"Menor",IF(OR(K16='Tabla Impacto'!$C$13,K16='Tabla Impacto'!$D$13),"Moderado",IF(OR(K16='Tabla Impacto'!$C$14,K16='Tabla Impacto'!$D$14),"Mayor",IF(OR(K16='Tabla Impacto'!$C$15,K16='Tabla Impacto'!$D$15),"Catastrófico","")))))</f>
        <v/>
      </c>
      <c r="M16" s="216" t="str">
        <f>IF(L16="","",IF(L16="Leve",0.2,IF(L16="Menor",0.4,IF(L16="Moderado",0.6,IF(L16="Mayor",0.8,IF(L16="Catastrófico",1,))))))</f>
        <v/>
      </c>
      <c r="N16" s="225"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
      </c>
      <c r="O16" s="6">
        <v>1</v>
      </c>
      <c r="P16" s="150"/>
      <c r="Q16" s="139" t="str">
        <f>IF(OR(R16="Preventivo",R16="Detectivo"),"Probabilidad",IF(R16="Correctivo","Impacto",""))</f>
        <v>Probabilidad</v>
      </c>
      <c r="R16" s="140" t="s">
        <v>14</v>
      </c>
      <c r="S16" s="140" t="s">
        <v>10</v>
      </c>
      <c r="T16" s="141" t="str">
        <f>IF(AND(R16="Preventivo",S16="Automático"),"50%",IF(AND(R16="Preventivo",S16="Manual"),"40%",IF(AND(R16="Detectivo",S16="Automático"),"40%",IF(AND(R16="Detectivo",S16="Manual"),"30%",IF(AND(R16="Correctivo",S16="Automático"),"35%",IF(AND(R16="Correctivo",S16="Manual"),"25%",""))))))</f>
        <v>50%</v>
      </c>
      <c r="U16" s="140" t="s">
        <v>19</v>
      </c>
      <c r="V16" s="140" t="s">
        <v>22</v>
      </c>
      <c r="W16" s="140" t="s">
        <v>118</v>
      </c>
      <c r="X16" s="142">
        <f>IFERROR(IF(Q16="Probabilidad",(I16-(+I16*T16)),IF(Q16="Impacto",I16,"")),"")</f>
        <v>0</v>
      </c>
      <c r="Y16" s="143" t="str">
        <f>IFERROR(IF(X16="","",IF(X16&lt;=0.2,"Muy Baja",IF(X16&lt;=0.4,"Baja",IF(X16&lt;=0.6,"Media",IF(X16&lt;=0.8,"Alta","Muy Alta"))))),"")</f>
        <v>Muy Baja</v>
      </c>
      <c r="Z16" s="144">
        <f>+X16</f>
        <v>0</v>
      </c>
      <c r="AA16" s="143" t="str">
        <f>IFERROR(IF(AB16="","",IF(AB16&lt;=0.2,"Leve",IF(AB16&lt;=0.4,"Menor",IF(AB16&lt;=0.6,"Moderado",IF(AB16&lt;=0.8,"Mayor","Catastrófico"))))),"")</f>
        <v/>
      </c>
      <c r="AB16" s="144" t="str">
        <f>IFERROR(IF(Q16="Impacto",(M16-(+M16*T16)),IF(Q16="Probabilidad",M16,"")),"")</f>
        <v/>
      </c>
      <c r="AC16" s="145"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146"/>
      <c r="AE16" s="147"/>
      <c r="AF16" s="147"/>
      <c r="AG16" s="166"/>
      <c r="AH16" s="148"/>
      <c r="AI16" s="148"/>
      <c r="AJ16" s="172"/>
      <c r="AK16" s="149"/>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row>
    <row r="17" spans="1:69" ht="163.35" hidden="1" customHeight="1" x14ac:dyDescent="0.3">
      <c r="A17" s="247"/>
      <c r="B17" s="234"/>
      <c r="C17" s="234"/>
      <c r="D17" s="250"/>
      <c r="E17" s="250"/>
      <c r="F17" s="234"/>
      <c r="G17" s="237"/>
      <c r="H17" s="214"/>
      <c r="I17" s="217"/>
      <c r="J17" s="240"/>
      <c r="K17" s="217"/>
      <c r="L17" s="214"/>
      <c r="M17" s="217"/>
      <c r="N17" s="226"/>
      <c r="O17" s="6">
        <v>2</v>
      </c>
      <c r="P17" s="150"/>
      <c r="Q17" s="139"/>
      <c r="R17" s="140"/>
      <c r="S17" s="140"/>
      <c r="T17" s="141"/>
      <c r="U17" s="140"/>
      <c r="V17" s="140"/>
      <c r="W17" s="140"/>
      <c r="X17" s="142"/>
      <c r="Y17" s="143"/>
      <c r="Z17" s="144"/>
      <c r="AA17" s="143"/>
      <c r="AB17" s="144"/>
      <c r="AC17" s="145"/>
      <c r="AD17" s="146"/>
      <c r="AE17" s="147"/>
      <c r="AF17" s="147"/>
      <c r="AG17" s="147"/>
      <c r="AH17" s="148"/>
      <c r="AI17" s="148"/>
      <c r="AJ17" s="173"/>
      <c r="AK17" s="133"/>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row>
    <row r="18" spans="1:69" ht="151.5" hidden="1" customHeight="1" x14ac:dyDescent="0.3">
      <c r="A18" s="247"/>
      <c r="B18" s="234"/>
      <c r="C18" s="234"/>
      <c r="D18" s="250"/>
      <c r="E18" s="250"/>
      <c r="F18" s="234"/>
      <c r="G18" s="237"/>
      <c r="H18" s="214"/>
      <c r="I18" s="217"/>
      <c r="J18" s="240"/>
      <c r="K18" s="217"/>
      <c r="L18" s="214"/>
      <c r="M18" s="217"/>
      <c r="N18" s="226"/>
      <c r="O18" s="6">
        <v>3</v>
      </c>
      <c r="P18" s="147"/>
      <c r="Q18" s="139"/>
      <c r="R18" s="140"/>
      <c r="S18" s="140"/>
      <c r="T18" s="141"/>
      <c r="U18" s="140"/>
      <c r="V18" s="140"/>
      <c r="W18" s="140"/>
      <c r="X18" s="142"/>
      <c r="Y18" s="143"/>
      <c r="Z18" s="144"/>
      <c r="AA18" s="143"/>
      <c r="AB18" s="144"/>
      <c r="AC18" s="145"/>
      <c r="AD18" s="146"/>
      <c r="AE18" s="147"/>
      <c r="AF18" s="147"/>
      <c r="AG18" s="147"/>
      <c r="AH18" s="148"/>
      <c r="AI18" s="148"/>
      <c r="AJ18" s="173"/>
      <c r="AK18" s="133"/>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row>
    <row r="19" spans="1:69" ht="151.5" hidden="1" customHeight="1" x14ac:dyDescent="0.3">
      <c r="A19" s="247"/>
      <c r="B19" s="234"/>
      <c r="C19" s="234"/>
      <c r="D19" s="250"/>
      <c r="E19" s="250"/>
      <c r="F19" s="234"/>
      <c r="G19" s="237"/>
      <c r="H19" s="214"/>
      <c r="I19" s="217"/>
      <c r="J19" s="240"/>
      <c r="K19" s="217"/>
      <c r="L19" s="214"/>
      <c r="M19" s="217"/>
      <c r="N19" s="226"/>
      <c r="O19" s="122">
        <v>4</v>
      </c>
      <c r="P19" s="123"/>
      <c r="Q19" s="124" t="str">
        <f t="shared" ref="Q19:Q21" si="8">IF(OR(R19="Preventivo",R19="Detectivo"),"Probabilidad",IF(R19="Correctivo","Impacto",""))</f>
        <v/>
      </c>
      <c r="R19" s="125"/>
      <c r="S19" s="125"/>
      <c r="T19" s="126" t="str">
        <f t="shared" ref="T19:T21" si="9">IF(AND(R19="Preventivo",S19="Automático"),"50%",IF(AND(R19="Preventivo",S19="Manual"),"40%",IF(AND(R19="Detectivo",S19="Automático"),"40%",IF(AND(R19="Detectivo",S19="Manual"),"30%",IF(AND(R19="Correctivo",S19="Automático"),"35%",IF(AND(R19="Correctivo",S19="Manual"),"25%",""))))))</f>
        <v/>
      </c>
      <c r="U19" s="125"/>
      <c r="V19" s="125"/>
      <c r="W19" s="125"/>
      <c r="X19" s="127" t="str">
        <f t="shared" ref="X19:X21" si="10">IFERROR(IF(AND(Q18="Probabilidad",Q19="Probabilidad"),(Z18-(+Z18*T19)),IF(AND(Q18="Impacto",Q19="Probabilidad"),(Z17-(+Z17*T19)),IF(Q19="Impacto",Z18,""))),"")</f>
        <v/>
      </c>
      <c r="Y19" s="128" t="str">
        <f t="shared" ref="Y19:Y21" si="11">IFERROR(IF(X19="","",IF(X19&lt;=0.2,"Muy Baja",IF(X19&lt;=0.4,"Baja",IF(X19&lt;=0.6,"Media",IF(X19&lt;=0.8,"Alta","Muy Alta"))))),"")</f>
        <v/>
      </c>
      <c r="Z19" s="129" t="str">
        <f t="shared" ref="Z19:Z21" si="12">+X19</f>
        <v/>
      </c>
      <c r="AA19" s="128" t="str">
        <f t="shared" ref="AA19:AA20" si="13">IFERROR(IF(AB19="","",IF(AB19&lt;=0.2,"Leve",IF(AB19&lt;=0.4,"Menor",IF(AB19&lt;=0.6,"Moderado",IF(AB19&lt;=0.8,"Mayor","Catastrófico"))))),"")</f>
        <v/>
      </c>
      <c r="AB19" s="129" t="str">
        <f t="shared" ref="AB19:AB21" si="14">IFERROR(IF(AND(Q18="Impacto",Q19="Impacto"),(AB18-(+AB18*T19)),IF(AND(Q18="Probabilidad",Q19="Impacto"),(AB17-(+AB17*T19)),IF(Q19="Probabilidad",AB18,""))),"")</f>
        <v/>
      </c>
      <c r="AC19" s="130"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1"/>
      <c r="AE19" s="132"/>
      <c r="AF19" s="132"/>
      <c r="AG19" s="133"/>
      <c r="AH19" s="134"/>
      <c r="AI19" s="134"/>
      <c r="AJ19" s="173"/>
      <c r="AK19" s="133"/>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row>
    <row r="20" spans="1:69" ht="151.5" hidden="1" customHeight="1" x14ac:dyDescent="0.3">
      <c r="A20" s="247"/>
      <c r="B20" s="234"/>
      <c r="C20" s="234"/>
      <c r="D20" s="250"/>
      <c r="E20" s="250"/>
      <c r="F20" s="234"/>
      <c r="G20" s="237"/>
      <c r="H20" s="214"/>
      <c r="I20" s="217"/>
      <c r="J20" s="240"/>
      <c r="K20" s="217"/>
      <c r="L20" s="214"/>
      <c r="M20" s="217"/>
      <c r="N20" s="226"/>
      <c r="O20" s="122">
        <v>5</v>
      </c>
      <c r="P20" s="123"/>
      <c r="Q20" s="124" t="str">
        <f t="shared" si="8"/>
        <v/>
      </c>
      <c r="R20" s="125"/>
      <c r="S20" s="125"/>
      <c r="T20" s="126" t="str">
        <f t="shared" si="9"/>
        <v/>
      </c>
      <c r="U20" s="125"/>
      <c r="V20" s="125"/>
      <c r="W20" s="125"/>
      <c r="X20" s="127" t="str">
        <f t="shared" si="10"/>
        <v/>
      </c>
      <c r="Y20" s="128" t="str">
        <f t="shared" si="11"/>
        <v/>
      </c>
      <c r="Z20" s="129" t="str">
        <f t="shared" si="12"/>
        <v/>
      </c>
      <c r="AA20" s="128" t="str">
        <f t="shared" si="13"/>
        <v/>
      </c>
      <c r="AB20" s="129" t="str">
        <f t="shared" si="14"/>
        <v/>
      </c>
      <c r="AC20" s="130" t="str">
        <f t="shared" ref="AC20" si="15">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1"/>
      <c r="AE20" s="132"/>
      <c r="AF20" s="132"/>
      <c r="AG20" s="133"/>
      <c r="AH20" s="134"/>
      <c r="AI20" s="134"/>
      <c r="AJ20" s="173"/>
      <c r="AK20" s="133"/>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row>
    <row r="21" spans="1:69" ht="14.1" hidden="1" customHeight="1" x14ac:dyDescent="0.3">
      <c r="A21" s="248"/>
      <c r="B21" s="235"/>
      <c r="C21" s="235"/>
      <c r="D21" s="251"/>
      <c r="E21" s="251"/>
      <c r="F21" s="235"/>
      <c r="G21" s="238"/>
      <c r="H21" s="215"/>
      <c r="I21" s="218"/>
      <c r="J21" s="241"/>
      <c r="K21" s="218"/>
      <c r="L21" s="215"/>
      <c r="M21" s="218"/>
      <c r="N21" s="227"/>
      <c r="O21" s="122">
        <v>6</v>
      </c>
      <c r="P21" s="123"/>
      <c r="Q21" s="124" t="str">
        <f t="shared" si="8"/>
        <v/>
      </c>
      <c r="R21" s="125"/>
      <c r="S21" s="125"/>
      <c r="T21" s="126" t="str">
        <f t="shared" si="9"/>
        <v/>
      </c>
      <c r="U21" s="125"/>
      <c r="V21" s="125"/>
      <c r="W21" s="125"/>
      <c r="X21" s="127" t="str">
        <f t="shared" si="10"/>
        <v/>
      </c>
      <c r="Y21" s="128" t="str">
        <f t="shared" si="11"/>
        <v/>
      </c>
      <c r="Z21" s="129" t="str">
        <f t="shared" si="12"/>
        <v/>
      </c>
      <c r="AA21" s="128" t="str">
        <f>IFERROR(IF(AB21="","",IF(AB21&lt;=0.2,"Leve",IF(AB21&lt;=0.4,"Menor",IF(AB21&lt;=0.6,"Moderado",IF(AB21&lt;=0.8,"Mayor","Catastrófico"))))),"")</f>
        <v/>
      </c>
      <c r="AB21" s="129" t="str">
        <f t="shared" si="14"/>
        <v/>
      </c>
      <c r="AC21" s="130"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31"/>
      <c r="AE21" s="132"/>
      <c r="AF21" s="132"/>
      <c r="AG21" s="133"/>
      <c r="AH21" s="134"/>
      <c r="AI21" s="134"/>
      <c r="AJ21" s="173"/>
      <c r="AK21" s="133"/>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row>
    <row r="22" spans="1:69" ht="216.75" hidden="1" customHeight="1" x14ac:dyDescent="0.3">
      <c r="A22" s="246">
        <v>3</v>
      </c>
      <c r="B22" s="233" t="s">
        <v>133</v>
      </c>
      <c r="C22" s="233" t="s">
        <v>213</v>
      </c>
      <c r="D22" s="249" t="s">
        <v>217</v>
      </c>
      <c r="E22" s="249" t="s">
        <v>216</v>
      </c>
      <c r="F22" s="233"/>
      <c r="G22" s="236"/>
      <c r="H22" s="213"/>
      <c r="I22" s="216"/>
      <c r="J22" s="239"/>
      <c r="K22" s="216"/>
      <c r="L22" s="213" t="str">
        <f>IF(OR(K22='Tabla Impacto'!$C$11,K22='Tabla Impacto'!$D$11),"Leve",IF(OR(K22='Tabla Impacto'!$C$12,K22='Tabla Impacto'!$D$12),"Menor",IF(OR(K22='Tabla Impacto'!$C$13,K22='Tabla Impacto'!$D$13),"Moderado",IF(OR(K22='Tabla Impacto'!$C$14,K22='Tabla Impacto'!$D$14),"Mayor",IF(OR(K22='Tabla Impacto'!$C$15,K22='Tabla Impacto'!$D$15),"Catastrófico","")))))</f>
        <v/>
      </c>
      <c r="M22" s="216" t="str">
        <f>IF(L22="","",IF(L22="Leve",0.2,IF(L22="Menor",0.4,IF(L22="Moderado",0.6,IF(L22="Mayor",0.8,IF(L22="Catastrófico",1,))))))</f>
        <v/>
      </c>
      <c r="N22" s="225"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6">
        <v>1</v>
      </c>
      <c r="P22" s="165"/>
      <c r="Q22" s="139" t="str">
        <f>IF(OR(R22="Preventivo",R22="Detectivo"),"Probabilidad",IF(R22="Correctivo","Impacto",""))</f>
        <v>Probabilidad</v>
      </c>
      <c r="R22" s="140" t="s">
        <v>15</v>
      </c>
      <c r="S22" s="140" t="s">
        <v>9</v>
      </c>
      <c r="T22" s="141" t="str">
        <f>IF(AND(R22="Preventivo",S22="Automático"),"50%",IF(AND(R22="Preventivo",S22="Manual"),"40%",IF(AND(R22="Detectivo",S22="Automático"),"40%",IF(AND(R22="Detectivo",S22="Manual"),"30%",IF(AND(R22="Correctivo",S22="Automático"),"35%",IF(AND(R22="Correctivo",S22="Manual"),"25%",""))))))</f>
        <v>30%</v>
      </c>
      <c r="U22" s="140" t="s">
        <v>20</v>
      </c>
      <c r="V22" s="140" t="s">
        <v>22</v>
      </c>
      <c r="W22" s="140" t="s">
        <v>118</v>
      </c>
      <c r="X22" s="142">
        <f>IFERROR(IF(Q22="Probabilidad",(I22-(+I22*T22)),IF(Q22="Impacto",I22,"")),"")</f>
        <v>0</v>
      </c>
      <c r="Y22" s="143" t="str">
        <f>IFERROR(IF(X22="","",IF(X22&lt;=0.2,"Muy Baja",IF(X22&lt;=0.4,"Baja",IF(X22&lt;=0.6,"Media",IF(X22&lt;=0.8,"Alta","Muy Alta"))))),"")</f>
        <v>Muy Baja</v>
      </c>
      <c r="Z22" s="144">
        <f>+X22</f>
        <v>0</v>
      </c>
      <c r="AA22" s="143" t="str">
        <f>IFERROR(IF(AB22="","",IF(AB22&lt;=0.2,"Leve",IF(AB22&lt;=0.4,"Menor",IF(AB22&lt;=0.6,"Moderado",IF(AB22&lt;=0.8,"Mayor","Catastrófico"))))),"")</f>
        <v/>
      </c>
      <c r="AB22" s="144" t="str">
        <f>IFERROR(IF(Q22="Impacto",(M22-(+M22*T22)),IF(Q22="Probabilidad",M22,"")),"")</f>
        <v/>
      </c>
      <c r="AC22" s="145"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46" t="s">
        <v>135</v>
      </c>
      <c r="AE22" s="147"/>
      <c r="AF22" s="147"/>
      <c r="AG22" s="166"/>
      <c r="AH22" s="148"/>
      <c r="AI22" s="148"/>
      <c r="AJ22" s="172"/>
      <c r="AK22" s="133"/>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row>
    <row r="23" spans="1:69" ht="151.5" hidden="1" customHeight="1" x14ac:dyDescent="0.3">
      <c r="A23" s="247"/>
      <c r="B23" s="234"/>
      <c r="C23" s="234"/>
      <c r="D23" s="250"/>
      <c r="E23" s="250"/>
      <c r="F23" s="234"/>
      <c r="G23" s="237"/>
      <c r="H23" s="214"/>
      <c r="I23" s="217"/>
      <c r="J23" s="240"/>
      <c r="K23" s="217"/>
      <c r="L23" s="214"/>
      <c r="M23" s="217"/>
      <c r="N23" s="226"/>
      <c r="O23" s="6">
        <v>2</v>
      </c>
      <c r="P23" s="164"/>
      <c r="Q23" s="139"/>
      <c r="R23" s="140"/>
      <c r="S23" s="140"/>
      <c r="T23" s="141"/>
      <c r="U23" s="140"/>
      <c r="V23" s="140"/>
      <c r="W23" s="140"/>
      <c r="X23" s="152"/>
      <c r="Y23" s="143"/>
      <c r="Z23" s="144"/>
      <c r="AA23" s="143"/>
      <c r="AB23" s="144"/>
      <c r="AC23" s="145"/>
      <c r="AD23" s="146"/>
      <c r="AE23" s="147"/>
      <c r="AF23" s="147"/>
      <c r="AG23" s="166"/>
      <c r="AH23" s="148"/>
      <c r="AI23" s="148"/>
      <c r="AJ23" s="173"/>
      <c r="AK23" s="133"/>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row>
    <row r="24" spans="1:69" ht="151.5" hidden="1" customHeight="1" x14ac:dyDescent="0.3">
      <c r="A24" s="247"/>
      <c r="B24" s="234"/>
      <c r="C24" s="234"/>
      <c r="D24" s="250"/>
      <c r="E24" s="250"/>
      <c r="F24" s="234"/>
      <c r="G24" s="237"/>
      <c r="H24" s="214"/>
      <c r="I24" s="217"/>
      <c r="J24" s="240"/>
      <c r="K24" s="217"/>
      <c r="L24" s="214"/>
      <c r="M24" s="217"/>
      <c r="N24" s="226"/>
      <c r="O24" s="6">
        <v>3</v>
      </c>
      <c r="P24" s="151"/>
      <c r="Q24" s="124" t="str">
        <f>IF(OR(R24="Preventivo",R24="Detectivo"),"Probabilidad",IF(R24="Correctivo","Impacto",""))</f>
        <v/>
      </c>
      <c r="R24" s="125"/>
      <c r="S24" s="125"/>
      <c r="T24" s="126" t="str">
        <f t="shared" ref="T24:T27" si="16">IF(AND(R24="Preventivo",S24="Automático"),"50%",IF(AND(R24="Preventivo",S24="Manual"),"40%",IF(AND(R24="Detectivo",S24="Automático"),"40%",IF(AND(R24="Detectivo",S24="Manual"),"30%",IF(AND(R24="Correctivo",S24="Automático"),"35%",IF(AND(R24="Correctivo",S24="Manual"),"25%",""))))))</f>
        <v/>
      </c>
      <c r="U24" s="125"/>
      <c r="V24" s="125"/>
      <c r="W24" s="125"/>
      <c r="X24" s="127" t="str">
        <f>IFERROR(IF(AND(Q23="Probabilidad",Q24="Probabilidad"),(Z23-(+Z23*T24)),IF(AND(Q23="Impacto",Q24="Probabilidad"),(Z22-(+Z22*T24)),IF(Q24="Impacto",Z23,""))),"")</f>
        <v/>
      </c>
      <c r="Y24" s="128" t="str">
        <f t="shared" si="1"/>
        <v/>
      </c>
      <c r="Z24" s="129" t="str">
        <f t="shared" ref="Z24:Z27" si="17">+X24</f>
        <v/>
      </c>
      <c r="AA24" s="128" t="str">
        <f t="shared" si="3"/>
        <v/>
      </c>
      <c r="AB24" s="129" t="str">
        <f>IFERROR(IF(AND(Q23="Impacto",Q24="Impacto"),(AB23-(+AB23*T24)),IF(AND(Q23="Probabilidad",Q24="Impacto"),(AB22-(+AB22*T24)),IF(Q24="Probabilidad",AB23,""))),"")</f>
        <v/>
      </c>
      <c r="AC24" s="130" t="str">
        <f t="shared" ref="AC24" si="18">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31"/>
      <c r="AE24" s="147"/>
      <c r="AF24" s="147"/>
      <c r="AG24" s="166"/>
      <c r="AH24" s="134"/>
      <c r="AI24" s="134"/>
      <c r="AJ24" s="173"/>
      <c r="AK24" s="133"/>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row>
    <row r="25" spans="1:69" ht="151.5" hidden="1" customHeight="1" x14ac:dyDescent="0.3">
      <c r="A25" s="247"/>
      <c r="B25" s="234"/>
      <c r="C25" s="234"/>
      <c r="D25" s="250"/>
      <c r="E25" s="250"/>
      <c r="F25" s="234"/>
      <c r="G25" s="237"/>
      <c r="H25" s="214"/>
      <c r="I25" s="217"/>
      <c r="J25" s="240"/>
      <c r="K25" s="217"/>
      <c r="L25" s="214"/>
      <c r="M25" s="217"/>
      <c r="N25" s="226"/>
      <c r="O25" s="6">
        <v>4</v>
      </c>
      <c r="P25" s="138"/>
      <c r="Q25" s="124" t="str">
        <f t="shared" ref="Q25:Q27" si="19">IF(OR(R25="Preventivo",R25="Detectivo"),"Probabilidad",IF(R25="Correctivo","Impacto",""))</f>
        <v/>
      </c>
      <c r="R25" s="125"/>
      <c r="S25" s="125"/>
      <c r="T25" s="126" t="str">
        <f t="shared" si="16"/>
        <v/>
      </c>
      <c r="U25" s="125"/>
      <c r="V25" s="125"/>
      <c r="W25" s="125"/>
      <c r="X25" s="127" t="str">
        <f t="shared" ref="X25:X27" si="20">IFERROR(IF(AND(Q24="Probabilidad",Q25="Probabilidad"),(Z24-(+Z24*T25)),IF(AND(Q24="Impacto",Q25="Probabilidad"),(Z23-(+Z23*T25)),IF(Q25="Impacto",Z24,""))),"")</f>
        <v/>
      </c>
      <c r="Y25" s="128" t="str">
        <f t="shared" si="1"/>
        <v/>
      </c>
      <c r="Z25" s="129" t="str">
        <f t="shared" si="17"/>
        <v/>
      </c>
      <c r="AA25" s="128" t="str">
        <f t="shared" si="3"/>
        <v/>
      </c>
      <c r="AB25" s="129" t="str">
        <f t="shared" ref="AB25:AB27" si="21">IFERROR(IF(AND(Q24="Impacto",Q25="Impacto"),(AB24-(+AB24*T25)),IF(AND(Q24="Probabilidad",Q25="Impacto"),(AB23-(+AB23*T25)),IF(Q25="Probabilidad",AB24,""))),"")</f>
        <v/>
      </c>
      <c r="AC25" s="130"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1"/>
      <c r="AE25" s="147"/>
      <c r="AF25" s="147"/>
      <c r="AG25" s="166"/>
      <c r="AH25" s="134"/>
      <c r="AI25" s="134"/>
      <c r="AJ25" s="173"/>
      <c r="AK25" s="133"/>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row>
    <row r="26" spans="1:69" ht="151.5" hidden="1" customHeight="1" x14ac:dyDescent="0.3">
      <c r="A26" s="247"/>
      <c r="B26" s="234"/>
      <c r="C26" s="234"/>
      <c r="D26" s="250"/>
      <c r="E26" s="250"/>
      <c r="F26" s="234"/>
      <c r="G26" s="237"/>
      <c r="H26" s="214"/>
      <c r="I26" s="217"/>
      <c r="J26" s="240"/>
      <c r="K26" s="217"/>
      <c r="L26" s="214"/>
      <c r="M26" s="217"/>
      <c r="N26" s="226"/>
      <c r="O26" s="6">
        <v>5</v>
      </c>
      <c r="P26" s="138"/>
      <c r="Q26" s="124" t="str">
        <f t="shared" si="19"/>
        <v/>
      </c>
      <c r="R26" s="125"/>
      <c r="S26" s="125"/>
      <c r="T26" s="126" t="str">
        <f t="shared" si="16"/>
        <v/>
      </c>
      <c r="U26" s="125"/>
      <c r="V26" s="125"/>
      <c r="W26" s="125"/>
      <c r="X26" s="127" t="str">
        <f t="shared" si="20"/>
        <v/>
      </c>
      <c r="Y26" s="128" t="str">
        <f t="shared" si="1"/>
        <v/>
      </c>
      <c r="Z26" s="129" t="str">
        <f t="shared" si="17"/>
        <v/>
      </c>
      <c r="AA26" s="128" t="str">
        <f t="shared" si="3"/>
        <v/>
      </c>
      <c r="AB26" s="129" t="str">
        <f t="shared" si="21"/>
        <v/>
      </c>
      <c r="AC26" s="130"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1"/>
      <c r="AE26" s="147"/>
      <c r="AF26" s="147"/>
      <c r="AG26" s="166"/>
      <c r="AH26" s="134"/>
      <c r="AI26" s="134"/>
      <c r="AJ26" s="173"/>
      <c r="AK26" s="133"/>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row>
    <row r="27" spans="1:69" ht="151.5" hidden="1" customHeight="1" x14ac:dyDescent="0.3">
      <c r="A27" s="248"/>
      <c r="B27" s="235"/>
      <c r="C27" s="235"/>
      <c r="D27" s="251"/>
      <c r="E27" s="251"/>
      <c r="F27" s="235"/>
      <c r="G27" s="238"/>
      <c r="H27" s="215"/>
      <c r="I27" s="218"/>
      <c r="J27" s="241"/>
      <c r="K27" s="218"/>
      <c r="L27" s="215"/>
      <c r="M27" s="218"/>
      <c r="N27" s="227"/>
      <c r="O27" s="6">
        <v>6</v>
      </c>
      <c r="P27" s="138"/>
      <c r="Q27" s="124" t="str">
        <f t="shared" si="19"/>
        <v/>
      </c>
      <c r="R27" s="125"/>
      <c r="S27" s="125"/>
      <c r="T27" s="126" t="str">
        <f t="shared" si="16"/>
        <v/>
      </c>
      <c r="U27" s="125"/>
      <c r="V27" s="125"/>
      <c r="W27" s="125"/>
      <c r="X27" s="127" t="str">
        <f t="shared" si="20"/>
        <v/>
      </c>
      <c r="Y27" s="128" t="str">
        <f t="shared" si="1"/>
        <v/>
      </c>
      <c r="Z27" s="129" t="str">
        <f t="shared" si="17"/>
        <v/>
      </c>
      <c r="AA27" s="128" t="str">
        <f t="shared" si="3"/>
        <v/>
      </c>
      <c r="AB27" s="129" t="str">
        <f t="shared" si="21"/>
        <v/>
      </c>
      <c r="AC27" s="130" t="str">
        <f t="shared" si="22"/>
        <v/>
      </c>
      <c r="AD27" s="131"/>
      <c r="AE27" s="147"/>
      <c r="AF27" s="147"/>
      <c r="AG27" s="166"/>
      <c r="AH27" s="134"/>
      <c r="AI27" s="134"/>
      <c r="AJ27" s="173"/>
      <c r="AK27" s="133"/>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row>
    <row r="28" spans="1:69" ht="147" hidden="1" customHeight="1" x14ac:dyDescent="0.3">
      <c r="A28" s="246">
        <v>4</v>
      </c>
      <c r="B28" s="233" t="s">
        <v>133</v>
      </c>
      <c r="C28" s="249" t="s">
        <v>218</v>
      </c>
      <c r="D28" s="249" t="s">
        <v>219</v>
      </c>
      <c r="E28" s="249" t="s">
        <v>222</v>
      </c>
      <c r="F28" s="233"/>
      <c r="G28" s="236"/>
      <c r="H28" s="252"/>
      <c r="I28" s="216"/>
      <c r="J28" s="239"/>
      <c r="K28" s="216"/>
      <c r="L28" s="213" t="str">
        <f>IF(OR(K28='Tabla Impacto'!$C$11,K28='Tabla Impacto'!$D$11),"Leve",IF(OR(K28='Tabla Impacto'!$C$12,K28='Tabla Impacto'!$D$12),"Menor",IF(OR(K28='Tabla Impacto'!$C$13,K28='Tabla Impacto'!$D$13),"Moderado",IF(OR(K28='Tabla Impacto'!$C$14,K28='Tabla Impacto'!$D$14),"Mayor",IF(OR(K28='Tabla Impacto'!$C$15,K28='Tabla Impacto'!$D$15),"Catastrófico","")))))</f>
        <v/>
      </c>
      <c r="M28" s="216" t="str">
        <f>IF(L28="","",IF(L28="Leve",0.2,IF(L28="Menor",0.4,IF(L28="Moderado",0.6,IF(L28="Mayor",0.8,IF(L28="Catastrófico",1,))))))</f>
        <v/>
      </c>
      <c r="N28" s="225"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6">
        <v>1</v>
      </c>
      <c r="P28" s="167"/>
      <c r="Q28" s="139" t="str">
        <f>IF(OR(R28="Preventivo",R28="Detectivo"),"Probabilidad",IF(R28="Correctivo","Impacto",""))</f>
        <v>Probabilidad</v>
      </c>
      <c r="R28" s="140" t="s">
        <v>14</v>
      </c>
      <c r="S28" s="140" t="s">
        <v>10</v>
      </c>
      <c r="T28" s="141" t="str">
        <f>IF(AND(R28="Preventivo",S28="Automático"),"50%",IF(AND(R28="Preventivo",S28="Manual"),"40%",IF(AND(R28="Detectivo",S28="Automático"),"40%",IF(AND(R28="Detectivo",S28="Manual"),"30%",IF(AND(R28="Correctivo",S28="Automático"),"35%",IF(AND(R28="Correctivo",S28="Manual"),"25%",""))))))</f>
        <v>50%</v>
      </c>
      <c r="U28" s="140" t="s">
        <v>19</v>
      </c>
      <c r="V28" s="140" t="s">
        <v>22</v>
      </c>
      <c r="W28" s="140" t="s">
        <v>118</v>
      </c>
      <c r="X28" s="142">
        <f>IFERROR(IF(Q28="Probabilidad",(I28-(+I28*T28)),IF(Q28="Impacto",I28,"")),"")</f>
        <v>0</v>
      </c>
      <c r="Y28" s="143" t="str">
        <f>IFERROR(IF(X28="","",IF(X28&lt;=0.2,"Muy Baja",IF(X28&lt;=0.4,"Baja",IF(X28&lt;=0.6,"Media",IF(X28&lt;=0.8,"Alta","Muy Alta"))))),"")</f>
        <v>Muy Baja</v>
      </c>
      <c r="Z28" s="144">
        <f>+X28</f>
        <v>0</v>
      </c>
      <c r="AA28" s="143" t="str">
        <f>IFERROR(IF(AB28="","",IF(AB28&lt;=0.2,"Leve",IF(AB28&lt;=0.4,"Menor",IF(AB28&lt;=0.6,"Moderado",IF(AB28&lt;=0.8,"Mayor","Catastrófico"))))),"")</f>
        <v/>
      </c>
      <c r="AB28" s="144" t="str">
        <f>IFERROR(IF(Q28="Impacto",(M28-(+M28*T28)),IF(Q28="Probabilidad",M28,"")),"")</f>
        <v/>
      </c>
      <c r="AC28" s="145"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46"/>
      <c r="AE28" s="166"/>
      <c r="AF28" s="166"/>
      <c r="AG28" s="166"/>
      <c r="AH28" s="148"/>
      <c r="AI28" s="148"/>
      <c r="AJ28" s="170"/>
      <c r="AK28" s="133"/>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row>
    <row r="29" spans="1:69" ht="147" hidden="1" customHeight="1" x14ac:dyDescent="0.3">
      <c r="A29" s="247"/>
      <c r="B29" s="234"/>
      <c r="C29" s="250"/>
      <c r="D29" s="250"/>
      <c r="E29" s="250"/>
      <c r="F29" s="234"/>
      <c r="G29" s="237"/>
      <c r="H29" s="253"/>
      <c r="I29" s="217"/>
      <c r="J29" s="240"/>
      <c r="K29" s="217"/>
      <c r="L29" s="214"/>
      <c r="M29" s="217"/>
      <c r="N29" s="226"/>
      <c r="O29" s="6">
        <v>2</v>
      </c>
      <c r="P29" s="150"/>
      <c r="Q29" s="139"/>
      <c r="R29" s="140"/>
      <c r="S29" s="140"/>
      <c r="T29" s="141"/>
      <c r="U29" s="140"/>
      <c r="V29" s="140"/>
      <c r="W29" s="140"/>
      <c r="X29" s="142"/>
      <c r="Y29" s="143"/>
      <c r="Z29" s="144"/>
      <c r="AA29" s="143"/>
      <c r="AB29" s="144"/>
      <c r="AC29" s="145"/>
      <c r="AD29" s="146"/>
      <c r="AE29" s="147"/>
      <c r="AF29" s="147"/>
      <c r="AG29" s="166"/>
      <c r="AH29" s="148"/>
      <c r="AI29" s="153"/>
      <c r="AJ29" s="173"/>
      <c r="AK29" s="133"/>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row>
    <row r="30" spans="1:69" ht="151.5" hidden="1" customHeight="1" x14ac:dyDescent="0.3">
      <c r="A30" s="247"/>
      <c r="B30" s="234"/>
      <c r="C30" s="250"/>
      <c r="D30" s="250"/>
      <c r="E30" s="250"/>
      <c r="F30" s="234"/>
      <c r="G30" s="237"/>
      <c r="H30" s="253"/>
      <c r="I30" s="217"/>
      <c r="J30" s="240"/>
      <c r="K30" s="217"/>
      <c r="L30" s="214"/>
      <c r="M30" s="217"/>
      <c r="N30" s="226"/>
      <c r="O30" s="6">
        <v>3</v>
      </c>
      <c r="P30" s="149"/>
      <c r="Q30" s="139"/>
      <c r="R30" s="140"/>
      <c r="S30" s="140"/>
      <c r="T30" s="141"/>
      <c r="U30" s="140"/>
      <c r="V30" s="140"/>
      <c r="W30" s="140"/>
      <c r="X30" s="142"/>
      <c r="Y30" s="143"/>
      <c r="Z30" s="144"/>
      <c r="AA30" s="143"/>
      <c r="AB30" s="144"/>
      <c r="AC30" s="145"/>
      <c r="AD30" s="146"/>
      <c r="AE30" s="147"/>
      <c r="AF30" s="147"/>
      <c r="AG30" s="166"/>
      <c r="AH30" s="148"/>
      <c r="AI30" s="153"/>
      <c r="AJ30" s="173"/>
      <c r="AK30" s="133"/>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row>
    <row r="31" spans="1:69" ht="151.5" hidden="1" customHeight="1" x14ac:dyDescent="0.3">
      <c r="A31" s="247"/>
      <c r="B31" s="234"/>
      <c r="C31" s="250"/>
      <c r="D31" s="250"/>
      <c r="E31" s="250"/>
      <c r="F31" s="234"/>
      <c r="G31" s="237"/>
      <c r="H31" s="253"/>
      <c r="I31" s="217"/>
      <c r="J31" s="240"/>
      <c r="K31" s="217"/>
      <c r="L31" s="214"/>
      <c r="M31" s="217"/>
      <c r="N31" s="226"/>
      <c r="O31" s="6">
        <v>4</v>
      </c>
      <c r="P31" s="123"/>
      <c r="Q31" s="124" t="str">
        <f t="shared" ref="Q31:Q33" si="23">IF(OR(R31="Preventivo",R31="Detectivo"),"Probabilidad",IF(R31="Correctivo","Impacto",""))</f>
        <v/>
      </c>
      <c r="R31" s="125"/>
      <c r="S31" s="125"/>
      <c r="T31" s="126" t="str">
        <f t="shared" ref="T31:T33" si="24">IF(AND(R31="Preventivo",S31="Automático"),"50%",IF(AND(R31="Preventivo",S31="Manual"),"40%",IF(AND(R31="Detectivo",S31="Automático"),"40%",IF(AND(R31="Detectivo",S31="Manual"),"30%",IF(AND(R31="Correctivo",S31="Automático"),"35%",IF(AND(R31="Correctivo",S31="Manual"),"25%",""))))))</f>
        <v/>
      </c>
      <c r="U31" s="125"/>
      <c r="V31" s="125"/>
      <c r="W31" s="125"/>
      <c r="X31" s="127" t="str">
        <f t="shared" ref="X31:X33" si="25">IFERROR(IF(AND(Q30="Probabilidad",Q31="Probabilidad"),(Z30-(+Z30*T31)),IF(AND(Q30="Impacto",Q31="Probabilidad"),(Z29-(+Z29*T31)),IF(Q31="Impacto",Z30,""))),"")</f>
        <v/>
      </c>
      <c r="Y31" s="128" t="str">
        <f t="shared" si="1"/>
        <v/>
      </c>
      <c r="Z31" s="129" t="str">
        <f t="shared" ref="Z31:Z33" si="26">+X31</f>
        <v/>
      </c>
      <c r="AA31" s="128" t="str">
        <f t="shared" si="3"/>
        <v/>
      </c>
      <c r="AB31" s="129" t="str">
        <f t="shared" ref="AB31:AB33" si="27">IFERROR(IF(AND(Q30="Impacto",Q31="Impacto"),(AB30-(+AB30*T31)),IF(AND(Q30="Probabilidad",Q31="Impacto"),(AB29-(+AB29*T31)),IF(Q31="Probabilidad",AB30,""))),"")</f>
        <v/>
      </c>
      <c r="AC31" s="130"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1"/>
      <c r="AE31" s="147"/>
      <c r="AF31" s="147"/>
      <c r="AG31" s="166"/>
      <c r="AH31" s="134"/>
      <c r="AI31" s="134"/>
      <c r="AJ31" s="173"/>
      <c r="AK31" s="133"/>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row>
    <row r="32" spans="1:69" ht="151.5" hidden="1" customHeight="1" x14ac:dyDescent="0.3">
      <c r="A32" s="247"/>
      <c r="B32" s="234"/>
      <c r="C32" s="250"/>
      <c r="D32" s="250"/>
      <c r="E32" s="250"/>
      <c r="F32" s="234"/>
      <c r="G32" s="237"/>
      <c r="H32" s="253"/>
      <c r="I32" s="217"/>
      <c r="J32" s="240"/>
      <c r="K32" s="217"/>
      <c r="L32" s="214"/>
      <c r="M32" s="217"/>
      <c r="N32" s="226"/>
      <c r="O32" s="6">
        <v>5</v>
      </c>
      <c r="P32" s="123"/>
      <c r="Q32" s="124" t="str">
        <f t="shared" si="23"/>
        <v/>
      </c>
      <c r="R32" s="125"/>
      <c r="S32" s="125"/>
      <c r="T32" s="126" t="str">
        <f t="shared" si="24"/>
        <v/>
      </c>
      <c r="U32" s="125"/>
      <c r="V32" s="125"/>
      <c r="W32" s="125"/>
      <c r="X32" s="136"/>
      <c r="Y32" s="128"/>
      <c r="Z32" s="129"/>
      <c r="AA32" s="128"/>
      <c r="AB32" s="129"/>
      <c r="AC32" s="130"/>
      <c r="AD32" s="131"/>
      <c r="AE32" s="147"/>
      <c r="AF32" s="147"/>
      <c r="AG32" s="166"/>
      <c r="AH32" s="134"/>
      <c r="AI32" s="134"/>
      <c r="AJ32" s="173"/>
      <c r="AK32" s="133"/>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row>
    <row r="33" spans="1:69" ht="151.5" hidden="1" customHeight="1" x14ac:dyDescent="0.3">
      <c r="A33" s="248"/>
      <c r="B33" s="235"/>
      <c r="C33" s="251"/>
      <c r="D33" s="251"/>
      <c r="E33" s="251"/>
      <c r="F33" s="235"/>
      <c r="G33" s="238"/>
      <c r="H33" s="254"/>
      <c r="I33" s="218"/>
      <c r="J33" s="241"/>
      <c r="K33" s="218"/>
      <c r="L33" s="215"/>
      <c r="M33" s="218"/>
      <c r="N33" s="227"/>
      <c r="O33" s="6">
        <v>6</v>
      </c>
      <c r="P33" s="123"/>
      <c r="Q33" s="124" t="str">
        <f t="shared" si="23"/>
        <v/>
      </c>
      <c r="R33" s="125"/>
      <c r="S33" s="125"/>
      <c r="T33" s="126" t="str">
        <f t="shared" si="24"/>
        <v/>
      </c>
      <c r="U33" s="125"/>
      <c r="V33" s="125"/>
      <c r="W33" s="125"/>
      <c r="X33" s="127" t="str">
        <f t="shared" si="25"/>
        <v/>
      </c>
      <c r="Y33" s="128" t="str">
        <f t="shared" si="1"/>
        <v/>
      </c>
      <c r="Z33" s="129" t="str">
        <f t="shared" si="26"/>
        <v/>
      </c>
      <c r="AA33" s="128" t="str">
        <f t="shared" si="3"/>
        <v/>
      </c>
      <c r="AB33" s="129" t="str">
        <f t="shared" si="27"/>
        <v/>
      </c>
      <c r="AC33" s="130" t="str">
        <f t="shared" ref="AC33" si="28">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31"/>
      <c r="AE33" s="147"/>
      <c r="AF33" s="147"/>
      <c r="AG33" s="166"/>
      <c r="AH33" s="134"/>
      <c r="AI33" s="134"/>
      <c r="AJ33" s="173"/>
      <c r="AK33" s="133"/>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row>
    <row r="34" spans="1:69" ht="151.5" hidden="1" customHeight="1" x14ac:dyDescent="0.3">
      <c r="A34" s="246">
        <v>5</v>
      </c>
      <c r="B34" s="233" t="s">
        <v>133</v>
      </c>
      <c r="C34" s="233" t="s">
        <v>214</v>
      </c>
      <c r="D34" s="249" t="s">
        <v>220</v>
      </c>
      <c r="E34" s="249" t="s">
        <v>223</v>
      </c>
      <c r="F34" s="233"/>
      <c r="G34" s="236"/>
      <c r="H34" s="213"/>
      <c r="I34" s="216"/>
      <c r="J34" s="239"/>
      <c r="K34" s="216"/>
      <c r="L34" s="213" t="str">
        <f>IF(OR(K34='Tabla Impacto'!$C$11,K34='Tabla Impacto'!$D$11),"Leve",IF(OR(K34='Tabla Impacto'!$C$12,K34='Tabla Impacto'!$D$12),"Menor",IF(OR(K34='Tabla Impacto'!$C$13,K34='Tabla Impacto'!$D$13),"Moderado",IF(OR(K34='Tabla Impacto'!$C$14,K34='Tabla Impacto'!$D$14),"Mayor",IF(OR(K34='Tabla Impacto'!$C$15,K34='Tabla Impacto'!$D$15),"Catastrófico","")))))</f>
        <v/>
      </c>
      <c r="M34" s="216" t="str">
        <f>IF(L34="","",IF(L34="Leve",0.2,IF(L34="Menor",0.4,IF(L34="Moderado",0.6,IF(L34="Mayor",0.8,IF(L34="Catastrófico",1,))))))</f>
        <v/>
      </c>
      <c r="N34" s="225"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6">
        <v>1</v>
      </c>
      <c r="P34" s="154"/>
      <c r="Q34" s="139" t="str">
        <f>IF(OR(R34="Preventivo",R34="Detectivo"),"Probabilidad",IF(R34="Correctivo","Impacto",""))</f>
        <v>Probabilidad</v>
      </c>
      <c r="R34" s="140" t="s">
        <v>14</v>
      </c>
      <c r="S34" s="140" t="s">
        <v>10</v>
      </c>
      <c r="T34" s="141" t="str">
        <f>IF(AND(R34="Preventivo",S34="Automático"),"50%",IF(AND(R34="Preventivo",S34="Manual"),"40%",IF(AND(R34="Detectivo",S34="Automático"),"40%",IF(AND(R34="Detectivo",S34="Manual"),"30%",IF(AND(R34="Correctivo",S34="Automático"),"35%",IF(AND(R34="Correctivo",S34="Manual"),"25%",""))))))</f>
        <v>50%</v>
      </c>
      <c r="U34" s="140" t="s">
        <v>19</v>
      </c>
      <c r="V34" s="140" t="s">
        <v>22</v>
      </c>
      <c r="W34" s="140" t="s">
        <v>118</v>
      </c>
      <c r="X34" s="142">
        <f>IFERROR(IF(Q34="Probabilidad",(I34-(+I34*T34)),IF(Q34="Impacto",I34,"")),"")</f>
        <v>0</v>
      </c>
      <c r="Y34" s="143" t="str">
        <f>IFERROR(IF(X34="","",IF(X34&lt;=0.2,"Muy Baja",IF(X34&lt;=0.4,"Baja",IF(X34&lt;=0.6,"Media",IF(X34&lt;=0.8,"Alta","Muy Alta"))))),"")</f>
        <v>Muy Baja</v>
      </c>
      <c r="Z34" s="144">
        <f>+X34</f>
        <v>0</v>
      </c>
      <c r="AA34" s="143" t="str">
        <f>IFERROR(IF(AB34="","",IF(AB34&lt;=0.2,"Leve",IF(AB34&lt;=0.4,"Menor",IF(AB34&lt;=0.6,"Moderado",IF(AB34&lt;=0.8,"Mayor","Catastrófico"))))),"")</f>
        <v/>
      </c>
      <c r="AB34" s="144" t="str">
        <f>IFERROR(IF(Q34="Impacto",(M34-(+M34*T34)),IF(Q34="Probabilidad",M34,"")),"")</f>
        <v/>
      </c>
      <c r="AC34" s="145"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46"/>
      <c r="AE34" s="166"/>
      <c r="AF34" s="166"/>
      <c r="AG34" s="166"/>
      <c r="AH34" s="148"/>
      <c r="AI34" s="148"/>
      <c r="AJ34" s="171"/>
      <c r="AK34" s="133"/>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row>
    <row r="35" spans="1:69" ht="151.5" hidden="1" customHeight="1" x14ac:dyDescent="0.3">
      <c r="A35" s="247"/>
      <c r="B35" s="234"/>
      <c r="C35" s="234"/>
      <c r="D35" s="250"/>
      <c r="E35" s="250"/>
      <c r="F35" s="234"/>
      <c r="G35" s="237"/>
      <c r="H35" s="214"/>
      <c r="I35" s="217"/>
      <c r="J35" s="240"/>
      <c r="K35" s="217"/>
      <c r="L35" s="214"/>
      <c r="M35" s="217"/>
      <c r="N35" s="226"/>
      <c r="O35" s="6">
        <v>5</v>
      </c>
      <c r="P35" s="123"/>
      <c r="Q35" s="124" t="str">
        <f t="shared" ref="Q35:Q36" si="29">IF(OR(R35="Preventivo",R35="Detectivo"),"Probabilidad",IF(R35="Correctivo","Impacto",""))</f>
        <v/>
      </c>
      <c r="R35" s="125"/>
      <c r="S35" s="125"/>
      <c r="T35" s="126" t="str">
        <f t="shared" ref="T35:T36" si="30">IF(AND(R35="Preventivo",S35="Automático"),"50%",IF(AND(R35="Preventivo",S35="Manual"),"40%",IF(AND(R35="Detectivo",S35="Automático"),"40%",IF(AND(R35="Detectivo",S35="Manual"),"30%",IF(AND(R35="Correctivo",S35="Automático"),"35%",IF(AND(R35="Correctivo",S35="Manual"),"25%",""))))))</f>
        <v/>
      </c>
      <c r="U35" s="125"/>
      <c r="V35" s="125"/>
      <c r="W35" s="125"/>
      <c r="X35" s="127" t="str">
        <f>IFERROR(IF(AND(#REF!="Probabilidad",Q35="Probabilidad"),(#REF!-(+#REF!*T35)),IF(AND(#REF!="Impacto",Q35="Probabilidad"),(#REF!-(+#REF!*T35)),IF(Q35="Impacto",#REF!,""))),"")</f>
        <v/>
      </c>
      <c r="Y35" s="128" t="str">
        <f t="shared" si="1"/>
        <v/>
      </c>
      <c r="Z35" s="129" t="str">
        <f t="shared" ref="Z35:Z36" si="31">+X35</f>
        <v/>
      </c>
      <c r="AA35" s="128" t="str">
        <f t="shared" si="3"/>
        <v/>
      </c>
      <c r="AB35" s="129" t="str">
        <f>IFERROR(IF(AND(#REF!="Impacto",Q35="Impacto"),(#REF!-(+#REF!*T35)),IF(AND(#REF!="Probabilidad",Q35="Impacto"),(#REF!-(+#REF!*T35)),IF(Q35="Probabilidad",#REF!,""))),"")</f>
        <v/>
      </c>
      <c r="AC35" s="130" t="str">
        <f t="shared" ref="AC35:AC36" si="32">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1"/>
      <c r="AE35" s="147"/>
      <c r="AF35" s="132"/>
      <c r="AG35" s="166"/>
      <c r="AH35" s="134"/>
      <c r="AI35" s="134"/>
      <c r="AJ35" s="173"/>
      <c r="AK35" s="133"/>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69" ht="151.5" hidden="1" customHeight="1" x14ac:dyDescent="0.3">
      <c r="A36" s="248"/>
      <c r="B36" s="235"/>
      <c r="C36" s="235"/>
      <c r="D36" s="251"/>
      <c r="E36" s="251"/>
      <c r="F36" s="235"/>
      <c r="G36" s="238"/>
      <c r="H36" s="215"/>
      <c r="I36" s="218"/>
      <c r="J36" s="241"/>
      <c r="K36" s="218"/>
      <c r="L36" s="215"/>
      <c r="M36" s="218"/>
      <c r="N36" s="227"/>
      <c r="O36" s="6">
        <v>6</v>
      </c>
      <c r="P36" s="123"/>
      <c r="Q36" s="124" t="str">
        <f t="shared" si="29"/>
        <v/>
      </c>
      <c r="R36" s="125"/>
      <c r="S36" s="125"/>
      <c r="T36" s="126" t="str">
        <f t="shared" si="30"/>
        <v/>
      </c>
      <c r="U36" s="125"/>
      <c r="V36" s="125"/>
      <c r="W36" s="125"/>
      <c r="X36" s="127" t="str">
        <f>IFERROR(IF(AND(Q35="Probabilidad",Q36="Probabilidad"),(Z35-(+Z35*T36)),IF(AND(Q35="Impacto",Q36="Probabilidad"),(#REF!-(+#REF!*T36)),IF(Q36="Impacto",Z35,""))),"")</f>
        <v/>
      </c>
      <c r="Y36" s="128" t="str">
        <f t="shared" si="1"/>
        <v/>
      </c>
      <c r="Z36" s="129" t="str">
        <f t="shared" si="31"/>
        <v/>
      </c>
      <c r="AA36" s="128" t="str">
        <f t="shared" si="3"/>
        <v/>
      </c>
      <c r="AB36" s="129" t="str">
        <f>IFERROR(IF(AND(Q35="Impacto",Q36="Impacto"),(AB35-(+AB35*T36)),IF(AND(Q35="Probabilidad",Q36="Impacto"),(#REF!-(+#REF!*T36)),IF(Q36="Probabilidad",AB35,""))),"")</f>
        <v/>
      </c>
      <c r="AC36" s="130" t="str">
        <f t="shared" si="32"/>
        <v/>
      </c>
      <c r="AD36" s="131"/>
      <c r="AE36" s="147"/>
      <c r="AF36" s="132"/>
      <c r="AG36" s="166"/>
      <c r="AH36" s="134"/>
      <c r="AI36" s="134"/>
      <c r="AJ36" s="173"/>
      <c r="AK36" s="133"/>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69" ht="188.25" hidden="1" customHeight="1" x14ac:dyDescent="0.3">
      <c r="A37" s="246">
        <v>6</v>
      </c>
      <c r="B37" s="233"/>
      <c r="C37" s="233"/>
      <c r="D37" s="249"/>
      <c r="E37" s="249"/>
      <c r="F37" s="233"/>
      <c r="G37" s="236"/>
      <c r="H37" s="213"/>
      <c r="I37" s="216"/>
      <c r="J37" s="239"/>
      <c r="K37" s="216"/>
      <c r="L37" s="213"/>
      <c r="M37" s="216"/>
      <c r="N37" s="225"/>
      <c r="O37" s="6"/>
      <c r="P37" s="150"/>
      <c r="Q37" s="139"/>
      <c r="R37" s="140"/>
      <c r="S37" s="140"/>
      <c r="T37" s="141"/>
      <c r="U37" s="140"/>
      <c r="V37" s="140"/>
      <c r="W37" s="140"/>
      <c r="X37" s="142"/>
      <c r="Y37" s="143"/>
      <c r="Z37" s="144"/>
      <c r="AA37" s="143"/>
      <c r="AB37" s="144"/>
      <c r="AC37" s="145"/>
      <c r="AD37" s="146"/>
      <c r="AE37" s="147"/>
      <c r="AF37" s="147"/>
      <c r="AG37" s="166"/>
      <c r="AH37" s="148"/>
      <c r="AI37" s="148"/>
      <c r="AJ37" s="170"/>
      <c r="AK37" s="168"/>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69" ht="151.5" hidden="1" customHeight="1" x14ac:dyDescent="0.3">
      <c r="A38" s="247"/>
      <c r="B38" s="234"/>
      <c r="C38" s="234"/>
      <c r="D38" s="250"/>
      <c r="E38" s="250"/>
      <c r="F38" s="234"/>
      <c r="G38" s="237"/>
      <c r="H38" s="214"/>
      <c r="I38" s="217"/>
      <c r="J38" s="240"/>
      <c r="K38" s="217"/>
      <c r="L38" s="214"/>
      <c r="M38" s="217"/>
      <c r="N38" s="226"/>
      <c r="O38" s="6"/>
      <c r="P38" s="150"/>
      <c r="Q38" s="139"/>
      <c r="R38" s="140"/>
      <c r="S38" s="140"/>
      <c r="T38" s="141"/>
      <c r="U38" s="140"/>
      <c r="V38" s="140"/>
      <c r="W38" s="140"/>
      <c r="X38" s="142"/>
      <c r="Y38" s="143"/>
      <c r="Z38" s="144"/>
      <c r="AA38" s="143"/>
      <c r="AB38" s="144"/>
      <c r="AC38" s="145"/>
      <c r="AD38" s="146"/>
      <c r="AE38" s="147"/>
      <c r="AF38" s="147"/>
      <c r="AG38" s="147"/>
      <c r="AH38" s="148"/>
      <c r="AI38" s="148"/>
      <c r="AJ38" s="147"/>
      <c r="AK38" s="149"/>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69" ht="151.5" hidden="1" customHeight="1" x14ac:dyDescent="0.3">
      <c r="A39" s="247"/>
      <c r="B39" s="234"/>
      <c r="C39" s="234"/>
      <c r="D39" s="250"/>
      <c r="E39" s="250"/>
      <c r="F39" s="234"/>
      <c r="G39" s="237"/>
      <c r="H39" s="214"/>
      <c r="I39" s="217"/>
      <c r="J39" s="240"/>
      <c r="K39" s="217"/>
      <c r="L39" s="214"/>
      <c r="M39" s="217"/>
      <c r="N39" s="226"/>
      <c r="O39" s="6"/>
      <c r="P39" s="147"/>
      <c r="Q39" s="139"/>
      <c r="R39" s="140"/>
      <c r="S39" s="140"/>
      <c r="T39" s="141"/>
      <c r="U39" s="140"/>
      <c r="V39" s="140"/>
      <c r="W39" s="140"/>
      <c r="X39" s="142"/>
      <c r="Y39" s="143"/>
      <c r="Z39" s="144"/>
      <c r="AA39" s="143"/>
      <c r="AB39" s="144"/>
      <c r="AC39" s="145"/>
      <c r="AD39" s="146"/>
      <c r="AE39" s="147"/>
      <c r="AF39" s="147"/>
      <c r="AG39" s="147"/>
      <c r="AH39" s="148"/>
      <c r="AI39" s="148"/>
      <c r="AJ39" s="147"/>
      <c r="AK39" s="149"/>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row>
    <row r="40" spans="1:69" ht="151.5" hidden="1" customHeight="1" x14ac:dyDescent="0.3">
      <c r="A40" s="247"/>
      <c r="B40" s="234"/>
      <c r="C40" s="234"/>
      <c r="D40" s="250"/>
      <c r="E40" s="250"/>
      <c r="F40" s="234"/>
      <c r="G40" s="237"/>
      <c r="H40" s="214"/>
      <c r="I40" s="217"/>
      <c r="J40" s="240"/>
      <c r="K40" s="217"/>
      <c r="L40" s="214"/>
      <c r="M40" s="217"/>
      <c r="N40" s="226"/>
      <c r="O40" s="122"/>
      <c r="P40" s="123"/>
      <c r="Q40" s="124"/>
      <c r="R40" s="125"/>
      <c r="S40" s="125"/>
      <c r="T40" s="126"/>
      <c r="U40" s="125"/>
      <c r="V40" s="125"/>
      <c r="W40" s="125"/>
      <c r="X40" s="127"/>
      <c r="Y40" s="128"/>
      <c r="Z40" s="129"/>
      <c r="AA40" s="128"/>
      <c r="AB40" s="129"/>
      <c r="AC40" s="130"/>
      <c r="AD40" s="131"/>
      <c r="AE40" s="132"/>
      <c r="AF40" s="132"/>
      <c r="AG40" s="133"/>
      <c r="AH40" s="134"/>
      <c r="AI40" s="134"/>
      <c r="AJ40" s="132"/>
      <c r="AK40" s="133"/>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row>
    <row r="41" spans="1:69" ht="151.5" hidden="1" customHeight="1" x14ac:dyDescent="0.3">
      <c r="A41" s="247"/>
      <c r="B41" s="234"/>
      <c r="C41" s="234"/>
      <c r="D41" s="250"/>
      <c r="E41" s="250"/>
      <c r="F41" s="234"/>
      <c r="G41" s="237"/>
      <c r="H41" s="214"/>
      <c r="I41" s="217"/>
      <c r="J41" s="240"/>
      <c r="K41" s="217"/>
      <c r="L41" s="214"/>
      <c r="M41" s="217"/>
      <c r="N41" s="226"/>
      <c r="O41" s="122"/>
      <c r="P41" s="123"/>
      <c r="Q41" s="124"/>
      <c r="R41" s="125"/>
      <c r="S41" s="125"/>
      <c r="T41" s="126"/>
      <c r="U41" s="125"/>
      <c r="V41" s="125"/>
      <c r="W41" s="125"/>
      <c r="X41" s="127"/>
      <c r="Y41" s="128"/>
      <c r="Z41" s="129"/>
      <c r="AA41" s="128"/>
      <c r="AB41" s="129"/>
      <c r="AC41" s="130"/>
      <c r="AD41" s="131"/>
      <c r="AE41" s="132"/>
      <c r="AF41" s="132"/>
      <c r="AG41" s="133"/>
      <c r="AH41" s="134"/>
      <c r="AI41" s="134"/>
      <c r="AJ41" s="132"/>
      <c r="AK41" s="133"/>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row>
    <row r="42" spans="1:69" ht="151.5" hidden="1" customHeight="1" x14ac:dyDescent="0.3">
      <c r="A42" s="248"/>
      <c r="B42" s="235"/>
      <c r="C42" s="235"/>
      <c r="D42" s="251"/>
      <c r="E42" s="251"/>
      <c r="F42" s="235"/>
      <c r="G42" s="238"/>
      <c r="H42" s="215"/>
      <c r="I42" s="218"/>
      <c r="J42" s="241"/>
      <c r="K42" s="218"/>
      <c r="L42" s="215"/>
      <c r="M42" s="218"/>
      <c r="N42" s="227"/>
      <c r="O42" s="122"/>
      <c r="P42" s="123"/>
      <c r="Q42" s="124"/>
      <c r="R42" s="125"/>
      <c r="S42" s="125"/>
      <c r="T42" s="126"/>
      <c r="U42" s="125"/>
      <c r="V42" s="125"/>
      <c r="W42" s="125"/>
      <c r="X42" s="127"/>
      <c r="Y42" s="128"/>
      <c r="Z42" s="129"/>
      <c r="AA42" s="128"/>
      <c r="AB42" s="129"/>
      <c r="AC42" s="130"/>
      <c r="AD42" s="131"/>
      <c r="AE42" s="132"/>
      <c r="AF42" s="132"/>
      <c r="AG42" s="133"/>
      <c r="AH42" s="134"/>
      <c r="AI42" s="134"/>
      <c r="AJ42" s="132"/>
      <c r="AK42" s="133"/>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row>
    <row r="43" spans="1:69" ht="151.5" hidden="1" customHeight="1" x14ac:dyDescent="0.3">
      <c r="A43" s="246"/>
      <c r="B43" s="233"/>
      <c r="C43" s="158"/>
      <c r="D43" s="155"/>
      <c r="E43" s="161"/>
      <c r="F43" s="158"/>
      <c r="G43" s="258"/>
      <c r="H43" s="252"/>
      <c r="I43" s="255"/>
      <c r="J43" s="239"/>
      <c r="K43" s="255"/>
      <c r="L43" s="252"/>
      <c r="M43" s="255"/>
      <c r="N43" s="261"/>
      <c r="O43" s="122"/>
      <c r="P43" s="150"/>
      <c r="Q43" s="124"/>
      <c r="R43" s="125"/>
      <c r="S43" s="125"/>
      <c r="T43" s="126"/>
      <c r="U43" s="125"/>
      <c r="V43" s="125"/>
      <c r="W43" s="125"/>
      <c r="X43" s="127"/>
      <c r="Y43" s="128"/>
      <c r="Z43" s="129"/>
      <c r="AA43" s="128"/>
      <c r="AB43" s="129"/>
      <c r="AC43" s="130"/>
      <c r="AD43" s="131"/>
      <c r="AE43" s="132"/>
      <c r="AF43" s="147"/>
      <c r="AG43" s="147"/>
      <c r="AH43" s="148"/>
      <c r="AI43" s="148"/>
      <c r="AJ43" s="132"/>
      <c r="AK43" s="133"/>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row>
    <row r="44" spans="1:69" ht="151.5" hidden="1" customHeight="1" x14ac:dyDescent="0.3">
      <c r="A44" s="247"/>
      <c r="B44" s="234"/>
      <c r="C44" s="159"/>
      <c r="D44" s="156"/>
      <c r="E44" s="162"/>
      <c r="F44" s="159"/>
      <c r="G44" s="259"/>
      <c r="H44" s="253"/>
      <c r="I44" s="256"/>
      <c r="J44" s="240"/>
      <c r="K44" s="256"/>
      <c r="L44" s="253"/>
      <c r="M44" s="256"/>
      <c r="N44" s="262"/>
      <c r="O44" s="122"/>
      <c r="P44" s="150"/>
      <c r="Q44" s="124"/>
      <c r="R44" s="125"/>
      <c r="S44" s="125"/>
      <c r="T44" s="126"/>
      <c r="U44" s="125"/>
      <c r="V44" s="125"/>
      <c r="W44" s="125"/>
      <c r="X44" s="127"/>
      <c r="Y44" s="128"/>
      <c r="Z44" s="129"/>
      <c r="AA44" s="128"/>
      <c r="AB44" s="129"/>
      <c r="AC44" s="130"/>
      <c r="AD44" s="131"/>
      <c r="AE44" s="132"/>
      <c r="AF44" s="132"/>
      <c r="AG44" s="133"/>
      <c r="AH44" s="148"/>
      <c r="AI44" s="148"/>
      <c r="AJ44" s="132"/>
      <c r="AK44" s="133"/>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row>
    <row r="45" spans="1:69" ht="151.5" hidden="1" customHeight="1" x14ac:dyDescent="0.3">
      <c r="A45" s="247"/>
      <c r="B45" s="234"/>
      <c r="C45" s="159"/>
      <c r="D45" s="156"/>
      <c r="E45" s="162"/>
      <c r="F45" s="159"/>
      <c r="G45" s="259"/>
      <c r="H45" s="253"/>
      <c r="I45" s="256"/>
      <c r="J45" s="240"/>
      <c r="K45" s="256"/>
      <c r="L45" s="253"/>
      <c r="M45" s="256"/>
      <c r="N45" s="262"/>
      <c r="O45" s="122"/>
      <c r="P45" s="149"/>
      <c r="Q45" s="124"/>
      <c r="R45" s="125"/>
      <c r="S45" s="125"/>
      <c r="T45" s="126"/>
      <c r="U45" s="125"/>
      <c r="V45" s="125"/>
      <c r="W45" s="125"/>
      <c r="X45" s="127"/>
      <c r="Y45" s="128"/>
      <c r="Z45" s="129"/>
      <c r="AA45" s="128"/>
      <c r="AB45" s="129"/>
      <c r="AC45" s="130"/>
      <c r="AD45" s="131"/>
      <c r="AE45" s="132"/>
      <c r="AF45" s="132"/>
      <c r="AG45" s="133"/>
      <c r="AH45" s="148"/>
      <c r="AI45" s="148"/>
      <c r="AJ45" s="132"/>
      <c r="AK45" s="133"/>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row>
    <row r="46" spans="1:69" ht="151.5" hidden="1" customHeight="1" x14ac:dyDescent="0.3">
      <c r="A46" s="247"/>
      <c r="B46" s="234"/>
      <c r="C46" s="159"/>
      <c r="D46" s="156"/>
      <c r="E46" s="162"/>
      <c r="F46" s="159"/>
      <c r="G46" s="259"/>
      <c r="H46" s="253"/>
      <c r="I46" s="256"/>
      <c r="J46" s="240"/>
      <c r="K46" s="256"/>
      <c r="L46" s="253"/>
      <c r="M46" s="256"/>
      <c r="N46" s="262"/>
      <c r="O46" s="122"/>
      <c r="P46" s="150"/>
      <c r="Q46" s="124"/>
      <c r="R46" s="125"/>
      <c r="S46" s="125"/>
      <c r="T46" s="126"/>
      <c r="U46" s="125"/>
      <c r="V46" s="125"/>
      <c r="W46" s="125"/>
      <c r="X46" s="127"/>
      <c r="Y46" s="128"/>
      <c r="Z46" s="129"/>
      <c r="AA46" s="128"/>
      <c r="AB46" s="129"/>
      <c r="AC46" s="130"/>
      <c r="AD46" s="131"/>
      <c r="AE46" s="132"/>
      <c r="AF46" s="132"/>
      <c r="AG46" s="133"/>
      <c r="AH46" s="148"/>
      <c r="AI46" s="148"/>
      <c r="AJ46" s="132"/>
      <c r="AK46" s="133"/>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row>
    <row r="47" spans="1:69" ht="151.5" hidden="1" customHeight="1" x14ac:dyDescent="0.3">
      <c r="A47" s="247"/>
      <c r="B47" s="234"/>
      <c r="C47" s="159"/>
      <c r="D47" s="156"/>
      <c r="E47" s="162"/>
      <c r="F47" s="159"/>
      <c r="G47" s="259"/>
      <c r="H47" s="253"/>
      <c r="I47" s="256"/>
      <c r="J47" s="240"/>
      <c r="K47" s="256"/>
      <c r="L47" s="253"/>
      <c r="M47" s="256"/>
      <c r="N47" s="262"/>
      <c r="O47" s="122"/>
      <c r="P47" s="150"/>
      <c r="Q47" s="124"/>
      <c r="R47" s="125"/>
      <c r="S47" s="125"/>
      <c r="T47" s="126"/>
      <c r="U47" s="125"/>
      <c r="V47" s="125"/>
      <c r="W47" s="125"/>
      <c r="X47" s="127"/>
      <c r="Y47" s="128"/>
      <c r="Z47" s="129"/>
      <c r="AA47" s="128"/>
      <c r="AB47" s="129"/>
      <c r="AC47" s="130"/>
      <c r="AD47" s="131"/>
      <c r="AE47" s="132"/>
      <c r="AF47" s="132"/>
      <c r="AG47" s="133"/>
      <c r="AH47" s="148"/>
      <c r="AI47" s="148"/>
      <c r="AJ47" s="132"/>
      <c r="AK47" s="133"/>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row>
    <row r="48" spans="1:69" ht="151.5" hidden="1" customHeight="1" x14ac:dyDescent="0.3">
      <c r="A48" s="248"/>
      <c r="B48" s="235"/>
      <c r="C48" s="160"/>
      <c r="D48" s="157"/>
      <c r="E48" s="163"/>
      <c r="F48" s="160"/>
      <c r="G48" s="260"/>
      <c r="H48" s="254"/>
      <c r="I48" s="257"/>
      <c r="J48" s="241"/>
      <c r="K48" s="257"/>
      <c r="L48" s="254"/>
      <c r="M48" s="257"/>
      <c r="N48" s="263"/>
      <c r="O48" s="122"/>
      <c r="P48" s="150"/>
      <c r="Q48" s="124"/>
      <c r="R48" s="125"/>
      <c r="S48" s="125"/>
      <c r="T48" s="126"/>
      <c r="U48" s="125"/>
      <c r="V48" s="125"/>
      <c r="W48" s="125"/>
      <c r="X48" s="127"/>
      <c r="Y48" s="128"/>
      <c r="Z48" s="129"/>
      <c r="AA48" s="128"/>
      <c r="AB48" s="129"/>
      <c r="AC48" s="130"/>
      <c r="AD48" s="131"/>
      <c r="AE48" s="132"/>
      <c r="AF48" s="132"/>
      <c r="AG48" s="133"/>
      <c r="AH48" s="148"/>
      <c r="AI48" s="148"/>
      <c r="AJ48" s="132"/>
      <c r="AK48" s="133"/>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row>
    <row r="49" spans="1:69" ht="151.5" hidden="1" customHeight="1" x14ac:dyDescent="0.3">
      <c r="A49" s="246"/>
      <c r="B49" s="233"/>
      <c r="C49" s="158"/>
      <c r="D49" s="155"/>
      <c r="E49" s="161"/>
      <c r="F49" s="158"/>
      <c r="G49" s="258"/>
      <c r="H49" s="252"/>
      <c r="I49" s="255"/>
      <c r="J49" s="239"/>
      <c r="K49" s="255"/>
      <c r="L49" s="252"/>
      <c r="M49" s="255"/>
      <c r="N49" s="261"/>
      <c r="O49" s="122"/>
      <c r="P49" s="150"/>
      <c r="Q49" s="124"/>
      <c r="R49" s="125"/>
      <c r="S49" s="125"/>
      <c r="T49" s="126"/>
      <c r="U49" s="125"/>
      <c r="V49" s="125"/>
      <c r="W49" s="125"/>
      <c r="X49" s="127"/>
      <c r="Y49" s="128"/>
      <c r="Z49" s="129"/>
      <c r="AA49" s="128"/>
      <c r="AB49" s="129"/>
      <c r="AC49" s="130"/>
      <c r="AD49" s="131"/>
      <c r="AE49" s="132"/>
      <c r="AF49" s="147"/>
      <c r="AG49" s="147"/>
      <c r="AH49" s="148"/>
      <c r="AI49" s="148"/>
      <c r="AJ49" s="132"/>
      <c r="AK49" s="133"/>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row>
    <row r="50" spans="1:69" ht="151.5" hidden="1" customHeight="1" x14ac:dyDescent="0.3">
      <c r="A50" s="247"/>
      <c r="B50" s="234"/>
      <c r="C50" s="159"/>
      <c r="D50" s="156"/>
      <c r="E50" s="162"/>
      <c r="F50" s="159"/>
      <c r="G50" s="259"/>
      <c r="H50" s="253"/>
      <c r="I50" s="256"/>
      <c r="J50" s="240"/>
      <c r="K50" s="256"/>
      <c r="L50" s="253"/>
      <c r="M50" s="256"/>
      <c r="N50" s="262"/>
      <c r="O50" s="122"/>
      <c r="P50" s="150"/>
      <c r="Q50" s="124"/>
      <c r="R50" s="125"/>
      <c r="S50" s="125"/>
      <c r="T50" s="126"/>
      <c r="U50" s="125"/>
      <c r="V50" s="125"/>
      <c r="W50" s="125"/>
      <c r="X50" s="127"/>
      <c r="Y50" s="128"/>
      <c r="Z50" s="129"/>
      <c r="AA50" s="128"/>
      <c r="AB50" s="129"/>
      <c r="AC50" s="130"/>
      <c r="AD50" s="131"/>
      <c r="AE50" s="132"/>
      <c r="AF50" s="132"/>
      <c r="AG50" s="147"/>
      <c r="AH50" s="148"/>
      <c r="AI50" s="148"/>
      <c r="AJ50" s="132"/>
      <c r="AK50" s="133"/>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row>
    <row r="51" spans="1:69" ht="151.5" hidden="1" customHeight="1" x14ac:dyDescent="0.3">
      <c r="A51" s="247"/>
      <c r="B51" s="234"/>
      <c r="C51" s="159"/>
      <c r="D51" s="156"/>
      <c r="E51" s="162"/>
      <c r="F51" s="159"/>
      <c r="G51" s="259"/>
      <c r="H51" s="253"/>
      <c r="I51" s="256"/>
      <c r="J51" s="240"/>
      <c r="K51" s="256"/>
      <c r="L51" s="253"/>
      <c r="M51" s="256"/>
      <c r="N51" s="262"/>
      <c r="O51" s="122"/>
      <c r="P51" s="149"/>
      <c r="Q51" s="124"/>
      <c r="R51" s="125"/>
      <c r="S51" s="125"/>
      <c r="T51" s="126"/>
      <c r="U51" s="125"/>
      <c r="V51" s="125"/>
      <c r="W51" s="125"/>
      <c r="X51" s="127"/>
      <c r="Y51" s="128"/>
      <c r="Z51" s="129"/>
      <c r="AA51" s="128"/>
      <c r="AB51" s="129"/>
      <c r="AC51" s="130"/>
      <c r="AD51" s="131"/>
      <c r="AE51" s="132"/>
      <c r="AF51" s="132"/>
      <c r="AG51" s="147"/>
      <c r="AH51" s="148"/>
      <c r="AI51" s="148"/>
      <c r="AJ51" s="132"/>
      <c r="AK51" s="133"/>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row>
    <row r="52" spans="1:69" ht="151.5" hidden="1" customHeight="1" x14ac:dyDescent="0.3">
      <c r="A52" s="247"/>
      <c r="B52" s="234"/>
      <c r="C52" s="159"/>
      <c r="D52" s="156"/>
      <c r="E52" s="162"/>
      <c r="F52" s="159"/>
      <c r="G52" s="259"/>
      <c r="H52" s="253"/>
      <c r="I52" s="256"/>
      <c r="J52" s="240"/>
      <c r="K52" s="256"/>
      <c r="L52" s="253"/>
      <c r="M52" s="256"/>
      <c r="N52" s="262"/>
      <c r="O52" s="122"/>
      <c r="P52" s="150"/>
      <c r="Q52" s="124"/>
      <c r="R52" s="125"/>
      <c r="S52" s="125"/>
      <c r="T52" s="126"/>
      <c r="U52" s="125"/>
      <c r="V52" s="125"/>
      <c r="W52" s="125"/>
      <c r="X52" s="127"/>
      <c r="Y52" s="128"/>
      <c r="Z52" s="129"/>
      <c r="AA52" s="128"/>
      <c r="AB52" s="129"/>
      <c r="AC52" s="130"/>
      <c r="AD52" s="131"/>
      <c r="AE52" s="132"/>
      <c r="AF52" s="132"/>
      <c r="AG52" s="147"/>
      <c r="AH52" s="148"/>
      <c r="AI52" s="148"/>
      <c r="AJ52" s="132"/>
      <c r="AK52" s="133"/>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row>
    <row r="53" spans="1:69" ht="151.5" hidden="1" customHeight="1" x14ac:dyDescent="0.3">
      <c r="A53" s="247"/>
      <c r="B53" s="234"/>
      <c r="C53" s="159"/>
      <c r="D53" s="156"/>
      <c r="E53" s="162"/>
      <c r="F53" s="159"/>
      <c r="G53" s="259"/>
      <c r="H53" s="253"/>
      <c r="I53" s="256"/>
      <c r="J53" s="240"/>
      <c r="K53" s="256"/>
      <c r="L53" s="253"/>
      <c r="M53" s="256"/>
      <c r="N53" s="262"/>
      <c r="O53" s="122"/>
      <c r="P53" s="150"/>
      <c r="Q53" s="124"/>
      <c r="R53" s="125"/>
      <c r="S53" s="125"/>
      <c r="T53" s="126"/>
      <c r="U53" s="125"/>
      <c r="V53" s="125"/>
      <c r="W53" s="125"/>
      <c r="X53" s="127"/>
      <c r="Y53" s="128"/>
      <c r="Z53" s="129"/>
      <c r="AA53" s="128"/>
      <c r="AB53" s="129"/>
      <c r="AC53" s="130"/>
      <c r="AD53" s="131"/>
      <c r="AE53" s="132"/>
      <c r="AF53" s="132"/>
      <c r="AG53" s="147"/>
      <c r="AH53" s="148"/>
      <c r="AI53" s="148"/>
      <c r="AJ53" s="132"/>
      <c r="AK53" s="133"/>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row>
    <row r="54" spans="1:69" ht="151.5" hidden="1" customHeight="1" x14ac:dyDescent="0.3">
      <c r="A54" s="248"/>
      <c r="B54" s="235"/>
      <c r="C54" s="160"/>
      <c r="D54" s="157"/>
      <c r="E54" s="163"/>
      <c r="F54" s="160"/>
      <c r="G54" s="260"/>
      <c r="H54" s="254"/>
      <c r="I54" s="257"/>
      <c r="J54" s="241"/>
      <c r="K54" s="257"/>
      <c r="L54" s="254"/>
      <c r="M54" s="257"/>
      <c r="N54" s="263"/>
      <c r="O54" s="122"/>
      <c r="P54" s="150"/>
      <c r="Q54" s="124"/>
      <c r="R54" s="125"/>
      <c r="S54" s="125"/>
      <c r="T54" s="126"/>
      <c r="U54" s="125"/>
      <c r="V54" s="125"/>
      <c r="W54" s="125"/>
      <c r="X54" s="127"/>
      <c r="Y54" s="128"/>
      <c r="Z54" s="129"/>
      <c r="AA54" s="128"/>
      <c r="AB54" s="129"/>
      <c r="AC54" s="130"/>
      <c r="AD54" s="131"/>
      <c r="AE54" s="132"/>
      <c r="AF54" s="132"/>
      <c r="AG54" s="147"/>
      <c r="AH54" s="148"/>
      <c r="AI54" s="148"/>
      <c r="AJ54" s="132"/>
      <c r="AK54" s="133"/>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row>
    <row r="55" spans="1:69" ht="151.5" hidden="1" customHeight="1" x14ac:dyDescent="0.3">
      <c r="A55" s="246"/>
      <c r="B55" s="233"/>
      <c r="C55" s="233"/>
      <c r="D55" s="267"/>
      <c r="E55" s="249"/>
      <c r="F55" s="233"/>
      <c r="G55" s="258"/>
      <c r="H55" s="252"/>
      <c r="I55" s="255"/>
      <c r="J55" s="239"/>
      <c r="K55" s="255"/>
      <c r="L55" s="252"/>
      <c r="M55" s="255"/>
      <c r="N55" s="261"/>
      <c r="O55" s="122"/>
      <c r="P55" s="150"/>
      <c r="Q55" s="124"/>
      <c r="R55" s="125"/>
      <c r="S55" s="125"/>
      <c r="T55" s="126"/>
      <c r="U55" s="125"/>
      <c r="V55" s="125"/>
      <c r="W55" s="125"/>
      <c r="X55" s="127"/>
      <c r="Y55" s="128"/>
      <c r="Z55" s="129"/>
      <c r="AA55" s="128"/>
      <c r="AB55" s="129"/>
      <c r="AC55" s="130"/>
      <c r="AD55" s="131"/>
      <c r="AE55" s="132"/>
      <c r="AF55" s="147"/>
      <c r="AG55" s="147"/>
      <c r="AH55" s="148"/>
      <c r="AI55" s="148"/>
      <c r="AJ55" s="132"/>
      <c r="AK55" s="133"/>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row>
    <row r="56" spans="1:69" ht="151.5" hidden="1" customHeight="1" x14ac:dyDescent="0.3">
      <c r="A56" s="247"/>
      <c r="B56" s="234"/>
      <c r="C56" s="234"/>
      <c r="D56" s="268"/>
      <c r="E56" s="250"/>
      <c r="F56" s="234"/>
      <c r="G56" s="259"/>
      <c r="H56" s="253"/>
      <c r="I56" s="256"/>
      <c r="J56" s="240"/>
      <c r="K56" s="256"/>
      <c r="L56" s="253"/>
      <c r="M56" s="256"/>
      <c r="N56" s="262"/>
      <c r="O56" s="122"/>
      <c r="P56" s="150"/>
      <c r="Q56" s="124"/>
      <c r="R56" s="125"/>
      <c r="S56" s="125"/>
      <c r="T56" s="126"/>
      <c r="U56" s="125"/>
      <c r="V56" s="125"/>
      <c r="W56" s="125"/>
      <c r="X56" s="127"/>
      <c r="Y56" s="128"/>
      <c r="Z56" s="129"/>
      <c r="AA56" s="128"/>
      <c r="AB56" s="129"/>
      <c r="AC56" s="130"/>
      <c r="AD56" s="131"/>
      <c r="AE56" s="132"/>
      <c r="AF56" s="132"/>
      <c r="AG56" s="133"/>
      <c r="AH56" s="134"/>
      <c r="AI56" s="134"/>
      <c r="AJ56" s="132"/>
      <c r="AK56" s="133"/>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row>
    <row r="57" spans="1:69" ht="151.5" hidden="1" customHeight="1" x14ac:dyDescent="0.3">
      <c r="A57" s="247"/>
      <c r="B57" s="234"/>
      <c r="C57" s="234"/>
      <c r="D57" s="268"/>
      <c r="E57" s="250"/>
      <c r="F57" s="234"/>
      <c r="G57" s="259"/>
      <c r="H57" s="253"/>
      <c r="I57" s="256"/>
      <c r="J57" s="240"/>
      <c r="K57" s="256"/>
      <c r="L57" s="253"/>
      <c r="M57" s="256"/>
      <c r="N57" s="262"/>
      <c r="O57" s="122"/>
      <c r="P57" s="149"/>
      <c r="Q57" s="124"/>
      <c r="R57" s="125"/>
      <c r="S57" s="125"/>
      <c r="T57" s="126"/>
      <c r="U57" s="125"/>
      <c r="V57" s="125"/>
      <c r="W57" s="125"/>
      <c r="X57" s="127"/>
      <c r="Y57" s="128"/>
      <c r="Z57" s="129"/>
      <c r="AA57" s="128"/>
      <c r="AB57" s="129"/>
      <c r="AC57" s="130"/>
      <c r="AD57" s="131"/>
      <c r="AE57" s="132"/>
      <c r="AF57" s="132"/>
      <c r="AG57" s="133"/>
      <c r="AH57" s="134"/>
      <c r="AI57" s="134"/>
      <c r="AJ57" s="132"/>
      <c r="AK57" s="133"/>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row>
    <row r="58" spans="1:69" ht="151.5" hidden="1" customHeight="1" x14ac:dyDescent="0.3">
      <c r="A58" s="247"/>
      <c r="B58" s="234"/>
      <c r="C58" s="234"/>
      <c r="D58" s="268"/>
      <c r="E58" s="250"/>
      <c r="F58" s="234"/>
      <c r="G58" s="259"/>
      <c r="H58" s="253"/>
      <c r="I58" s="256"/>
      <c r="J58" s="240"/>
      <c r="K58" s="256"/>
      <c r="L58" s="253"/>
      <c r="M58" s="256"/>
      <c r="N58" s="262"/>
      <c r="O58" s="122"/>
      <c r="P58" s="150"/>
      <c r="Q58" s="124"/>
      <c r="R58" s="125"/>
      <c r="S58" s="125"/>
      <c r="T58" s="126"/>
      <c r="U58" s="125"/>
      <c r="V58" s="125"/>
      <c r="W58" s="125"/>
      <c r="X58" s="127"/>
      <c r="Y58" s="128"/>
      <c r="Z58" s="129"/>
      <c r="AA58" s="128"/>
      <c r="AB58" s="129"/>
      <c r="AC58" s="130"/>
      <c r="AD58" s="131"/>
      <c r="AE58" s="132"/>
      <c r="AF58" s="132"/>
      <c r="AG58" s="133"/>
      <c r="AH58" s="134"/>
      <c r="AI58" s="134"/>
      <c r="AJ58" s="132"/>
      <c r="AK58" s="133"/>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row>
    <row r="59" spans="1:69" ht="151.5" hidden="1" customHeight="1" x14ac:dyDescent="0.3">
      <c r="A59" s="247"/>
      <c r="B59" s="234"/>
      <c r="C59" s="234"/>
      <c r="D59" s="268"/>
      <c r="E59" s="250"/>
      <c r="F59" s="234"/>
      <c r="G59" s="259"/>
      <c r="H59" s="253"/>
      <c r="I59" s="256"/>
      <c r="J59" s="240"/>
      <c r="K59" s="256"/>
      <c r="L59" s="253"/>
      <c r="M59" s="256"/>
      <c r="N59" s="262"/>
      <c r="O59" s="122"/>
      <c r="P59" s="150"/>
      <c r="Q59" s="124"/>
      <c r="R59" s="125"/>
      <c r="S59" s="125"/>
      <c r="T59" s="126"/>
      <c r="U59" s="125"/>
      <c r="V59" s="125"/>
      <c r="W59" s="125"/>
      <c r="X59" s="127"/>
      <c r="Y59" s="128"/>
      <c r="Z59" s="129"/>
      <c r="AA59" s="128"/>
      <c r="AB59" s="129"/>
      <c r="AC59" s="130"/>
      <c r="AD59" s="131"/>
      <c r="AE59" s="132"/>
      <c r="AF59" s="132"/>
      <c r="AG59" s="133"/>
      <c r="AH59" s="134"/>
      <c r="AI59" s="134"/>
      <c r="AJ59" s="132"/>
      <c r="AK59" s="133"/>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row>
    <row r="60" spans="1:69" ht="151.5" hidden="1" customHeight="1" x14ac:dyDescent="0.3">
      <c r="A60" s="248"/>
      <c r="B60" s="235"/>
      <c r="C60" s="235"/>
      <c r="D60" s="269"/>
      <c r="E60" s="251"/>
      <c r="F60" s="235"/>
      <c r="G60" s="260"/>
      <c r="H60" s="254"/>
      <c r="I60" s="257"/>
      <c r="J60" s="241"/>
      <c r="K60" s="257"/>
      <c r="L60" s="254"/>
      <c r="M60" s="257"/>
      <c r="N60" s="263"/>
      <c r="O60" s="122"/>
      <c r="P60" s="150"/>
      <c r="Q60" s="124"/>
      <c r="R60" s="125"/>
      <c r="S60" s="125"/>
      <c r="T60" s="126"/>
      <c r="U60" s="125"/>
      <c r="V60" s="125"/>
      <c r="W60" s="125"/>
      <c r="X60" s="127"/>
      <c r="Y60" s="128"/>
      <c r="Z60" s="129"/>
      <c r="AA60" s="128"/>
      <c r="AB60" s="129"/>
      <c r="AC60" s="130"/>
      <c r="AD60" s="131"/>
      <c r="AE60" s="132"/>
      <c r="AF60" s="132"/>
      <c r="AG60" s="133"/>
      <c r="AH60" s="134"/>
      <c r="AI60" s="134"/>
      <c r="AJ60" s="132"/>
      <c r="AK60" s="133"/>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row>
    <row r="61" spans="1:69" ht="151.5" hidden="1" customHeight="1" x14ac:dyDescent="0.3">
      <c r="A61" s="246">
        <v>10</v>
      </c>
      <c r="B61" s="233"/>
      <c r="C61" s="233"/>
      <c r="D61" s="267"/>
      <c r="E61" s="249"/>
      <c r="F61" s="233"/>
      <c r="G61" s="258"/>
      <c r="H61" s="252" t="str">
        <f>IF(G61&lt;=0,"",IF(G61&lt;=2,"Muy Baja",IF(G61&lt;=24,"Baja",IF(G61&lt;=500,"Media",IF(G61&lt;=5000,"Alta","Muy Alta")))))</f>
        <v/>
      </c>
      <c r="I61" s="255" t="str">
        <f>IF(H61="","",IF(H61="Muy Baja",0.2,IF(H61="Baja",0.4,IF(H61="Media",0.6,IF(H61="Alta",0.8,IF(H61="Muy Alta",1,))))))</f>
        <v/>
      </c>
      <c r="J61" s="239"/>
      <c r="K61" s="255">
        <f>IF(NOT(ISERROR(MATCH(J61,'Tabla Impacto'!$B$221:$B$223,0))),'Tabla Impacto'!$F$223&amp;"Por favor no seleccionar los criterios de impacto(Afectación Económica o presupuestal y Pérdida Reputacional)",J61)</f>
        <v>0</v>
      </c>
      <c r="L61" s="252" t="str">
        <f>IF(OR(K61='Tabla Impacto'!$C$11,K61='Tabla Impacto'!$D$11),"Leve",IF(OR(K61='Tabla Impacto'!$C$12,K61='Tabla Impacto'!$D$12),"Menor",IF(OR(K61='Tabla Impacto'!$C$13,K61='Tabla Impacto'!$D$13),"Moderado",IF(OR(K61='Tabla Impacto'!$C$14,K61='Tabla Impacto'!$D$14),"Mayor",IF(OR(K61='Tabla Impacto'!$C$15,K61='Tabla Impacto'!$D$15),"Catastrófico","")))))</f>
        <v/>
      </c>
      <c r="M61" s="255" t="str">
        <f>IF(L61="","",IF(L61="Leve",0.2,IF(L61="Menor",0.4,IF(L61="Moderado",0.6,IF(L61="Mayor",0.8,IF(L61="Catastrófico",1,))))))</f>
        <v/>
      </c>
      <c r="N61" s="261" t="str">
        <f>IF(OR(AND(H61="Muy Baja",L61="Leve"),AND(H61="Muy Baja",L61="Menor"),AND(H61="Baja",L61="Leve")),"Bajo",IF(OR(AND(H61="Muy baja",L61="Moderado"),AND(H61="Baja",L61="Menor"),AND(H61="Baja",L61="Moderado"),AND(H61="Media",L61="Leve"),AND(H61="Media",L61="Menor"),AND(H61="Media",L61="Moderado"),AND(H61="Alta",L61="Leve"),AND(H61="Alta",L61="Menor")),"Moderado",IF(OR(AND(H61="Muy Baja",L61="Mayor"),AND(H61="Baja",L61="Mayor"),AND(H61="Media",L61="Mayor"),AND(H61="Alta",L61="Moderado"),AND(H61="Alta",L61="Mayor"),AND(H61="Muy Alta",L61="Leve"),AND(H61="Muy Alta",L61="Menor"),AND(H61="Muy Alta",L61="Moderado"),AND(H61="Muy Alta",L61="Mayor")),"Alto",IF(OR(AND(H61="Muy Baja",L61="Catastrófico"),AND(H61="Baja",L61="Catastrófico"),AND(H61="Media",L61="Catastrófico"),AND(H61="Alta",L61="Catastrófico"),AND(H61="Muy Alta",L61="Catastrófico")),"Extremo",""))))</f>
        <v/>
      </c>
      <c r="O61" s="122"/>
      <c r="P61" s="150"/>
      <c r="Q61" s="124"/>
      <c r="R61" s="125"/>
      <c r="S61" s="125"/>
      <c r="T61" s="126"/>
      <c r="U61" s="125"/>
      <c r="V61" s="125"/>
      <c r="W61" s="125"/>
      <c r="X61" s="127"/>
      <c r="Y61" s="128"/>
      <c r="Z61" s="129"/>
      <c r="AA61" s="128"/>
      <c r="AB61" s="129"/>
      <c r="AC61" s="130"/>
      <c r="AD61" s="131"/>
      <c r="AE61" s="132"/>
      <c r="AF61" s="147"/>
      <c r="AG61" s="133"/>
      <c r="AH61" s="134"/>
      <c r="AI61" s="134"/>
      <c r="AJ61" s="132"/>
      <c r="AK61" s="133"/>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row>
    <row r="62" spans="1:69" ht="151.5" hidden="1" customHeight="1" x14ac:dyDescent="0.3">
      <c r="A62" s="247"/>
      <c r="B62" s="234"/>
      <c r="C62" s="234"/>
      <c r="D62" s="268"/>
      <c r="E62" s="250"/>
      <c r="F62" s="234"/>
      <c r="G62" s="259"/>
      <c r="H62" s="253"/>
      <c r="I62" s="256"/>
      <c r="J62" s="240"/>
      <c r="K62" s="256">
        <f>IF(NOT(ISERROR(MATCH(J62,_xlfn.ANCHORARRAY(E73),0))),I75&amp;"Por favor no seleccionar los criterios de impacto",J62)</f>
        <v>0</v>
      </c>
      <c r="L62" s="253"/>
      <c r="M62" s="256"/>
      <c r="N62" s="262"/>
      <c r="O62" s="122">
        <v>2</v>
      </c>
      <c r="P62" s="123"/>
      <c r="Q62" s="124" t="str">
        <f>IF(OR(R62="Preventivo",R62="Detectivo"),"Probabilidad",IF(R62="Correctivo","Impacto",""))</f>
        <v/>
      </c>
      <c r="R62" s="125"/>
      <c r="S62" s="125"/>
      <c r="T62" s="126" t="str">
        <f t="shared" ref="T62:T66" si="33">IF(AND(R62="Preventivo",S62="Automático"),"50%",IF(AND(R62="Preventivo",S62="Manual"),"40%",IF(AND(R62="Detectivo",S62="Automático"),"40%",IF(AND(R62="Detectivo",S62="Manual"),"30%",IF(AND(R62="Correctivo",S62="Automático"),"35%",IF(AND(R62="Correctivo",S62="Manual"),"25%",""))))))</f>
        <v/>
      </c>
      <c r="U62" s="125"/>
      <c r="V62" s="125"/>
      <c r="W62" s="125"/>
      <c r="X62" s="127" t="str">
        <f>IFERROR(IF(AND(Q61="Probabilidad",Q62="Probabilidad"),(Z61-(+Z61*T62)),IF(Q62="Probabilidad",(I61-(+I61*T62)),IF(Q62="Impacto",Z61,""))),"")</f>
        <v/>
      </c>
      <c r="Y62" s="128" t="str">
        <f t="shared" si="1"/>
        <v/>
      </c>
      <c r="Z62" s="129" t="str">
        <f t="shared" ref="Z62:Z66" si="34">+X62</f>
        <v/>
      </c>
      <c r="AA62" s="128" t="str">
        <f t="shared" si="3"/>
        <v/>
      </c>
      <c r="AB62" s="129" t="str">
        <f>IFERROR(IF(AND(Q61="Impacto",Q62="Impacto"),(AB61-(+AB61*T62)),IF(Q62="Impacto",(M61-(+M61*T62)),IF(Q62="Probabilidad",AB61,""))),"")</f>
        <v/>
      </c>
      <c r="AC62" s="130" t="str">
        <f t="shared" ref="AC62:AC63" si="35">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1"/>
      <c r="AE62" s="132"/>
      <c r="AF62" s="132"/>
      <c r="AG62" s="133"/>
      <c r="AH62" s="134"/>
      <c r="AI62" s="134"/>
      <c r="AJ62" s="132"/>
      <c r="AK62" s="133"/>
    </row>
    <row r="63" spans="1:69" ht="151.5" hidden="1" customHeight="1" x14ac:dyDescent="0.3">
      <c r="A63" s="247"/>
      <c r="B63" s="234"/>
      <c r="C63" s="234"/>
      <c r="D63" s="268"/>
      <c r="E63" s="250"/>
      <c r="F63" s="234"/>
      <c r="G63" s="259"/>
      <c r="H63" s="253"/>
      <c r="I63" s="256"/>
      <c r="J63" s="240"/>
      <c r="K63" s="256">
        <f>IF(NOT(ISERROR(MATCH(J63,_xlfn.ANCHORARRAY(E74),0))),I76&amp;"Por favor no seleccionar los criterios de impacto",J63)</f>
        <v>0</v>
      </c>
      <c r="L63" s="253"/>
      <c r="M63" s="256"/>
      <c r="N63" s="262"/>
      <c r="O63" s="122">
        <v>3</v>
      </c>
      <c r="P63" s="135"/>
      <c r="Q63" s="124" t="str">
        <f>IF(OR(R63="Preventivo",R63="Detectivo"),"Probabilidad",IF(R63="Correctivo","Impacto",""))</f>
        <v/>
      </c>
      <c r="R63" s="125"/>
      <c r="S63" s="125"/>
      <c r="T63" s="126" t="str">
        <f t="shared" si="33"/>
        <v/>
      </c>
      <c r="U63" s="125"/>
      <c r="V63" s="125"/>
      <c r="W63" s="125"/>
      <c r="X63" s="127" t="str">
        <f>IFERROR(IF(AND(Q62="Probabilidad",Q63="Probabilidad"),(Z62-(+Z62*T63)),IF(AND(Q62="Impacto",Q63="Probabilidad"),(Z61-(+Z61*T63)),IF(Q63="Impacto",Z62,""))),"")</f>
        <v/>
      </c>
      <c r="Y63" s="128" t="str">
        <f t="shared" si="1"/>
        <v/>
      </c>
      <c r="Z63" s="129" t="str">
        <f t="shared" si="34"/>
        <v/>
      </c>
      <c r="AA63" s="128" t="str">
        <f t="shared" si="3"/>
        <v/>
      </c>
      <c r="AB63" s="129" t="str">
        <f>IFERROR(IF(AND(Q62="Impacto",Q63="Impacto"),(AB62-(+AB62*T63)),IF(AND(Q62="Probabilidad",Q63="Impacto"),(AB61-(+AB61*T63)),IF(Q63="Probabilidad",AB62,""))),"")</f>
        <v/>
      </c>
      <c r="AC63" s="130" t="str">
        <f t="shared" si="35"/>
        <v/>
      </c>
      <c r="AD63" s="131"/>
      <c r="AE63" s="132"/>
      <c r="AF63" s="132"/>
      <c r="AG63" s="133"/>
      <c r="AH63" s="134"/>
      <c r="AI63" s="134"/>
      <c r="AJ63" s="132"/>
      <c r="AK63" s="133"/>
    </row>
    <row r="64" spans="1:69" ht="151.5" hidden="1" customHeight="1" x14ac:dyDescent="0.3">
      <c r="A64" s="247"/>
      <c r="B64" s="234"/>
      <c r="C64" s="234"/>
      <c r="D64" s="268"/>
      <c r="E64" s="250"/>
      <c r="F64" s="234"/>
      <c r="G64" s="259"/>
      <c r="H64" s="253"/>
      <c r="I64" s="256"/>
      <c r="J64" s="240"/>
      <c r="K64" s="256">
        <f>IF(NOT(ISERROR(MATCH(J64,_xlfn.ANCHORARRAY(E75),0))),I77&amp;"Por favor no seleccionar los criterios de impacto",J64)</f>
        <v>0</v>
      </c>
      <c r="L64" s="253"/>
      <c r="M64" s="256"/>
      <c r="N64" s="262"/>
      <c r="O64" s="122">
        <v>4</v>
      </c>
      <c r="P64" s="123"/>
      <c r="Q64" s="124" t="str">
        <f t="shared" ref="Q64:Q66" si="36">IF(OR(R64="Preventivo",R64="Detectivo"),"Probabilidad",IF(R64="Correctivo","Impacto",""))</f>
        <v/>
      </c>
      <c r="R64" s="125"/>
      <c r="S64" s="125"/>
      <c r="T64" s="126" t="str">
        <f t="shared" si="33"/>
        <v/>
      </c>
      <c r="U64" s="125"/>
      <c r="V64" s="125"/>
      <c r="W64" s="125"/>
      <c r="X64" s="127" t="str">
        <f t="shared" ref="X64:X66" si="37">IFERROR(IF(AND(Q63="Probabilidad",Q64="Probabilidad"),(Z63-(+Z63*T64)),IF(AND(Q63="Impacto",Q64="Probabilidad"),(Z62-(+Z62*T64)),IF(Q64="Impacto",Z63,""))),"")</f>
        <v/>
      </c>
      <c r="Y64" s="128" t="str">
        <f t="shared" si="1"/>
        <v/>
      </c>
      <c r="Z64" s="129" t="str">
        <f t="shared" si="34"/>
        <v/>
      </c>
      <c r="AA64" s="128" t="str">
        <f t="shared" si="3"/>
        <v/>
      </c>
      <c r="AB64" s="129" t="str">
        <f t="shared" ref="AB64:AB66" si="38">IFERROR(IF(AND(Q63="Impacto",Q64="Impacto"),(AB63-(+AB63*T64)),IF(AND(Q63="Probabilidad",Q64="Impacto"),(AB62-(+AB62*T64)),IF(Q64="Probabilidad",AB63,""))),"")</f>
        <v/>
      </c>
      <c r="AC64" s="130"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1"/>
      <c r="AE64" s="132"/>
      <c r="AF64" s="132"/>
      <c r="AG64" s="133"/>
      <c r="AH64" s="134"/>
      <c r="AI64" s="134"/>
      <c r="AJ64" s="132"/>
      <c r="AK64" s="133"/>
    </row>
    <row r="65" spans="1:37" ht="151.5" hidden="1" customHeight="1" x14ac:dyDescent="0.3">
      <c r="A65" s="247"/>
      <c r="B65" s="234"/>
      <c r="C65" s="234"/>
      <c r="D65" s="268"/>
      <c r="E65" s="250"/>
      <c r="F65" s="234"/>
      <c r="G65" s="259"/>
      <c r="H65" s="253"/>
      <c r="I65" s="256"/>
      <c r="J65" s="240"/>
      <c r="K65" s="256">
        <f>IF(NOT(ISERROR(MATCH(J65,_xlfn.ANCHORARRAY(E76),0))),I78&amp;"Por favor no seleccionar los criterios de impacto",J65)</f>
        <v>0</v>
      </c>
      <c r="L65" s="253"/>
      <c r="M65" s="256"/>
      <c r="N65" s="262"/>
      <c r="O65" s="122">
        <v>5</v>
      </c>
      <c r="P65" s="123"/>
      <c r="Q65" s="124" t="str">
        <f t="shared" si="36"/>
        <v/>
      </c>
      <c r="R65" s="125"/>
      <c r="S65" s="125"/>
      <c r="T65" s="126" t="str">
        <f t="shared" si="33"/>
        <v/>
      </c>
      <c r="U65" s="125"/>
      <c r="V65" s="125"/>
      <c r="W65" s="125"/>
      <c r="X65" s="127" t="str">
        <f t="shared" si="37"/>
        <v/>
      </c>
      <c r="Y65" s="128" t="str">
        <f t="shared" si="1"/>
        <v/>
      </c>
      <c r="Z65" s="129" t="str">
        <f t="shared" si="34"/>
        <v/>
      </c>
      <c r="AA65" s="128" t="str">
        <f t="shared" si="3"/>
        <v/>
      </c>
      <c r="AB65" s="129" t="str">
        <f t="shared" si="38"/>
        <v/>
      </c>
      <c r="AC65" s="130" t="str">
        <f t="shared" ref="AC65:AC66" si="39">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1"/>
      <c r="AE65" s="132"/>
      <c r="AF65" s="132"/>
      <c r="AG65" s="133"/>
      <c r="AH65" s="134"/>
      <c r="AI65" s="134"/>
      <c r="AJ65" s="132"/>
      <c r="AK65" s="133"/>
    </row>
    <row r="66" spans="1:37" ht="14.1" hidden="1" customHeight="1" x14ac:dyDescent="0.3">
      <c r="A66" s="248"/>
      <c r="B66" s="235"/>
      <c r="C66" s="235"/>
      <c r="D66" s="269"/>
      <c r="E66" s="251"/>
      <c r="F66" s="235"/>
      <c r="G66" s="260"/>
      <c r="H66" s="254"/>
      <c r="I66" s="257"/>
      <c r="J66" s="241"/>
      <c r="K66" s="257">
        <f>IF(NOT(ISERROR(MATCH(J66,_xlfn.ANCHORARRAY(E77),0))),I79&amp;"Por favor no seleccionar los criterios de impacto",J66)</f>
        <v>0</v>
      </c>
      <c r="L66" s="254"/>
      <c r="M66" s="257"/>
      <c r="N66" s="263"/>
      <c r="O66" s="122">
        <v>6</v>
      </c>
      <c r="P66" s="123"/>
      <c r="Q66" s="124" t="str">
        <f t="shared" si="36"/>
        <v/>
      </c>
      <c r="R66" s="125"/>
      <c r="S66" s="125"/>
      <c r="T66" s="126" t="str">
        <f t="shared" si="33"/>
        <v/>
      </c>
      <c r="U66" s="125"/>
      <c r="V66" s="125"/>
      <c r="W66" s="125"/>
      <c r="X66" s="127" t="str">
        <f t="shared" si="37"/>
        <v/>
      </c>
      <c r="Y66" s="128" t="str">
        <f t="shared" si="1"/>
        <v/>
      </c>
      <c r="Z66" s="129" t="str">
        <f t="shared" si="34"/>
        <v/>
      </c>
      <c r="AA66" s="128" t="str">
        <f t="shared" si="3"/>
        <v/>
      </c>
      <c r="AB66" s="129" t="str">
        <f t="shared" si="38"/>
        <v/>
      </c>
      <c r="AC66" s="130" t="str">
        <f t="shared" si="39"/>
        <v/>
      </c>
      <c r="AD66" s="131"/>
      <c r="AE66" s="132"/>
      <c r="AF66" s="132"/>
      <c r="AG66" s="133"/>
      <c r="AH66" s="134"/>
      <c r="AI66" s="134"/>
      <c r="AJ66" s="132"/>
      <c r="AK66" s="133"/>
    </row>
    <row r="67" spans="1:37" ht="49.5" customHeight="1" x14ac:dyDescent="0.3">
      <c r="A67" s="6"/>
      <c r="B67" s="264" t="s">
        <v>130</v>
      </c>
      <c r="C67" s="265"/>
      <c r="D67" s="265"/>
      <c r="E67" s="265"/>
      <c r="F67" s="265"/>
      <c r="G67" s="265"/>
      <c r="H67" s="265"/>
      <c r="I67" s="265"/>
      <c r="J67" s="265"/>
      <c r="K67" s="265"/>
      <c r="L67" s="265"/>
      <c r="M67" s="265"/>
      <c r="N67" s="265"/>
      <c r="O67" s="265"/>
      <c r="P67" s="265"/>
      <c r="Q67" s="265"/>
      <c r="R67" s="265"/>
      <c r="S67" s="265"/>
      <c r="T67" s="265"/>
      <c r="U67" s="265"/>
      <c r="V67" s="265"/>
      <c r="W67" s="265"/>
      <c r="X67" s="265"/>
      <c r="Y67" s="265"/>
      <c r="Z67" s="265"/>
      <c r="AA67" s="265"/>
      <c r="AB67" s="265"/>
      <c r="AC67" s="265"/>
      <c r="AD67" s="265"/>
      <c r="AE67" s="265"/>
      <c r="AF67" s="265"/>
      <c r="AG67" s="265"/>
      <c r="AH67" s="265"/>
      <c r="AI67" s="265"/>
      <c r="AJ67" s="265"/>
      <c r="AK67" s="266"/>
    </row>
    <row r="69" spans="1:37" x14ac:dyDescent="0.3">
      <c r="A69" s="1"/>
      <c r="B69" s="23" t="s">
        <v>142</v>
      </c>
      <c r="C69" s="1"/>
      <c r="D69" s="1"/>
      <c r="F69" s="1"/>
    </row>
  </sheetData>
  <dataConsolidate/>
  <mergeCells count="177">
    <mergeCell ref="A7:G7"/>
    <mergeCell ref="H7:N7"/>
    <mergeCell ref="O7:W7"/>
    <mergeCell ref="X7:AD7"/>
    <mergeCell ref="AE7:AK7"/>
    <mergeCell ref="A4:B4"/>
    <mergeCell ref="A5:B5"/>
    <mergeCell ref="A6:B6"/>
    <mergeCell ref="C4:AK4"/>
    <mergeCell ref="C5:AK5"/>
    <mergeCell ref="C6:AK6"/>
    <mergeCell ref="A1:AK2"/>
    <mergeCell ref="B67:AK67"/>
    <mergeCell ref="M55:M60"/>
    <mergeCell ref="N55:N60"/>
    <mergeCell ref="A61:A66"/>
    <mergeCell ref="B61:B66"/>
    <mergeCell ref="C61:C66"/>
    <mergeCell ref="D61:D66"/>
    <mergeCell ref="E61:E66"/>
    <mergeCell ref="F61:F66"/>
    <mergeCell ref="G61:G66"/>
    <mergeCell ref="H61:H66"/>
    <mergeCell ref="I61:I66"/>
    <mergeCell ref="J61:J66"/>
    <mergeCell ref="K61:K66"/>
    <mergeCell ref="L61:L66"/>
    <mergeCell ref="M61:M66"/>
    <mergeCell ref="N61:N66"/>
    <mergeCell ref="J55:J60"/>
    <mergeCell ref="K55:K60"/>
    <mergeCell ref="L55:L60"/>
    <mergeCell ref="A55:A60"/>
    <mergeCell ref="B55:B60"/>
    <mergeCell ref="C55:C60"/>
    <mergeCell ref="D55:D60"/>
    <mergeCell ref="E55:E60"/>
    <mergeCell ref="F55:F60"/>
    <mergeCell ref="G55:G60"/>
    <mergeCell ref="H55:H60"/>
    <mergeCell ref="I55:I60"/>
    <mergeCell ref="M43:M48"/>
    <mergeCell ref="N43:N48"/>
    <mergeCell ref="G49:G54"/>
    <mergeCell ref="H49:H54"/>
    <mergeCell ref="I49:I54"/>
    <mergeCell ref="J49:J54"/>
    <mergeCell ref="G43:G48"/>
    <mergeCell ref="H43:H48"/>
    <mergeCell ref="I43:I48"/>
    <mergeCell ref="K49:K54"/>
    <mergeCell ref="L49:L54"/>
    <mergeCell ref="M49:M54"/>
    <mergeCell ref="N49:N54"/>
    <mergeCell ref="I34:I36"/>
    <mergeCell ref="J34:J36"/>
    <mergeCell ref="G37:G42"/>
    <mergeCell ref="H37:H42"/>
    <mergeCell ref="I37:I42"/>
    <mergeCell ref="K34:K36"/>
    <mergeCell ref="L34:L36"/>
    <mergeCell ref="A49:A54"/>
    <mergeCell ref="B49:B54"/>
    <mergeCell ref="A43:A48"/>
    <mergeCell ref="B43:B48"/>
    <mergeCell ref="M34:M36"/>
    <mergeCell ref="N34:N36"/>
    <mergeCell ref="M37:M42"/>
    <mergeCell ref="N37:N42"/>
    <mergeCell ref="J43:J48"/>
    <mergeCell ref="K43:K48"/>
    <mergeCell ref="L43:L48"/>
    <mergeCell ref="A34:A36"/>
    <mergeCell ref="B34:B36"/>
    <mergeCell ref="C34:C36"/>
    <mergeCell ref="A37:A42"/>
    <mergeCell ref="B37:B42"/>
    <mergeCell ref="C37:C42"/>
    <mergeCell ref="D37:D42"/>
    <mergeCell ref="E37:E42"/>
    <mergeCell ref="F37:F42"/>
    <mergeCell ref="D34:D36"/>
    <mergeCell ref="E34:E36"/>
    <mergeCell ref="J37:J42"/>
    <mergeCell ref="K37:K42"/>
    <mergeCell ref="L37:L42"/>
    <mergeCell ref="F34:F36"/>
    <mergeCell ref="G34:G36"/>
    <mergeCell ref="H34:H36"/>
    <mergeCell ref="J28:J33"/>
    <mergeCell ref="K28:K33"/>
    <mergeCell ref="L28:L33"/>
    <mergeCell ref="M28:M33"/>
    <mergeCell ref="N28:N33"/>
    <mergeCell ref="J22:J27"/>
    <mergeCell ref="K22:K27"/>
    <mergeCell ref="L22:L27"/>
    <mergeCell ref="A22:A27"/>
    <mergeCell ref="B22:B27"/>
    <mergeCell ref="C22:C27"/>
    <mergeCell ref="D22:D27"/>
    <mergeCell ref="E22:E27"/>
    <mergeCell ref="A28:A33"/>
    <mergeCell ref="B28:B33"/>
    <mergeCell ref="C28:C33"/>
    <mergeCell ref="D28:D33"/>
    <mergeCell ref="E28:E33"/>
    <mergeCell ref="F28:F33"/>
    <mergeCell ref="G28:G33"/>
    <mergeCell ref="H28:H33"/>
    <mergeCell ref="I28:I33"/>
    <mergeCell ref="M22:M27"/>
    <mergeCell ref="N22:N27"/>
    <mergeCell ref="A8:A9"/>
    <mergeCell ref="F8:F9"/>
    <mergeCell ref="E8:E9"/>
    <mergeCell ref="D8:D9"/>
    <mergeCell ref="C8:C9"/>
    <mergeCell ref="B8:B9"/>
    <mergeCell ref="A16:A21"/>
    <mergeCell ref="B16:B21"/>
    <mergeCell ref="C16:C21"/>
    <mergeCell ref="D16:D21"/>
    <mergeCell ref="E16:E21"/>
    <mergeCell ref="F16:F21"/>
    <mergeCell ref="F10:F15"/>
    <mergeCell ref="A10:A15"/>
    <mergeCell ref="B10:B15"/>
    <mergeCell ref="C10:C15"/>
    <mergeCell ref="D10:D15"/>
    <mergeCell ref="E10:E15"/>
    <mergeCell ref="F22:F27"/>
    <mergeCell ref="G22:G27"/>
    <mergeCell ref="H22:H27"/>
    <mergeCell ref="I22:I27"/>
    <mergeCell ref="J16:J21"/>
    <mergeCell ref="G16:G21"/>
    <mergeCell ref="H16:H21"/>
    <mergeCell ref="I16:I21"/>
    <mergeCell ref="G10:G15"/>
    <mergeCell ref="H10:H15"/>
    <mergeCell ref="I10:I15"/>
    <mergeCell ref="J10:J15"/>
    <mergeCell ref="AK8:AK9"/>
    <mergeCell ref="AJ8:AJ9"/>
    <mergeCell ref="AI8:AI9"/>
    <mergeCell ref="AH8:AH9"/>
    <mergeCell ref="AG8:AG9"/>
    <mergeCell ref="AF8:AF9"/>
    <mergeCell ref="Y8:Y9"/>
    <mergeCell ref="Z8:Z9"/>
    <mergeCell ref="AA8:AA9"/>
    <mergeCell ref="AD8:AD9"/>
    <mergeCell ref="AC8:AC9"/>
    <mergeCell ref="AB8:AB9"/>
    <mergeCell ref="L10:L15"/>
    <mergeCell ref="M10:M15"/>
    <mergeCell ref="J8:J9"/>
    <mergeCell ref="K8:K9"/>
    <mergeCell ref="G8:G9"/>
    <mergeCell ref="H8:H9"/>
    <mergeCell ref="I8:I9"/>
    <mergeCell ref="N16:N21"/>
    <mergeCell ref="AE8:AE9"/>
    <mergeCell ref="N8:N9"/>
    <mergeCell ref="Q8:Q9"/>
    <mergeCell ref="R8:W8"/>
    <mergeCell ref="O8:O9"/>
    <mergeCell ref="X8:X9"/>
    <mergeCell ref="P8:P9"/>
    <mergeCell ref="N10:N15"/>
    <mergeCell ref="K16:K21"/>
    <mergeCell ref="L16:L21"/>
    <mergeCell ref="M16:M21"/>
    <mergeCell ref="L8:L9"/>
    <mergeCell ref="M8:M9"/>
    <mergeCell ref="K10:K15"/>
  </mergeCells>
  <conditionalFormatting sqref="H10 Y10:Y66">
    <cfRule type="cellIs" dxfId="95" priority="328" operator="equal">
      <formula>"Muy Alta"</formula>
    </cfRule>
    <cfRule type="cellIs" dxfId="94" priority="329" operator="equal">
      <formula>"Alta"</formula>
    </cfRule>
    <cfRule type="cellIs" dxfId="93" priority="330" operator="equal">
      <formula>"Media"</formula>
    </cfRule>
    <cfRule type="cellIs" dxfId="92" priority="331" operator="equal">
      <formula>"Baja"</formula>
    </cfRule>
    <cfRule type="cellIs" dxfId="91" priority="332" operator="equal">
      <formula>"Muy Baja"</formula>
    </cfRule>
  </conditionalFormatting>
  <conditionalFormatting sqref="H16">
    <cfRule type="cellIs" dxfId="90" priority="5" operator="equal">
      <formula>"Muy Alta"</formula>
    </cfRule>
    <cfRule type="cellIs" dxfId="89" priority="6" operator="equal">
      <formula>"Alta"</formula>
    </cfRule>
    <cfRule type="cellIs" dxfId="88" priority="7" operator="equal">
      <formula>"Media"</formula>
    </cfRule>
    <cfRule type="cellIs" dxfId="87" priority="8" operator="equal">
      <formula>"Baja"</formula>
    </cfRule>
    <cfRule type="cellIs" dxfId="86" priority="9" operator="equal">
      <formula>"Muy Baja"</formula>
    </cfRule>
  </conditionalFormatting>
  <conditionalFormatting sqref="H22">
    <cfRule type="cellIs" dxfId="85" priority="230" operator="equal">
      <formula>"Muy Alta"</formula>
    </cfRule>
    <cfRule type="cellIs" dxfId="84" priority="231" operator="equal">
      <formula>"Alta"</formula>
    </cfRule>
    <cfRule type="cellIs" dxfId="83" priority="232" operator="equal">
      <formula>"Media"</formula>
    </cfRule>
    <cfRule type="cellIs" dxfId="82" priority="233" operator="equal">
      <formula>"Baja"</formula>
    </cfRule>
    <cfRule type="cellIs" dxfId="81" priority="234" operator="equal">
      <formula>"Muy Baja"</formula>
    </cfRule>
  </conditionalFormatting>
  <conditionalFormatting sqref="H28">
    <cfRule type="cellIs" dxfId="80" priority="202" operator="equal">
      <formula>"Muy Alta"</formula>
    </cfRule>
    <cfRule type="cellIs" dxfId="79" priority="203" operator="equal">
      <formula>"Alta"</formula>
    </cfRule>
    <cfRule type="cellIs" dxfId="78" priority="204" operator="equal">
      <formula>"Media"</formula>
    </cfRule>
    <cfRule type="cellIs" dxfId="77" priority="205" operator="equal">
      <formula>"Baja"</formula>
    </cfRule>
    <cfRule type="cellIs" dxfId="76" priority="206" operator="equal">
      <formula>"Muy Baja"</formula>
    </cfRule>
  </conditionalFormatting>
  <conditionalFormatting sqref="H34">
    <cfRule type="cellIs" dxfId="75" priority="174" operator="equal">
      <formula>"Muy Alta"</formula>
    </cfRule>
    <cfRule type="cellIs" dxfId="74" priority="175" operator="equal">
      <formula>"Alta"</formula>
    </cfRule>
    <cfRule type="cellIs" dxfId="73" priority="176" operator="equal">
      <formula>"Media"</formula>
    </cfRule>
    <cfRule type="cellIs" dxfId="72" priority="177" operator="equal">
      <formula>"Baja"</formula>
    </cfRule>
    <cfRule type="cellIs" dxfId="71" priority="178" operator="equal">
      <formula>"Muy Baja"</formula>
    </cfRule>
  </conditionalFormatting>
  <conditionalFormatting sqref="H37">
    <cfRule type="cellIs" dxfId="70" priority="146" operator="equal">
      <formula>"Muy Alta"</formula>
    </cfRule>
    <cfRule type="cellIs" dxfId="69" priority="147" operator="equal">
      <formula>"Alta"</formula>
    </cfRule>
    <cfRule type="cellIs" dxfId="68" priority="148" operator="equal">
      <formula>"Media"</formula>
    </cfRule>
    <cfRule type="cellIs" dxfId="67" priority="149" operator="equal">
      <formula>"Baja"</formula>
    </cfRule>
    <cfRule type="cellIs" dxfId="66" priority="150" operator="equal">
      <formula>"Muy Baja"</formula>
    </cfRule>
  </conditionalFormatting>
  <conditionalFormatting sqref="H43">
    <cfRule type="cellIs" dxfId="65" priority="118" operator="equal">
      <formula>"Muy Alta"</formula>
    </cfRule>
    <cfRule type="cellIs" dxfId="64" priority="119" operator="equal">
      <formula>"Alta"</formula>
    </cfRule>
    <cfRule type="cellIs" dxfId="63" priority="120" operator="equal">
      <formula>"Media"</formula>
    </cfRule>
    <cfRule type="cellIs" dxfId="62" priority="121" operator="equal">
      <formula>"Baja"</formula>
    </cfRule>
    <cfRule type="cellIs" dxfId="61" priority="122" operator="equal">
      <formula>"Muy Baja"</formula>
    </cfRule>
  </conditionalFormatting>
  <conditionalFormatting sqref="H49">
    <cfRule type="cellIs" dxfId="60" priority="90" operator="equal">
      <formula>"Muy Alta"</formula>
    </cfRule>
    <cfRule type="cellIs" dxfId="59" priority="91" operator="equal">
      <formula>"Alta"</formula>
    </cfRule>
    <cfRule type="cellIs" dxfId="58" priority="92" operator="equal">
      <formula>"Media"</formula>
    </cfRule>
    <cfRule type="cellIs" dxfId="57" priority="93" operator="equal">
      <formula>"Baja"</formula>
    </cfRule>
    <cfRule type="cellIs" dxfId="56" priority="94" operator="equal">
      <formula>"Muy Baja"</formula>
    </cfRule>
  </conditionalFormatting>
  <conditionalFormatting sqref="H55">
    <cfRule type="cellIs" dxfId="55" priority="62" operator="equal">
      <formula>"Muy Alta"</formula>
    </cfRule>
    <cfRule type="cellIs" dxfId="54" priority="63" operator="equal">
      <formula>"Alta"</formula>
    </cfRule>
    <cfRule type="cellIs" dxfId="53" priority="64" operator="equal">
      <formula>"Media"</formula>
    </cfRule>
    <cfRule type="cellIs" dxfId="52" priority="65" operator="equal">
      <formula>"Baja"</formula>
    </cfRule>
    <cfRule type="cellIs" dxfId="51" priority="66" operator="equal">
      <formula>"Muy Baja"</formula>
    </cfRule>
  </conditionalFormatting>
  <conditionalFormatting sqref="H61">
    <cfRule type="cellIs" dxfId="50" priority="34" operator="equal">
      <formula>"Muy Alta"</formula>
    </cfRule>
    <cfRule type="cellIs" dxfId="49" priority="35" operator="equal">
      <formula>"Alta"</formula>
    </cfRule>
    <cfRule type="cellIs" dxfId="48" priority="36" operator="equal">
      <formula>"Media"</formula>
    </cfRule>
    <cfRule type="cellIs" dxfId="47" priority="37" operator="equal">
      <formula>"Baja"</formula>
    </cfRule>
    <cfRule type="cellIs" dxfId="46" priority="38" operator="equal">
      <formula>"Muy Baja"</formula>
    </cfRule>
  </conditionalFormatting>
  <conditionalFormatting sqref="K10:K66">
    <cfRule type="containsText" dxfId="45" priority="10" operator="containsText" text="❌">
      <formula>NOT(ISERROR(SEARCH("❌",K10)))</formula>
    </cfRule>
  </conditionalFormatting>
  <conditionalFormatting sqref="L10 AA10:AA66 L16 L22 L28 L34 L37 L43 L49 L55 L61">
    <cfRule type="cellIs" dxfId="44" priority="323" operator="equal">
      <formula>"Catastrófico"</formula>
    </cfRule>
    <cfRule type="cellIs" dxfId="43" priority="324" operator="equal">
      <formula>"Mayor"</formula>
    </cfRule>
    <cfRule type="cellIs" dxfId="42" priority="325" operator="equal">
      <formula>"Moderado"</formula>
    </cfRule>
    <cfRule type="cellIs" dxfId="41" priority="326" operator="equal">
      <formula>"Menor"</formula>
    </cfRule>
    <cfRule type="cellIs" dxfId="40" priority="327" operator="equal">
      <formula>"Leve"</formula>
    </cfRule>
  </conditionalFormatting>
  <conditionalFormatting sqref="N10 AC10:AC66">
    <cfRule type="cellIs" dxfId="39" priority="319" operator="equal">
      <formula>"Extremo"</formula>
    </cfRule>
    <cfRule type="cellIs" dxfId="38" priority="320" operator="equal">
      <formula>"Alto"</formula>
    </cfRule>
    <cfRule type="cellIs" dxfId="37" priority="321" operator="equal">
      <formula>"Moderado"</formula>
    </cfRule>
    <cfRule type="cellIs" dxfId="36" priority="322" operator="equal">
      <formula>"Bajo"</formula>
    </cfRule>
  </conditionalFormatting>
  <conditionalFormatting sqref="N16">
    <cfRule type="cellIs" dxfId="35" priority="1" operator="equal">
      <formula>"Extremo"</formula>
    </cfRule>
    <cfRule type="cellIs" dxfId="34" priority="2" operator="equal">
      <formula>"Alto"</formula>
    </cfRule>
    <cfRule type="cellIs" dxfId="33" priority="3" operator="equal">
      <formula>"Moderado"</formula>
    </cfRule>
    <cfRule type="cellIs" dxfId="32" priority="4" operator="equal">
      <formula>"Bajo"</formula>
    </cfRule>
  </conditionalFormatting>
  <conditionalFormatting sqref="N22">
    <cfRule type="cellIs" dxfId="31" priority="221" operator="equal">
      <formula>"Extremo"</formula>
    </cfRule>
    <cfRule type="cellIs" dxfId="30" priority="222" operator="equal">
      <formula>"Alto"</formula>
    </cfRule>
    <cfRule type="cellIs" dxfId="29" priority="223" operator="equal">
      <formula>"Moderado"</formula>
    </cfRule>
    <cfRule type="cellIs" dxfId="28" priority="224" operator="equal">
      <formula>"Bajo"</formula>
    </cfRule>
  </conditionalFormatting>
  <conditionalFormatting sqref="N28">
    <cfRule type="cellIs" dxfId="27" priority="193" operator="equal">
      <formula>"Extremo"</formula>
    </cfRule>
    <cfRule type="cellIs" dxfId="26" priority="194" operator="equal">
      <formula>"Alto"</formula>
    </cfRule>
    <cfRule type="cellIs" dxfId="25" priority="195" operator="equal">
      <formula>"Moderado"</formula>
    </cfRule>
    <cfRule type="cellIs" dxfId="24" priority="196" operator="equal">
      <formula>"Bajo"</formula>
    </cfRule>
  </conditionalFormatting>
  <conditionalFormatting sqref="N34">
    <cfRule type="cellIs" dxfId="23" priority="165" operator="equal">
      <formula>"Extremo"</formula>
    </cfRule>
    <cfRule type="cellIs" dxfId="22" priority="166" operator="equal">
      <formula>"Alto"</formula>
    </cfRule>
    <cfRule type="cellIs" dxfId="21" priority="167" operator="equal">
      <formula>"Moderado"</formula>
    </cfRule>
    <cfRule type="cellIs" dxfId="20" priority="168" operator="equal">
      <formula>"Bajo"</formula>
    </cfRule>
  </conditionalFormatting>
  <conditionalFormatting sqref="N37">
    <cfRule type="cellIs" dxfId="19" priority="137" operator="equal">
      <formula>"Extremo"</formula>
    </cfRule>
    <cfRule type="cellIs" dxfId="18" priority="138" operator="equal">
      <formula>"Alto"</formula>
    </cfRule>
    <cfRule type="cellIs" dxfId="17" priority="139" operator="equal">
      <formula>"Moderado"</formula>
    </cfRule>
    <cfRule type="cellIs" dxfId="16" priority="140" operator="equal">
      <formula>"Bajo"</formula>
    </cfRule>
  </conditionalFormatting>
  <conditionalFormatting sqref="N43">
    <cfRule type="cellIs" dxfId="15" priority="109" operator="equal">
      <formula>"Extremo"</formula>
    </cfRule>
    <cfRule type="cellIs" dxfId="14" priority="110" operator="equal">
      <formula>"Alto"</formula>
    </cfRule>
    <cfRule type="cellIs" dxfId="13" priority="111" operator="equal">
      <formula>"Moderado"</formula>
    </cfRule>
    <cfRule type="cellIs" dxfId="12" priority="112" operator="equal">
      <formula>"Bajo"</formula>
    </cfRule>
  </conditionalFormatting>
  <conditionalFormatting sqref="N49">
    <cfRule type="cellIs" dxfId="11" priority="81" operator="equal">
      <formula>"Extremo"</formula>
    </cfRule>
    <cfRule type="cellIs" dxfId="10" priority="82" operator="equal">
      <formula>"Alto"</formula>
    </cfRule>
    <cfRule type="cellIs" dxfId="9" priority="83" operator="equal">
      <formula>"Moderado"</formula>
    </cfRule>
    <cfRule type="cellIs" dxfId="8" priority="84" operator="equal">
      <formula>"Bajo"</formula>
    </cfRule>
  </conditionalFormatting>
  <conditionalFormatting sqref="N55">
    <cfRule type="cellIs" dxfId="7" priority="53" operator="equal">
      <formula>"Extremo"</formula>
    </cfRule>
    <cfRule type="cellIs" dxfId="6" priority="54" operator="equal">
      <formula>"Alto"</formula>
    </cfRule>
    <cfRule type="cellIs" dxfId="5" priority="55" operator="equal">
      <formula>"Moderado"</formula>
    </cfRule>
    <cfRule type="cellIs" dxfId="4" priority="56" operator="equal">
      <formula>"Bajo"</formula>
    </cfRule>
  </conditionalFormatting>
  <conditionalFormatting sqref="N61">
    <cfRule type="cellIs" dxfId="3" priority="25" operator="equal">
      <formula>"Extremo"</formula>
    </cfRule>
    <cfRule type="cellIs" dxfId="2" priority="26" operator="equal">
      <formula>"Alto"</formula>
    </cfRule>
    <cfRule type="cellIs" dxfId="1" priority="27" operator="equal">
      <formula>"Moderado"</formula>
    </cfRule>
    <cfRule type="cellIs" dxfId="0" priority="28" operator="equal">
      <formula>"Bajo"</formula>
    </cfRule>
  </conditionalFormatting>
  <dataValidations count="2">
    <dataValidation showInputMessage="1" showErrorMessage="1" error="Recuerde que las acciones se generan bajo la medida de mitigar el riesgo" sqref="AG22:AG39 AG10:AG18"/>
    <dataValidation allowBlank="1" showInputMessage="1" showErrorMessage="1" error="Recuerde que las acciones se generan bajo la medida de mitigar el riesgo" sqref="AH34:AI34 AH43:AI55 AJ10 AE22:AE28 AH37:AI39 AE10:AF12 AH22:AI30 AE13:AE15 AH10:AI18"/>
  </dataValidations>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'Opciones Tratamiento'!$B$9:$B$10</xm:f>
          </x14:formula1>
          <xm:sqref>AK10:AK14 AK16:AK17 AK19:AK20 AK22:AK23 AK25:AK26 AK28:AK29 AK31:AK32 AK37:AK38 AK40:AK41 AK43:AK44 AK46:AK47 AK49:AK50 AK52:AK53 AK55:AK56 AK58:AK59 AK61:AK62 AK64:AK65 AK34:AK35</xm:sqref>
        </x14:dataValidation>
        <x14:dataValidation type="custom" allowBlank="1" showInputMessage="1" showErrorMessage="1" error="Recuerde que las acciones se generan bajo la medida de mitigar el riesgo">
          <x14:formula1>
            <xm:f>IF(OR(AD19='Opciones Tratamiento'!$B$2,AD19='Opciones Tratamiento'!$B$3,AD19='Opciones Tratamiento'!$B$4),ISBLANK(AD19),ISTEXT(AD19))</xm:f>
          </x14:formula1>
          <xm:sqref>AG40:AG66 AG19:AG21</xm:sqref>
        </x14:dataValidation>
        <x14:dataValidation type="custom" allowBlank="1" showInputMessage="1" showErrorMessage="1" error="Recuerde que las acciones se generan bajo la medida de mitigar el riesgo">
          <x14:formula1>
            <xm:f>IF(OR(AD19='Opciones Tratamiento'!$B$2,AD19='Opciones Tratamiento'!$B$3,AD19='Opciones Tratamiento'!$B$4),ISBLANK(AD19),ISTEXT(AD19))</xm:f>
          </x14:formula1>
          <xm:sqref>AH31:AH33 AH35:AH36 AH40:AH42 AH56:AH66 AH19:AH21</xm:sqref>
        </x14:dataValidation>
        <x14:dataValidation type="custom" allowBlank="1" showInputMessage="1" showErrorMessage="1" error="Recuerde que las acciones se generan bajo la medida de mitigar el riesgo">
          <x14:formula1>
            <xm:f>IF(OR(AD19='Opciones Tratamiento'!$B$2,AD19='Opciones Tratamiento'!$B$3,AD19='Opciones Tratamiento'!$B$4),ISBLANK(AD19),ISTEXT(AD19))</xm:f>
          </x14:formula1>
          <xm:sqref>AI56:AI66 AI40:AI42 AI31:AI33 AI35:AI36 AI19:AI21</xm:sqref>
        </x14:dataValidation>
        <x14:dataValidation type="list" allowBlank="1" showInputMessage="1" showErrorMessage="1">
          <x14:formula1>
            <xm:f>'Tabla Valoración controles'!$D$4:$D$6</xm:f>
          </x14:formula1>
          <xm:sqref>R10:R66</xm:sqref>
        </x14:dataValidation>
        <x14:dataValidation type="list" allowBlank="1" showInputMessage="1" showErrorMessage="1">
          <x14:formula1>
            <xm:f>'Tabla Valoración controles'!$D$7:$D$8</xm:f>
          </x14:formula1>
          <xm:sqref>S10:S66</xm:sqref>
        </x14:dataValidation>
        <x14:dataValidation type="list" allowBlank="1" showInputMessage="1" showErrorMessage="1">
          <x14:formula1>
            <xm:f>'Tabla Valoración controles'!$D$9:$D$10</xm:f>
          </x14:formula1>
          <xm:sqref>U10:U66</xm:sqref>
        </x14:dataValidation>
        <x14:dataValidation type="list" allowBlank="1" showInputMessage="1" showErrorMessage="1">
          <x14:formula1>
            <xm:f>'Tabla Valoración controles'!$D$11:$D$12</xm:f>
          </x14:formula1>
          <xm:sqref>V10:V66</xm:sqref>
        </x14:dataValidation>
        <x14:dataValidation type="list" allowBlank="1" showInputMessage="1" showErrorMessage="1">
          <x14:formula1>
            <xm:f>'Tabla Valoración controles'!$D$13:$D$14</xm:f>
          </x14:formula1>
          <xm:sqref>W10:W66</xm:sqref>
        </x14:dataValidation>
        <x14:dataValidation type="list" allowBlank="1" showInputMessage="1" showErrorMessage="1">
          <x14:formula1>
            <xm:f>'Opciones Tratamiento'!$B$13:$B$19</xm:f>
          </x14:formula1>
          <xm:sqref>F16:F66</xm:sqref>
        </x14:dataValidation>
        <x14:dataValidation type="list" allowBlank="1" showInputMessage="1" showErrorMessage="1">
          <x14:formula1>
            <xm:f>'Opciones Tratamiento'!$E$2:$E$4</xm:f>
          </x14:formula1>
          <xm:sqref>B10:B66</xm:sqref>
        </x14:dataValidation>
        <x14:dataValidation type="list" allowBlank="1" showInputMessage="1" showErrorMessage="1">
          <x14:formula1>
            <xm:f>'Opciones Tratamiento'!$B$2:$B$5</xm:f>
          </x14:formula1>
          <xm:sqref>AD10:AD66</xm:sqref>
        </x14:dataValidation>
        <x14:dataValidation type="list" allowBlank="1" showInputMessage="1" showErrorMessage="1">
          <x14:formula1>
            <xm:f>'Tabla Impacto'!$F$210:$F$221</xm:f>
          </x14:formula1>
          <xm:sqref>J10:J66</xm:sqref>
        </x14:dataValidation>
        <x14:dataValidation type="custom" allowBlank="1" showInputMessage="1" showErrorMessage="1" error="Recuerde que las acciones se generan bajo la medida de mitigar el riesgo">
          <x14:formula1>
            <xm:f>IF(OR(AD13='Opciones Tratamiento'!$B$2,AD13='Opciones Tratamiento'!$B$3,AD13='Opciones Tratamiento'!$B$4),ISBLANK(AD13),ISTEXT(AD13))</xm:f>
          </x14:formula1>
          <xm:sqref>AE29:AE34 AE35:AF66 AE16:AF21 AF22:AF34 AF13:AF15</xm:sqref>
        </x14:dataValidation>
        <x14:dataValidation type="custom" allowBlank="1" showInputMessage="1" showErrorMessage="1" error="Recuerde que las acciones se generan bajo la medida de mitigar el riesgo">
          <x14:formula1>
            <xm:f>IF(OR(AD11='Opciones Tratamiento'!$B$2,AD11='Opciones Tratamiento'!$B$3,AD11='Opciones Tratamiento'!$B$4),ISBLANK(AD11),ISTEXT(AD11))</xm:f>
          </x14:formula1>
          <xm:sqref>AJ11:AJ66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50" zoomScaleNormal="50" workbookViewId="0">
      <selection activeCell="L12" sqref="L12:M13"/>
    </sheetView>
  </sheetViews>
  <sheetFormatPr baseColWidth="10" defaultRowHeight="15" x14ac:dyDescent="0.25"/>
  <cols>
    <col min="2" max="39" width="5.5703125" customWidth="1"/>
    <col min="41" max="46" width="5.5703125" customWidth="1"/>
  </cols>
  <sheetData>
    <row r="1" spans="1:99"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row>
    <row r="2" spans="1:99" ht="18" customHeight="1" x14ac:dyDescent="0.25">
      <c r="A2" s="82"/>
      <c r="B2" s="278" t="s">
        <v>159</v>
      </c>
      <c r="C2" s="278"/>
      <c r="D2" s="278"/>
      <c r="E2" s="278"/>
      <c r="F2" s="278"/>
      <c r="G2" s="278"/>
      <c r="H2" s="278"/>
      <c r="I2" s="278"/>
      <c r="J2" s="315" t="s">
        <v>2</v>
      </c>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c r="AK2" s="315"/>
      <c r="AL2" s="315"/>
      <c r="AM2" s="315"/>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row>
    <row r="3" spans="1:99" ht="18.75" customHeight="1" x14ac:dyDescent="0.25">
      <c r="A3" s="82"/>
      <c r="B3" s="278"/>
      <c r="C3" s="278"/>
      <c r="D3" s="278"/>
      <c r="E3" s="278"/>
      <c r="F3" s="278"/>
      <c r="G3" s="278"/>
      <c r="H3" s="278"/>
      <c r="I3" s="278"/>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5"/>
      <c r="AL3" s="315"/>
      <c r="AM3" s="315"/>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row>
    <row r="4" spans="1:99" ht="15" customHeight="1" x14ac:dyDescent="0.25">
      <c r="A4" s="82"/>
      <c r="B4" s="278"/>
      <c r="C4" s="278"/>
      <c r="D4" s="278"/>
      <c r="E4" s="278"/>
      <c r="F4" s="278"/>
      <c r="G4" s="278"/>
      <c r="H4" s="278"/>
      <c r="I4" s="278"/>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5"/>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row>
    <row r="5" spans="1:99"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row>
    <row r="6" spans="1:99" ht="15" customHeight="1" x14ac:dyDescent="0.25">
      <c r="A6" s="82"/>
      <c r="B6" s="326" t="s">
        <v>4</v>
      </c>
      <c r="C6" s="326"/>
      <c r="D6" s="327"/>
      <c r="E6" s="316" t="s">
        <v>115</v>
      </c>
      <c r="F6" s="317"/>
      <c r="G6" s="317"/>
      <c r="H6" s="317"/>
      <c r="I6" s="318"/>
      <c r="J6" s="312" t="str">
        <f>IF(AND('Mapa final'!$H$10="Muy Alta",'Mapa final'!$L$10="Leve"),CONCATENATE("R",'Mapa final'!$A$10),"")</f>
        <v/>
      </c>
      <c r="K6" s="313"/>
      <c r="L6" s="313" t="str">
        <f>IF(AND('Mapa final'!$H$16="Muy Alta",'Mapa final'!$L$16="Leve"),CONCATENATE("R",'Mapa final'!$A$16),"")</f>
        <v/>
      </c>
      <c r="M6" s="313"/>
      <c r="N6" s="313" t="str">
        <f>IF(AND('Mapa final'!$H$22="Muy Alta",'Mapa final'!$L$22="Leve"),CONCATENATE("R",'Mapa final'!$A$22),"")</f>
        <v/>
      </c>
      <c r="O6" s="314"/>
      <c r="P6" s="312" t="str">
        <f>IF(AND('Mapa final'!$H$10="Muy Alta",'Mapa final'!$L$10="Menor"),CONCATENATE("R",'Mapa final'!$A$10),"")</f>
        <v/>
      </c>
      <c r="Q6" s="313"/>
      <c r="R6" s="313" t="str">
        <f>IF(AND('Mapa final'!$H$16="Muy Alta",'Mapa final'!$L$16="Menor"),CONCATENATE("R",'Mapa final'!$A$16),"")</f>
        <v/>
      </c>
      <c r="S6" s="313"/>
      <c r="T6" s="313" t="str">
        <f>IF(AND('Mapa final'!$H$22="Muy Alta",'Mapa final'!$L$22="Menor"),CONCATENATE("R",'Mapa final'!$A$22),"")</f>
        <v/>
      </c>
      <c r="U6" s="314"/>
      <c r="V6" s="312" t="str">
        <f>IF(AND('Mapa final'!$H$10="Muy Alta",'Mapa final'!$L$10="Moderado"),CONCATENATE("R",'Mapa final'!$A$10),"")</f>
        <v/>
      </c>
      <c r="W6" s="313"/>
      <c r="X6" s="313" t="str">
        <f>IF(AND('Mapa final'!$H$16="Muy Alta",'Mapa final'!$L$16="Moderado"),CONCATENATE("R",'Mapa final'!$A$16),"")</f>
        <v/>
      </c>
      <c r="Y6" s="313"/>
      <c r="Z6" s="313" t="str">
        <f>IF(AND('Mapa final'!$H$22="Muy Alta",'Mapa final'!$L$22="Moderado"),CONCATENATE("R",'Mapa final'!$A$22),"")</f>
        <v/>
      </c>
      <c r="AA6" s="314"/>
      <c r="AB6" s="312" t="str">
        <f>IF(AND('Mapa final'!$H$10="Muy Alta",'Mapa final'!$L$10="Mayor"),CONCATENATE("R",'Mapa final'!$A$10),"")</f>
        <v/>
      </c>
      <c r="AC6" s="313"/>
      <c r="AD6" s="313" t="str">
        <f>IF(AND('Mapa final'!$H$16="Muy Alta",'Mapa final'!$L$16="Mayor"),CONCATENATE("R",'Mapa final'!$A$16),"")</f>
        <v/>
      </c>
      <c r="AE6" s="313"/>
      <c r="AF6" s="313" t="str">
        <f>IF(AND('Mapa final'!$H$22="Muy Alta",'Mapa final'!$L$22="Mayor"),CONCATENATE("R",'Mapa final'!$A$22),"")</f>
        <v/>
      </c>
      <c r="AG6" s="314"/>
      <c r="AH6" s="303" t="str">
        <f>IF(AND('Mapa final'!$H$10="Muy Alta",'Mapa final'!$L$10="Catastrófico"),CONCATENATE("R",'Mapa final'!$A$10),"")</f>
        <v/>
      </c>
      <c r="AI6" s="304"/>
      <c r="AJ6" s="304" t="str">
        <f>IF(AND('Mapa final'!$H$16="Muy Alta",'Mapa final'!$L$16="Catastrófico"),CONCATENATE("R",'Mapa final'!$A$16),"")</f>
        <v/>
      </c>
      <c r="AK6" s="304"/>
      <c r="AL6" s="304" t="str">
        <f>IF(AND('Mapa final'!$H$22="Muy Alta",'Mapa final'!$L$22="Catastrófico"),CONCATENATE("R",'Mapa final'!$A$22),"")</f>
        <v/>
      </c>
      <c r="AM6" s="305"/>
      <c r="AO6" s="328" t="s">
        <v>78</v>
      </c>
      <c r="AP6" s="329"/>
      <c r="AQ6" s="329"/>
      <c r="AR6" s="329"/>
      <c r="AS6" s="329"/>
      <c r="AT6" s="330"/>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row>
    <row r="7" spans="1:99" ht="15" customHeight="1" x14ac:dyDescent="0.25">
      <c r="A7" s="82"/>
      <c r="B7" s="326"/>
      <c r="C7" s="326"/>
      <c r="D7" s="327"/>
      <c r="E7" s="319"/>
      <c r="F7" s="320"/>
      <c r="G7" s="320"/>
      <c r="H7" s="320"/>
      <c r="I7" s="321"/>
      <c r="J7" s="306"/>
      <c r="K7" s="307"/>
      <c r="L7" s="307"/>
      <c r="M7" s="307"/>
      <c r="N7" s="307"/>
      <c r="O7" s="308"/>
      <c r="P7" s="306"/>
      <c r="Q7" s="307"/>
      <c r="R7" s="307"/>
      <c r="S7" s="307"/>
      <c r="T7" s="307"/>
      <c r="U7" s="308"/>
      <c r="V7" s="306"/>
      <c r="W7" s="307"/>
      <c r="X7" s="307"/>
      <c r="Y7" s="307"/>
      <c r="Z7" s="307"/>
      <c r="AA7" s="308"/>
      <c r="AB7" s="306"/>
      <c r="AC7" s="307"/>
      <c r="AD7" s="307"/>
      <c r="AE7" s="307"/>
      <c r="AF7" s="307"/>
      <c r="AG7" s="308"/>
      <c r="AH7" s="297"/>
      <c r="AI7" s="298"/>
      <c r="AJ7" s="298"/>
      <c r="AK7" s="298"/>
      <c r="AL7" s="298"/>
      <c r="AM7" s="299"/>
      <c r="AN7" s="82"/>
      <c r="AO7" s="331"/>
      <c r="AP7" s="332"/>
      <c r="AQ7" s="332"/>
      <c r="AR7" s="332"/>
      <c r="AS7" s="332"/>
      <c r="AT7" s="333"/>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row>
    <row r="8" spans="1:99" ht="15" customHeight="1" x14ac:dyDescent="0.25">
      <c r="A8" s="82"/>
      <c r="B8" s="326"/>
      <c r="C8" s="326"/>
      <c r="D8" s="327"/>
      <c r="E8" s="319"/>
      <c r="F8" s="320"/>
      <c r="G8" s="320"/>
      <c r="H8" s="320"/>
      <c r="I8" s="321"/>
      <c r="J8" s="306" t="str">
        <f>IF(AND('Mapa final'!$H$28="Muy Alta",'Mapa final'!$L$28="Leve"),CONCATENATE("R",'Mapa final'!$A$28),"")</f>
        <v/>
      </c>
      <c r="K8" s="307"/>
      <c r="L8" s="307" t="str">
        <f>IF(AND('Mapa final'!$H$34="Muy Alta",'Mapa final'!$L$34="Leve"),CONCATENATE("R",'Mapa final'!$A$34),"")</f>
        <v/>
      </c>
      <c r="M8" s="307"/>
      <c r="N8" s="307" t="str">
        <f>IF(AND('Mapa final'!$H$37="Muy Alta",'Mapa final'!$L$37="Leve"),CONCATENATE("R",'Mapa final'!$A$37),"")</f>
        <v/>
      </c>
      <c r="O8" s="308"/>
      <c r="P8" s="306" t="str">
        <f>IF(AND('Mapa final'!$H$28="Muy Alta",'Mapa final'!$L$28="Menor"),CONCATENATE("R",'Mapa final'!$A$28),"")</f>
        <v/>
      </c>
      <c r="Q8" s="307"/>
      <c r="R8" s="307" t="str">
        <f>IF(AND('Mapa final'!$H$34="Muy Alta",'Mapa final'!$L$34="Menor"),CONCATENATE("R",'Mapa final'!$A$34),"")</f>
        <v/>
      </c>
      <c r="S8" s="307"/>
      <c r="T8" s="307" t="str">
        <f>IF(AND('Mapa final'!$H$37="Muy Alta",'Mapa final'!$L$37="Menor"),CONCATENATE("R",'Mapa final'!$A$37),"")</f>
        <v/>
      </c>
      <c r="U8" s="308"/>
      <c r="V8" s="306" t="str">
        <f>IF(AND('Mapa final'!$H$28="Muy Alta",'Mapa final'!$L$28="Moderado"),CONCATENATE("R",'Mapa final'!$A$28),"")</f>
        <v/>
      </c>
      <c r="W8" s="307"/>
      <c r="X8" s="307" t="str">
        <f>IF(AND('Mapa final'!$H$34="Muy Alta",'Mapa final'!$L$34="Moderado"),CONCATENATE("R",'Mapa final'!$A$34),"")</f>
        <v/>
      </c>
      <c r="Y8" s="307"/>
      <c r="Z8" s="307" t="str">
        <f>IF(AND('Mapa final'!$H$37="Muy Alta",'Mapa final'!$L$37="Moderado"),CONCATENATE("R",'Mapa final'!$A$37),"")</f>
        <v/>
      </c>
      <c r="AA8" s="308"/>
      <c r="AB8" s="306" t="str">
        <f>IF(AND('Mapa final'!$H$28="Muy Alta",'Mapa final'!$L$28="Mayor"),CONCATENATE("R",'Mapa final'!$A$28),"")</f>
        <v/>
      </c>
      <c r="AC8" s="307"/>
      <c r="AD8" s="307" t="str">
        <f>IF(AND('Mapa final'!$H$34="Muy Alta",'Mapa final'!$L$34="Mayor"),CONCATENATE("R",'Mapa final'!$A$34),"")</f>
        <v/>
      </c>
      <c r="AE8" s="307"/>
      <c r="AF8" s="307" t="str">
        <f>IF(AND('Mapa final'!$H$37="Muy Alta",'Mapa final'!$L$37="Mayor"),CONCATENATE("R",'Mapa final'!$A$37),"")</f>
        <v/>
      </c>
      <c r="AG8" s="308"/>
      <c r="AH8" s="297" t="str">
        <f>IF(AND('Mapa final'!$H$28="Muy Alta",'Mapa final'!$L$28="Catastrófico"),CONCATENATE("R",'Mapa final'!$A$28),"")</f>
        <v/>
      </c>
      <c r="AI8" s="298"/>
      <c r="AJ8" s="298" t="str">
        <f>IF(AND('Mapa final'!$H$34="Muy Alta",'Mapa final'!$L$34="Catastrófico"),CONCATENATE("R",'Mapa final'!$A$34),"")</f>
        <v/>
      </c>
      <c r="AK8" s="298"/>
      <c r="AL8" s="298" t="str">
        <f>IF(AND('Mapa final'!$H$37="Muy Alta",'Mapa final'!$L$37="Catastrófico"),CONCATENATE("R",'Mapa final'!$A$37),"")</f>
        <v/>
      </c>
      <c r="AM8" s="299"/>
      <c r="AN8" s="82"/>
      <c r="AO8" s="331"/>
      <c r="AP8" s="332"/>
      <c r="AQ8" s="332"/>
      <c r="AR8" s="332"/>
      <c r="AS8" s="332"/>
      <c r="AT8" s="333"/>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row>
    <row r="9" spans="1:99" ht="15" customHeight="1" x14ac:dyDescent="0.25">
      <c r="A9" s="82"/>
      <c r="B9" s="326"/>
      <c r="C9" s="326"/>
      <c r="D9" s="327"/>
      <c r="E9" s="319"/>
      <c r="F9" s="320"/>
      <c r="G9" s="320"/>
      <c r="H9" s="320"/>
      <c r="I9" s="321"/>
      <c r="J9" s="306"/>
      <c r="K9" s="307"/>
      <c r="L9" s="307"/>
      <c r="M9" s="307"/>
      <c r="N9" s="307"/>
      <c r="O9" s="308"/>
      <c r="P9" s="306"/>
      <c r="Q9" s="307"/>
      <c r="R9" s="307"/>
      <c r="S9" s="307"/>
      <c r="T9" s="307"/>
      <c r="U9" s="308"/>
      <c r="V9" s="306"/>
      <c r="W9" s="307"/>
      <c r="X9" s="307"/>
      <c r="Y9" s="307"/>
      <c r="Z9" s="307"/>
      <c r="AA9" s="308"/>
      <c r="AB9" s="306"/>
      <c r="AC9" s="307"/>
      <c r="AD9" s="307"/>
      <c r="AE9" s="307"/>
      <c r="AF9" s="307"/>
      <c r="AG9" s="308"/>
      <c r="AH9" s="297"/>
      <c r="AI9" s="298"/>
      <c r="AJ9" s="298"/>
      <c r="AK9" s="298"/>
      <c r="AL9" s="298"/>
      <c r="AM9" s="299"/>
      <c r="AN9" s="82"/>
      <c r="AO9" s="331"/>
      <c r="AP9" s="332"/>
      <c r="AQ9" s="332"/>
      <c r="AR9" s="332"/>
      <c r="AS9" s="332"/>
      <c r="AT9" s="333"/>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row>
    <row r="10" spans="1:99" ht="15" customHeight="1" x14ac:dyDescent="0.25">
      <c r="A10" s="82"/>
      <c r="B10" s="326"/>
      <c r="C10" s="326"/>
      <c r="D10" s="327"/>
      <c r="E10" s="319"/>
      <c r="F10" s="320"/>
      <c r="G10" s="320"/>
      <c r="H10" s="320"/>
      <c r="I10" s="321"/>
      <c r="J10" s="306" t="str">
        <f>IF(AND('Mapa final'!$H$43="Muy Alta",'Mapa final'!$L$43="Leve"),CONCATENATE("R",'Mapa final'!$A$43),"")</f>
        <v/>
      </c>
      <c r="K10" s="307"/>
      <c r="L10" s="307" t="str">
        <f>IF(AND('Mapa final'!$H$49="Muy Alta",'Mapa final'!$L$49="Leve"),CONCATENATE("R",'Mapa final'!$A$49),"")</f>
        <v/>
      </c>
      <c r="M10" s="307"/>
      <c r="N10" s="307" t="str">
        <f>IF(AND('Mapa final'!$H$55="Muy Alta",'Mapa final'!$L$55="Leve"),CONCATENATE("R",'Mapa final'!$A$55),"")</f>
        <v/>
      </c>
      <c r="O10" s="308"/>
      <c r="P10" s="306" t="str">
        <f>IF(AND('Mapa final'!$H$43="Muy Alta",'Mapa final'!$L$43="Menor"),CONCATENATE("R",'Mapa final'!$A$43),"")</f>
        <v/>
      </c>
      <c r="Q10" s="307"/>
      <c r="R10" s="307" t="str">
        <f>IF(AND('Mapa final'!$H$49="Muy Alta",'Mapa final'!$L$49="Menor"),CONCATENATE("R",'Mapa final'!$A$49),"")</f>
        <v/>
      </c>
      <c r="S10" s="307"/>
      <c r="T10" s="307" t="str">
        <f>IF(AND('Mapa final'!$H$55="Muy Alta",'Mapa final'!$L$55="Menor"),CONCATENATE("R",'Mapa final'!$A$55),"")</f>
        <v/>
      </c>
      <c r="U10" s="308"/>
      <c r="V10" s="306" t="str">
        <f>IF(AND('Mapa final'!$H$43="Muy Alta",'Mapa final'!$L$43="Moderado"),CONCATENATE("R",'Mapa final'!$A$43),"")</f>
        <v/>
      </c>
      <c r="W10" s="307"/>
      <c r="X10" s="307" t="str">
        <f>IF(AND('Mapa final'!$H$49="Muy Alta",'Mapa final'!$L$49="Moderado"),CONCATENATE("R",'Mapa final'!$A$49),"")</f>
        <v/>
      </c>
      <c r="Y10" s="307"/>
      <c r="Z10" s="307" t="str">
        <f>IF(AND('Mapa final'!$H$55="Muy Alta",'Mapa final'!$L$55="Moderado"),CONCATENATE("R",'Mapa final'!$A$55),"")</f>
        <v/>
      </c>
      <c r="AA10" s="308"/>
      <c r="AB10" s="306" t="str">
        <f>IF(AND('Mapa final'!$H$43="Muy Alta",'Mapa final'!$L$43="Mayor"),CONCATENATE("R",'Mapa final'!$A$43),"")</f>
        <v/>
      </c>
      <c r="AC10" s="307"/>
      <c r="AD10" s="307" t="str">
        <f>IF(AND('Mapa final'!$H$49="Muy Alta",'Mapa final'!$L$49="Mayor"),CONCATENATE("R",'Mapa final'!$A$49),"")</f>
        <v/>
      </c>
      <c r="AE10" s="307"/>
      <c r="AF10" s="307" t="str">
        <f>IF(AND('Mapa final'!$H$55="Muy Alta",'Mapa final'!$L$55="Mayor"),CONCATENATE("R",'Mapa final'!$A$55),"")</f>
        <v/>
      </c>
      <c r="AG10" s="308"/>
      <c r="AH10" s="297" t="str">
        <f>IF(AND('Mapa final'!$H$43="Muy Alta",'Mapa final'!$L$43="Catastrófico"),CONCATENATE("R",'Mapa final'!$A$43),"")</f>
        <v/>
      </c>
      <c r="AI10" s="298"/>
      <c r="AJ10" s="298" t="str">
        <f>IF(AND('Mapa final'!$H$49="Muy Alta",'Mapa final'!$L$49="Catastrófico"),CONCATENATE("R",'Mapa final'!$A$49),"")</f>
        <v/>
      </c>
      <c r="AK10" s="298"/>
      <c r="AL10" s="298" t="str">
        <f>IF(AND('Mapa final'!$H$55="Muy Alta",'Mapa final'!$L$55="Catastrófico"),CONCATENATE("R",'Mapa final'!$A$55),"")</f>
        <v/>
      </c>
      <c r="AM10" s="299"/>
      <c r="AN10" s="82"/>
      <c r="AO10" s="331"/>
      <c r="AP10" s="332"/>
      <c r="AQ10" s="332"/>
      <c r="AR10" s="332"/>
      <c r="AS10" s="332"/>
      <c r="AT10" s="333"/>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row>
    <row r="11" spans="1:99" ht="15" customHeight="1" x14ac:dyDescent="0.25">
      <c r="A11" s="82"/>
      <c r="B11" s="326"/>
      <c r="C11" s="326"/>
      <c r="D11" s="327"/>
      <c r="E11" s="319"/>
      <c r="F11" s="320"/>
      <c r="G11" s="320"/>
      <c r="H11" s="320"/>
      <c r="I11" s="321"/>
      <c r="J11" s="306"/>
      <c r="K11" s="307"/>
      <c r="L11" s="307"/>
      <c r="M11" s="307"/>
      <c r="N11" s="307"/>
      <c r="O11" s="308"/>
      <c r="P11" s="306"/>
      <c r="Q11" s="307"/>
      <c r="R11" s="307"/>
      <c r="S11" s="307"/>
      <c r="T11" s="307"/>
      <c r="U11" s="308"/>
      <c r="V11" s="306"/>
      <c r="W11" s="307"/>
      <c r="X11" s="307"/>
      <c r="Y11" s="307"/>
      <c r="Z11" s="307"/>
      <c r="AA11" s="308"/>
      <c r="AB11" s="306"/>
      <c r="AC11" s="307"/>
      <c r="AD11" s="307"/>
      <c r="AE11" s="307"/>
      <c r="AF11" s="307"/>
      <c r="AG11" s="308"/>
      <c r="AH11" s="297"/>
      <c r="AI11" s="298"/>
      <c r="AJ11" s="298"/>
      <c r="AK11" s="298"/>
      <c r="AL11" s="298"/>
      <c r="AM11" s="299"/>
      <c r="AN11" s="82"/>
      <c r="AO11" s="331"/>
      <c r="AP11" s="332"/>
      <c r="AQ11" s="332"/>
      <c r="AR11" s="332"/>
      <c r="AS11" s="332"/>
      <c r="AT11" s="333"/>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row>
    <row r="12" spans="1:99" ht="15" customHeight="1" x14ac:dyDescent="0.25">
      <c r="A12" s="82"/>
      <c r="B12" s="326"/>
      <c r="C12" s="326"/>
      <c r="D12" s="327"/>
      <c r="E12" s="319"/>
      <c r="F12" s="320"/>
      <c r="G12" s="320"/>
      <c r="H12" s="320"/>
      <c r="I12" s="321"/>
      <c r="J12" s="306" t="str">
        <f>IF(AND('Mapa final'!$H$61="Muy Alta",'Mapa final'!$L$61="Leve"),CONCATENATE("R",'Mapa final'!$A$61),"")</f>
        <v/>
      </c>
      <c r="K12" s="307"/>
      <c r="L12" s="307" t="str">
        <f>IF(AND('Mapa final'!$H$67="Muy Alta",'Mapa final'!$L$67="Leve"),CONCATENATE("R",'Mapa final'!$A$67),"")</f>
        <v/>
      </c>
      <c r="M12" s="307"/>
      <c r="N12" s="307" t="str">
        <f>IF(AND('Mapa final'!$H$73="Muy Alta",'Mapa final'!$L$73="Leve"),CONCATENATE("R",'Mapa final'!$A$73),"")</f>
        <v/>
      </c>
      <c r="O12" s="308"/>
      <c r="P12" s="306" t="str">
        <f>IF(AND('Mapa final'!$H$61="Muy Alta",'Mapa final'!$L$61="Menor"),CONCATENATE("R",'Mapa final'!$A$61),"")</f>
        <v/>
      </c>
      <c r="Q12" s="307"/>
      <c r="R12" s="307" t="str">
        <f>IF(AND('Mapa final'!$H$67="Muy Alta",'Mapa final'!$L$67="Menor"),CONCATENATE("R",'Mapa final'!$A$67),"")</f>
        <v/>
      </c>
      <c r="S12" s="307"/>
      <c r="T12" s="307" t="str">
        <f>IF(AND('Mapa final'!$H$73="Muy Alta",'Mapa final'!$L$73="Menor"),CONCATENATE("R",'Mapa final'!$A$73),"")</f>
        <v/>
      </c>
      <c r="U12" s="308"/>
      <c r="V12" s="306" t="str">
        <f>IF(AND('Mapa final'!$H$61="Muy Alta",'Mapa final'!$L$61="Moderado"),CONCATENATE("R",'Mapa final'!$A$61),"")</f>
        <v/>
      </c>
      <c r="W12" s="307"/>
      <c r="X12" s="307" t="str">
        <f>IF(AND('Mapa final'!$H$67="Muy Alta",'Mapa final'!$L$67="Moderado"),CONCATENATE("R",'Mapa final'!$A$67),"")</f>
        <v/>
      </c>
      <c r="Y12" s="307"/>
      <c r="Z12" s="307" t="str">
        <f>IF(AND('Mapa final'!$H$73="Muy Alta",'Mapa final'!$L$73="Moderado"),CONCATENATE("R",'Mapa final'!$A$73),"")</f>
        <v/>
      </c>
      <c r="AA12" s="308"/>
      <c r="AB12" s="306" t="str">
        <f>IF(AND('Mapa final'!$H$61="Muy Alta",'Mapa final'!$L$61="Mayor"),CONCATENATE("R",'Mapa final'!$A$61),"")</f>
        <v/>
      </c>
      <c r="AC12" s="307"/>
      <c r="AD12" s="307" t="str">
        <f>IF(AND('Mapa final'!$H$67="Muy Alta",'Mapa final'!$L$67="Mayor"),CONCATENATE("R",'Mapa final'!$A$67),"")</f>
        <v/>
      </c>
      <c r="AE12" s="307"/>
      <c r="AF12" s="307" t="str">
        <f>IF(AND('Mapa final'!$H$73="Muy Alta",'Mapa final'!$L$73="Mayor"),CONCATENATE("R",'Mapa final'!$A$73),"")</f>
        <v/>
      </c>
      <c r="AG12" s="308"/>
      <c r="AH12" s="297" t="str">
        <f>IF(AND('Mapa final'!$H$61="Muy Alta",'Mapa final'!$L$61="Catastrófico"),CONCATENATE("R",'Mapa final'!$A$61),"")</f>
        <v/>
      </c>
      <c r="AI12" s="298"/>
      <c r="AJ12" s="298" t="str">
        <f>IF(AND('Mapa final'!$H$67="Muy Alta",'Mapa final'!$L$67="Catastrófico"),CONCATENATE("R",'Mapa final'!$A$67),"")</f>
        <v/>
      </c>
      <c r="AK12" s="298"/>
      <c r="AL12" s="298" t="str">
        <f>IF(AND('Mapa final'!$H$73="Muy Alta",'Mapa final'!$L$73="Catastrófico"),CONCATENATE("R",'Mapa final'!$A$73),"")</f>
        <v/>
      </c>
      <c r="AM12" s="299"/>
      <c r="AN12" s="82"/>
      <c r="AO12" s="331"/>
      <c r="AP12" s="332"/>
      <c r="AQ12" s="332"/>
      <c r="AR12" s="332"/>
      <c r="AS12" s="332"/>
      <c r="AT12" s="333"/>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row>
    <row r="13" spans="1:99" ht="15.75" customHeight="1" thickBot="1" x14ac:dyDescent="0.3">
      <c r="A13" s="82"/>
      <c r="B13" s="326"/>
      <c r="C13" s="326"/>
      <c r="D13" s="327"/>
      <c r="E13" s="322"/>
      <c r="F13" s="323"/>
      <c r="G13" s="323"/>
      <c r="H13" s="323"/>
      <c r="I13" s="324"/>
      <c r="J13" s="306"/>
      <c r="K13" s="307"/>
      <c r="L13" s="307"/>
      <c r="M13" s="307"/>
      <c r="N13" s="307"/>
      <c r="O13" s="308"/>
      <c r="P13" s="306"/>
      <c r="Q13" s="307"/>
      <c r="R13" s="307"/>
      <c r="S13" s="307"/>
      <c r="T13" s="307"/>
      <c r="U13" s="308"/>
      <c r="V13" s="306"/>
      <c r="W13" s="307"/>
      <c r="X13" s="307"/>
      <c r="Y13" s="307"/>
      <c r="Z13" s="307"/>
      <c r="AA13" s="308"/>
      <c r="AB13" s="306"/>
      <c r="AC13" s="307"/>
      <c r="AD13" s="307"/>
      <c r="AE13" s="307"/>
      <c r="AF13" s="307"/>
      <c r="AG13" s="308"/>
      <c r="AH13" s="300"/>
      <c r="AI13" s="301"/>
      <c r="AJ13" s="301"/>
      <c r="AK13" s="301"/>
      <c r="AL13" s="301"/>
      <c r="AM13" s="302"/>
      <c r="AN13" s="82"/>
      <c r="AO13" s="334"/>
      <c r="AP13" s="335"/>
      <c r="AQ13" s="335"/>
      <c r="AR13" s="335"/>
      <c r="AS13" s="335"/>
      <c r="AT13" s="336"/>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row>
    <row r="14" spans="1:99" ht="15" customHeight="1" x14ac:dyDescent="0.25">
      <c r="A14" s="82"/>
      <c r="B14" s="326"/>
      <c r="C14" s="326"/>
      <c r="D14" s="327"/>
      <c r="E14" s="316" t="s">
        <v>114</v>
      </c>
      <c r="F14" s="317"/>
      <c r="G14" s="317"/>
      <c r="H14" s="317"/>
      <c r="I14" s="317"/>
      <c r="J14" s="294" t="str">
        <f>IF(AND('Mapa final'!$H$10="Alta",'Mapa final'!$L$10="Leve"),CONCATENATE("R",'Mapa final'!$A$10),"")</f>
        <v/>
      </c>
      <c r="K14" s="295"/>
      <c r="L14" s="295" t="str">
        <f>IF(AND('Mapa final'!$H$16="Alta",'Mapa final'!$L$16="Leve"),CONCATENATE("R",'Mapa final'!$A$16),"")</f>
        <v/>
      </c>
      <c r="M14" s="295"/>
      <c r="N14" s="295" t="str">
        <f>IF(AND('Mapa final'!$H$22="Alta",'Mapa final'!$L$22="Leve"),CONCATENATE("R",'Mapa final'!$A$22),"")</f>
        <v/>
      </c>
      <c r="O14" s="296"/>
      <c r="P14" s="294" t="str">
        <f>IF(AND('Mapa final'!$H$10="Alta",'Mapa final'!$L$10="Menor"),CONCATENATE("R",'Mapa final'!$A$10),"")</f>
        <v/>
      </c>
      <c r="Q14" s="295"/>
      <c r="R14" s="295" t="str">
        <f>IF(AND('Mapa final'!$H$16="Alta",'Mapa final'!$L$16="Menor"),CONCATENATE("R",'Mapa final'!$A$16),"")</f>
        <v/>
      </c>
      <c r="S14" s="295"/>
      <c r="T14" s="295" t="str">
        <f>IF(AND('Mapa final'!$H$22="Alta",'Mapa final'!$L$22="Menor"),CONCATENATE("R",'Mapa final'!$A$22),"")</f>
        <v/>
      </c>
      <c r="U14" s="296"/>
      <c r="V14" s="312" t="str">
        <f>IF(AND('Mapa final'!$H$10="Alta",'Mapa final'!$L$10="Moderado"),CONCATENATE("R",'Mapa final'!$A$10),"")</f>
        <v/>
      </c>
      <c r="W14" s="313"/>
      <c r="X14" s="313" t="str">
        <f>IF(AND('Mapa final'!$H$16="Alta",'Mapa final'!$L$16="Moderado"),CONCATENATE("R",'Mapa final'!$A$16),"")</f>
        <v/>
      </c>
      <c r="Y14" s="313"/>
      <c r="Z14" s="313" t="str">
        <f>IF(AND('Mapa final'!$H$22="Alta",'Mapa final'!$L$22="Moderado"),CONCATENATE("R",'Mapa final'!$A$22),"")</f>
        <v/>
      </c>
      <c r="AA14" s="314"/>
      <c r="AB14" s="312" t="str">
        <f>IF(AND('Mapa final'!$H$10="Alta",'Mapa final'!$L$10="Mayor"),CONCATENATE("R",'Mapa final'!$A$10),"")</f>
        <v>R1</v>
      </c>
      <c r="AC14" s="313"/>
      <c r="AD14" s="313" t="str">
        <f>IF(AND('Mapa final'!$H$16="Alta",'Mapa final'!$L$16="Mayor"),CONCATENATE("R",'Mapa final'!$A$16),"")</f>
        <v/>
      </c>
      <c r="AE14" s="313"/>
      <c r="AF14" s="313" t="str">
        <f>IF(AND('Mapa final'!$H$22="Alta",'Mapa final'!$L$22="Mayor"),CONCATENATE("R",'Mapa final'!$A$22),"")</f>
        <v/>
      </c>
      <c r="AG14" s="314"/>
      <c r="AH14" s="303" t="str">
        <f>IF(AND('Mapa final'!$H$10="Alta",'Mapa final'!$L$10="Catastrófico"),CONCATENATE("R",'Mapa final'!$A$10),"")</f>
        <v/>
      </c>
      <c r="AI14" s="304"/>
      <c r="AJ14" s="304" t="str">
        <f>IF(AND('Mapa final'!$H$16="Alta",'Mapa final'!$L$16="Catastrófico"),CONCATENATE("R",'Mapa final'!$A$16),"")</f>
        <v/>
      </c>
      <c r="AK14" s="304"/>
      <c r="AL14" s="304" t="str">
        <f>IF(AND('Mapa final'!$H$22="Alta",'Mapa final'!$L$22="Catastrófico"),CONCATENATE("R",'Mapa final'!$A$22),"")</f>
        <v/>
      </c>
      <c r="AM14" s="305"/>
      <c r="AN14" s="82"/>
      <c r="AO14" s="337" t="s">
        <v>79</v>
      </c>
      <c r="AP14" s="338"/>
      <c r="AQ14" s="338"/>
      <c r="AR14" s="338"/>
      <c r="AS14" s="338"/>
      <c r="AT14" s="339"/>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row>
    <row r="15" spans="1:99" ht="15" customHeight="1" x14ac:dyDescent="0.25">
      <c r="A15" s="82"/>
      <c r="B15" s="326"/>
      <c r="C15" s="326"/>
      <c r="D15" s="327"/>
      <c r="E15" s="319"/>
      <c r="F15" s="320"/>
      <c r="G15" s="320"/>
      <c r="H15" s="320"/>
      <c r="I15" s="320"/>
      <c r="J15" s="288"/>
      <c r="K15" s="289"/>
      <c r="L15" s="289"/>
      <c r="M15" s="289"/>
      <c r="N15" s="289"/>
      <c r="O15" s="290"/>
      <c r="P15" s="288"/>
      <c r="Q15" s="289"/>
      <c r="R15" s="289"/>
      <c r="S15" s="289"/>
      <c r="T15" s="289"/>
      <c r="U15" s="290"/>
      <c r="V15" s="306"/>
      <c r="W15" s="307"/>
      <c r="X15" s="307"/>
      <c r="Y15" s="307"/>
      <c r="Z15" s="307"/>
      <c r="AA15" s="308"/>
      <c r="AB15" s="306"/>
      <c r="AC15" s="307"/>
      <c r="AD15" s="307"/>
      <c r="AE15" s="307"/>
      <c r="AF15" s="307"/>
      <c r="AG15" s="308"/>
      <c r="AH15" s="297"/>
      <c r="AI15" s="298"/>
      <c r="AJ15" s="298"/>
      <c r="AK15" s="298"/>
      <c r="AL15" s="298"/>
      <c r="AM15" s="299"/>
      <c r="AN15" s="82"/>
      <c r="AO15" s="340"/>
      <c r="AP15" s="341"/>
      <c r="AQ15" s="341"/>
      <c r="AR15" s="341"/>
      <c r="AS15" s="341"/>
      <c r="AT15" s="34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row>
    <row r="16" spans="1:99" ht="15" customHeight="1" x14ac:dyDescent="0.25">
      <c r="A16" s="82"/>
      <c r="B16" s="326"/>
      <c r="C16" s="326"/>
      <c r="D16" s="327"/>
      <c r="E16" s="319"/>
      <c r="F16" s="320"/>
      <c r="G16" s="320"/>
      <c r="H16" s="320"/>
      <c r="I16" s="320"/>
      <c r="J16" s="288" t="str">
        <f>IF(AND('Mapa final'!$H$28="Alta",'Mapa final'!$L$28="Leve"),CONCATENATE("R",'Mapa final'!$A$28),"")</f>
        <v/>
      </c>
      <c r="K16" s="289"/>
      <c r="L16" s="289" t="str">
        <f>IF(AND('Mapa final'!$H$34="Alta",'Mapa final'!$L$34="Leve"),CONCATENATE("R",'Mapa final'!$A$34),"")</f>
        <v/>
      </c>
      <c r="M16" s="289"/>
      <c r="N16" s="289" t="str">
        <f>IF(AND('Mapa final'!$H$37="Alta",'Mapa final'!$L$37="Leve"),CONCATENATE("R",'Mapa final'!$A$37),"")</f>
        <v/>
      </c>
      <c r="O16" s="290"/>
      <c r="P16" s="288" t="str">
        <f>IF(AND('Mapa final'!$H$28="Alta",'Mapa final'!$L$28="Menor"),CONCATENATE("R",'Mapa final'!$A$28),"")</f>
        <v/>
      </c>
      <c r="Q16" s="289"/>
      <c r="R16" s="289" t="str">
        <f>IF(AND('Mapa final'!$H$34="Alta",'Mapa final'!$L$34="Menor"),CONCATENATE("R",'Mapa final'!$A$34),"")</f>
        <v/>
      </c>
      <c r="S16" s="289"/>
      <c r="T16" s="289" t="str">
        <f>IF(AND('Mapa final'!$H$37="Alta",'Mapa final'!$L$37="Menor"),CONCATENATE("R",'Mapa final'!$A$37),"")</f>
        <v/>
      </c>
      <c r="U16" s="290"/>
      <c r="V16" s="306" t="str">
        <f>IF(AND('Mapa final'!$H$28="Alta",'Mapa final'!$L$28="Moderado"),CONCATENATE("R",'Mapa final'!$A$28),"")</f>
        <v/>
      </c>
      <c r="W16" s="307"/>
      <c r="X16" s="307" t="str">
        <f>IF(AND('Mapa final'!$H$34="Alta",'Mapa final'!$L$34="Moderado"),CONCATENATE("R",'Mapa final'!$A$34),"")</f>
        <v/>
      </c>
      <c r="Y16" s="307"/>
      <c r="Z16" s="307" t="str">
        <f>IF(AND('Mapa final'!$H$37="Alta",'Mapa final'!$L$37="Moderado"),CONCATENATE("R",'Mapa final'!$A$37),"")</f>
        <v/>
      </c>
      <c r="AA16" s="308"/>
      <c r="AB16" s="306" t="str">
        <f>IF(AND('Mapa final'!$H$28="Alta",'Mapa final'!$L$28="Mayor"),CONCATENATE("R",'Mapa final'!$A$28),"")</f>
        <v/>
      </c>
      <c r="AC16" s="307"/>
      <c r="AD16" s="307" t="str">
        <f>IF(AND('Mapa final'!$H$34="Alta",'Mapa final'!$L$34="Mayor"),CONCATENATE("R",'Mapa final'!$A$34),"")</f>
        <v/>
      </c>
      <c r="AE16" s="307"/>
      <c r="AF16" s="307" t="str">
        <f>IF(AND('Mapa final'!$H$37="Alta",'Mapa final'!$L$37="Mayor"),CONCATENATE("R",'Mapa final'!$A$37),"")</f>
        <v/>
      </c>
      <c r="AG16" s="308"/>
      <c r="AH16" s="297" t="str">
        <f>IF(AND('Mapa final'!$H$28="Alta",'Mapa final'!$L$28="Catastrófico"),CONCATENATE("R",'Mapa final'!$A$28),"")</f>
        <v/>
      </c>
      <c r="AI16" s="298"/>
      <c r="AJ16" s="298" t="str">
        <f>IF(AND('Mapa final'!$H$34="Alta",'Mapa final'!$L$34="Catastrófico"),CONCATENATE("R",'Mapa final'!$A$34),"")</f>
        <v/>
      </c>
      <c r="AK16" s="298"/>
      <c r="AL16" s="298" t="str">
        <f>IF(AND('Mapa final'!$H$37="Alta",'Mapa final'!$L$37="Catastrófico"),CONCATENATE("R",'Mapa final'!$A$37),"")</f>
        <v/>
      </c>
      <c r="AM16" s="299"/>
      <c r="AN16" s="82"/>
      <c r="AO16" s="340"/>
      <c r="AP16" s="341"/>
      <c r="AQ16" s="341"/>
      <c r="AR16" s="341"/>
      <c r="AS16" s="341"/>
      <c r="AT16" s="34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row>
    <row r="17" spans="1:80" ht="15" customHeight="1" x14ac:dyDescent="0.25">
      <c r="A17" s="82"/>
      <c r="B17" s="326"/>
      <c r="C17" s="326"/>
      <c r="D17" s="327"/>
      <c r="E17" s="319"/>
      <c r="F17" s="320"/>
      <c r="G17" s="320"/>
      <c r="H17" s="320"/>
      <c r="I17" s="320"/>
      <c r="J17" s="288"/>
      <c r="K17" s="289"/>
      <c r="L17" s="289"/>
      <c r="M17" s="289"/>
      <c r="N17" s="289"/>
      <c r="O17" s="290"/>
      <c r="P17" s="288"/>
      <c r="Q17" s="289"/>
      <c r="R17" s="289"/>
      <c r="S17" s="289"/>
      <c r="T17" s="289"/>
      <c r="U17" s="290"/>
      <c r="V17" s="306"/>
      <c r="W17" s="307"/>
      <c r="X17" s="307"/>
      <c r="Y17" s="307"/>
      <c r="Z17" s="307"/>
      <c r="AA17" s="308"/>
      <c r="AB17" s="306"/>
      <c r="AC17" s="307"/>
      <c r="AD17" s="307"/>
      <c r="AE17" s="307"/>
      <c r="AF17" s="307"/>
      <c r="AG17" s="308"/>
      <c r="AH17" s="297"/>
      <c r="AI17" s="298"/>
      <c r="AJ17" s="298"/>
      <c r="AK17" s="298"/>
      <c r="AL17" s="298"/>
      <c r="AM17" s="299"/>
      <c r="AN17" s="82"/>
      <c r="AO17" s="340"/>
      <c r="AP17" s="341"/>
      <c r="AQ17" s="341"/>
      <c r="AR17" s="341"/>
      <c r="AS17" s="341"/>
      <c r="AT17" s="34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row>
    <row r="18" spans="1:80" ht="15" customHeight="1" x14ac:dyDescent="0.25">
      <c r="A18" s="82"/>
      <c r="B18" s="326"/>
      <c r="C18" s="326"/>
      <c r="D18" s="327"/>
      <c r="E18" s="319"/>
      <c r="F18" s="320"/>
      <c r="G18" s="320"/>
      <c r="H18" s="320"/>
      <c r="I18" s="320"/>
      <c r="J18" s="288" t="str">
        <f>IF(AND('Mapa final'!$H$43="Alta",'Mapa final'!$L$43="Leve"),CONCATENATE("R",'Mapa final'!$A$43),"")</f>
        <v/>
      </c>
      <c r="K18" s="289"/>
      <c r="L18" s="289" t="str">
        <f>IF(AND('Mapa final'!$H$49="Alta",'Mapa final'!$L$49="Leve"),CONCATENATE("R",'Mapa final'!$A$49),"")</f>
        <v/>
      </c>
      <c r="M18" s="289"/>
      <c r="N18" s="289" t="str">
        <f>IF(AND('Mapa final'!$H$55="Alta",'Mapa final'!$L$55="Leve"),CONCATENATE("R",'Mapa final'!$A$55),"")</f>
        <v/>
      </c>
      <c r="O18" s="290"/>
      <c r="P18" s="288" t="str">
        <f>IF(AND('Mapa final'!$H$43="Alta",'Mapa final'!$L$43="Menor"),CONCATENATE("R",'Mapa final'!$A$43),"")</f>
        <v/>
      </c>
      <c r="Q18" s="289"/>
      <c r="R18" s="289" t="str">
        <f>IF(AND('Mapa final'!$H$49="Alta",'Mapa final'!$L$49="Menor"),CONCATENATE("R",'Mapa final'!$A$49),"")</f>
        <v/>
      </c>
      <c r="S18" s="289"/>
      <c r="T18" s="289" t="str">
        <f>IF(AND('Mapa final'!$H$55="Alta",'Mapa final'!$L$55="Menor"),CONCATENATE("R",'Mapa final'!$A$55),"")</f>
        <v/>
      </c>
      <c r="U18" s="290"/>
      <c r="V18" s="306" t="str">
        <f>IF(AND('Mapa final'!$H$43="Alta",'Mapa final'!$L$43="Moderado"),CONCATENATE("R",'Mapa final'!$A$43),"")</f>
        <v/>
      </c>
      <c r="W18" s="307"/>
      <c r="X18" s="307" t="str">
        <f>IF(AND('Mapa final'!$H$49="Alta",'Mapa final'!$L$49="Moderado"),CONCATENATE("R",'Mapa final'!$A$49),"")</f>
        <v/>
      </c>
      <c r="Y18" s="307"/>
      <c r="Z18" s="307" t="str">
        <f>IF(AND('Mapa final'!$H$55="Alta",'Mapa final'!$L$55="Moderado"),CONCATENATE("R",'Mapa final'!$A$55),"")</f>
        <v/>
      </c>
      <c r="AA18" s="308"/>
      <c r="AB18" s="306" t="str">
        <f>IF(AND('Mapa final'!$H$43="Alta",'Mapa final'!$L$43="Mayor"),CONCATENATE("R",'Mapa final'!$A$43),"")</f>
        <v/>
      </c>
      <c r="AC18" s="307"/>
      <c r="AD18" s="307" t="str">
        <f>IF(AND('Mapa final'!$H$49="Alta",'Mapa final'!$L$49="Mayor"),CONCATENATE("R",'Mapa final'!$A$49),"")</f>
        <v/>
      </c>
      <c r="AE18" s="307"/>
      <c r="AF18" s="307" t="str">
        <f>IF(AND('Mapa final'!$H$55="Alta",'Mapa final'!$L$55="Mayor"),CONCATENATE("R",'Mapa final'!$A$55),"")</f>
        <v/>
      </c>
      <c r="AG18" s="308"/>
      <c r="AH18" s="297" t="str">
        <f>IF(AND('Mapa final'!$H$43="Alta",'Mapa final'!$L$43="Catastrófico"),CONCATENATE("R",'Mapa final'!$A$43),"")</f>
        <v/>
      </c>
      <c r="AI18" s="298"/>
      <c r="AJ18" s="298" t="str">
        <f>IF(AND('Mapa final'!$H$49="Alta",'Mapa final'!$L$49="Catastrófico"),CONCATENATE("R",'Mapa final'!$A$49),"")</f>
        <v/>
      </c>
      <c r="AK18" s="298"/>
      <c r="AL18" s="298" t="str">
        <f>IF(AND('Mapa final'!$H$55="Alta",'Mapa final'!$L$55="Catastrófico"),CONCATENATE("R",'Mapa final'!$A$55),"")</f>
        <v/>
      </c>
      <c r="AM18" s="299"/>
      <c r="AN18" s="82"/>
      <c r="AO18" s="340"/>
      <c r="AP18" s="341"/>
      <c r="AQ18" s="341"/>
      <c r="AR18" s="341"/>
      <c r="AS18" s="341"/>
      <c r="AT18" s="34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row>
    <row r="19" spans="1:80" ht="15" customHeight="1" x14ac:dyDescent="0.25">
      <c r="A19" s="82"/>
      <c r="B19" s="326"/>
      <c r="C19" s="326"/>
      <c r="D19" s="327"/>
      <c r="E19" s="319"/>
      <c r="F19" s="320"/>
      <c r="G19" s="320"/>
      <c r="H19" s="320"/>
      <c r="I19" s="320"/>
      <c r="J19" s="288"/>
      <c r="K19" s="289"/>
      <c r="L19" s="289"/>
      <c r="M19" s="289"/>
      <c r="N19" s="289"/>
      <c r="O19" s="290"/>
      <c r="P19" s="288"/>
      <c r="Q19" s="289"/>
      <c r="R19" s="289"/>
      <c r="S19" s="289"/>
      <c r="T19" s="289"/>
      <c r="U19" s="290"/>
      <c r="V19" s="306"/>
      <c r="W19" s="307"/>
      <c r="X19" s="307"/>
      <c r="Y19" s="307"/>
      <c r="Z19" s="307"/>
      <c r="AA19" s="308"/>
      <c r="AB19" s="306"/>
      <c r="AC19" s="307"/>
      <c r="AD19" s="307"/>
      <c r="AE19" s="307"/>
      <c r="AF19" s="307"/>
      <c r="AG19" s="308"/>
      <c r="AH19" s="297"/>
      <c r="AI19" s="298"/>
      <c r="AJ19" s="298"/>
      <c r="AK19" s="298"/>
      <c r="AL19" s="298"/>
      <c r="AM19" s="299"/>
      <c r="AN19" s="82"/>
      <c r="AO19" s="340"/>
      <c r="AP19" s="341"/>
      <c r="AQ19" s="341"/>
      <c r="AR19" s="341"/>
      <c r="AS19" s="341"/>
      <c r="AT19" s="34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row>
    <row r="20" spans="1:80" ht="15" customHeight="1" x14ac:dyDescent="0.25">
      <c r="A20" s="82"/>
      <c r="B20" s="326"/>
      <c r="C20" s="326"/>
      <c r="D20" s="327"/>
      <c r="E20" s="319"/>
      <c r="F20" s="320"/>
      <c r="G20" s="320"/>
      <c r="H20" s="320"/>
      <c r="I20" s="320"/>
      <c r="J20" s="288" t="str">
        <f>IF(AND('Mapa final'!$H$61="Alta",'Mapa final'!$L$61="Leve"),CONCATENATE("R",'Mapa final'!$A$61),"")</f>
        <v/>
      </c>
      <c r="K20" s="289"/>
      <c r="L20" s="289" t="str">
        <f>IF(AND('Mapa final'!$H$67="Alta",'Mapa final'!$L$67="Leve"),CONCATENATE("R",'Mapa final'!$A$67),"")</f>
        <v/>
      </c>
      <c r="M20" s="289"/>
      <c r="N20" s="289" t="str">
        <f>IF(AND('Mapa final'!$H$73="Alta",'Mapa final'!$L$73="Leve"),CONCATENATE("R",'Mapa final'!$A$73),"")</f>
        <v/>
      </c>
      <c r="O20" s="290"/>
      <c r="P20" s="288" t="str">
        <f>IF(AND('Mapa final'!$H$61="Alta",'Mapa final'!$L$61="Menor"),CONCATENATE("R",'Mapa final'!$A$61),"")</f>
        <v/>
      </c>
      <c r="Q20" s="289"/>
      <c r="R20" s="289" t="str">
        <f>IF(AND('Mapa final'!$H$67="Alta",'Mapa final'!$L$67="Menor"),CONCATENATE("R",'Mapa final'!$A$67),"")</f>
        <v/>
      </c>
      <c r="S20" s="289"/>
      <c r="T20" s="289" t="str">
        <f>IF(AND('Mapa final'!$H$73="Alta",'Mapa final'!$L$73="Menor"),CONCATENATE("R",'Mapa final'!$A$73),"")</f>
        <v/>
      </c>
      <c r="U20" s="290"/>
      <c r="V20" s="306" t="str">
        <f>IF(AND('Mapa final'!$H$61="Alta",'Mapa final'!$L$61="Moderado"),CONCATENATE("R",'Mapa final'!$A$61),"")</f>
        <v/>
      </c>
      <c r="W20" s="307"/>
      <c r="X20" s="307" t="str">
        <f>IF(AND('Mapa final'!$H$67="Alta",'Mapa final'!$L$67="Moderado"),CONCATENATE("R",'Mapa final'!$A$67),"")</f>
        <v/>
      </c>
      <c r="Y20" s="307"/>
      <c r="Z20" s="307" t="str">
        <f>IF(AND('Mapa final'!$H$73="Alta",'Mapa final'!$L$73="Moderado"),CONCATENATE("R",'Mapa final'!$A$73),"")</f>
        <v/>
      </c>
      <c r="AA20" s="308"/>
      <c r="AB20" s="306" t="str">
        <f>IF(AND('Mapa final'!$H$61="Alta",'Mapa final'!$L$61="Mayor"),CONCATENATE("R",'Mapa final'!$A$61),"")</f>
        <v/>
      </c>
      <c r="AC20" s="307"/>
      <c r="AD20" s="307" t="str">
        <f>IF(AND('Mapa final'!$H$67="Alta",'Mapa final'!$L$67="Mayor"),CONCATENATE("R",'Mapa final'!$A$67),"")</f>
        <v/>
      </c>
      <c r="AE20" s="307"/>
      <c r="AF20" s="307" t="str">
        <f>IF(AND('Mapa final'!$H$73="Alta",'Mapa final'!$L$73="Mayor"),CONCATENATE("R",'Mapa final'!$A$73),"")</f>
        <v/>
      </c>
      <c r="AG20" s="308"/>
      <c r="AH20" s="297" t="str">
        <f>IF(AND('Mapa final'!$H$61="Alta",'Mapa final'!$L$61="Catastrófico"),CONCATENATE("R",'Mapa final'!$A$61),"")</f>
        <v/>
      </c>
      <c r="AI20" s="298"/>
      <c r="AJ20" s="298" t="str">
        <f>IF(AND('Mapa final'!$H$67="Alta",'Mapa final'!$L$67="Catastrófico"),CONCATENATE("R",'Mapa final'!$A$67),"")</f>
        <v/>
      </c>
      <c r="AK20" s="298"/>
      <c r="AL20" s="298" t="str">
        <f>IF(AND('Mapa final'!$H$73="Alta",'Mapa final'!$L$73="Catastrófico"),CONCATENATE("R",'Mapa final'!$A$73),"")</f>
        <v/>
      </c>
      <c r="AM20" s="299"/>
      <c r="AN20" s="82"/>
      <c r="AO20" s="340"/>
      <c r="AP20" s="341"/>
      <c r="AQ20" s="341"/>
      <c r="AR20" s="341"/>
      <c r="AS20" s="341"/>
      <c r="AT20" s="34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row>
    <row r="21" spans="1:80" ht="15.75" customHeight="1" thickBot="1" x14ac:dyDescent="0.3">
      <c r="A21" s="82"/>
      <c r="B21" s="326"/>
      <c r="C21" s="326"/>
      <c r="D21" s="327"/>
      <c r="E21" s="322"/>
      <c r="F21" s="323"/>
      <c r="G21" s="323"/>
      <c r="H21" s="323"/>
      <c r="I21" s="323"/>
      <c r="J21" s="291"/>
      <c r="K21" s="292"/>
      <c r="L21" s="292"/>
      <c r="M21" s="292"/>
      <c r="N21" s="292"/>
      <c r="O21" s="293"/>
      <c r="P21" s="291"/>
      <c r="Q21" s="292"/>
      <c r="R21" s="292"/>
      <c r="S21" s="292"/>
      <c r="T21" s="292"/>
      <c r="U21" s="293"/>
      <c r="V21" s="309"/>
      <c r="W21" s="310"/>
      <c r="X21" s="310"/>
      <c r="Y21" s="310"/>
      <c r="Z21" s="310"/>
      <c r="AA21" s="311"/>
      <c r="AB21" s="309"/>
      <c r="AC21" s="310"/>
      <c r="AD21" s="310"/>
      <c r="AE21" s="310"/>
      <c r="AF21" s="310"/>
      <c r="AG21" s="311"/>
      <c r="AH21" s="300"/>
      <c r="AI21" s="301"/>
      <c r="AJ21" s="301"/>
      <c r="AK21" s="301"/>
      <c r="AL21" s="301"/>
      <c r="AM21" s="302"/>
      <c r="AN21" s="82"/>
      <c r="AO21" s="343"/>
      <c r="AP21" s="344"/>
      <c r="AQ21" s="344"/>
      <c r="AR21" s="344"/>
      <c r="AS21" s="344"/>
      <c r="AT21" s="345"/>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row>
    <row r="22" spans="1:80" x14ac:dyDescent="0.25">
      <c r="A22" s="82"/>
      <c r="B22" s="326"/>
      <c r="C22" s="326"/>
      <c r="D22" s="327"/>
      <c r="E22" s="316" t="s">
        <v>116</v>
      </c>
      <c r="F22" s="317"/>
      <c r="G22" s="317"/>
      <c r="H22" s="317"/>
      <c r="I22" s="318"/>
      <c r="J22" s="294" t="str">
        <f>IF(AND('Mapa final'!$H$10="Media",'Mapa final'!$L$10="Leve"),CONCATENATE("R",'Mapa final'!$A$10),"")</f>
        <v/>
      </c>
      <c r="K22" s="295"/>
      <c r="L22" s="295" t="str">
        <f>IF(AND('Mapa final'!$H$16="Media",'Mapa final'!$L$16="Leve"),CONCATENATE("R",'Mapa final'!$A$16),"")</f>
        <v/>
      </c>
      <c r="M22" s="295"/>
      <c r="N22" s="295" t="str">
        <f>IF(AND('Mapa final'!$H$22="Media",'Mapa final'!$L$22="Leve"),CONCATENATE("R",'Mapa final'!$A$22),"")</f>
        <v/>
      </c>
      <c r="O22" s="296"/>
      <c r="P22" s="294" t="str">
        <f>IF(AND('Mapa final'!$H$10="Media",'Mapa final'!$L$10="Menor"),CONCATENATE("R",'Mapa final'!$A$10),"")</f>
        <v/>
      </c>
      <c r="Q22" s="295"/>
      <c r="R22" s="295" t="str">
        <f>IF(AND('Mapa final'!$H$16="Media",'Mapa final'!$L$16="Menor"),CONCATENATE("R",'Mapa final'!$A$16),"")</f>
        <v/>
      </c>
      <c r="S22" s="295"/>
      <c r="T22" s="295" t="str">
        <f>IF(AND('Mapa final'!$H$22="Media",'Mapa final'!$L$22="Menor"),CONCATENATE("R",'Mapa final'!$A$22),"")</f>
        <v/>
      </c>
      <c r="U22" s="296"/>
      <c r="V22" s="294" t="str">
        <f>IF(AND('Mapa final'!$H$10="Media",'Mapa final'!$L$10="Moderado"),CONCATENATE("R",'Mapa final'!$A$10),"")</f>
        <v/>
      </c>
      <c r="W22" s="295"/>
      <c r="X22" s="295" t="str">
        <f>IF(AND('Mapa final'!$H$16="Media",'Mapa final'!$L$16="Moderado"),CONCATENATE("R",'Mapa final'!$A$16),"")</f>
        <v/>
      </c>
      <c r="Y22" s="295"/>
      <c r="Z22" s="295" t="str">
        <f>IF(AND('Mapa final'!$H$22="Media",'Mapa final'!$L$22="Moderado"),CONCATENATE("R",'Mapa final'!$A$22),"")</f>
        <v/>
      </c>
      <c r="AA22" s="296"/>
      <c r="AB22" s="312" t="str">
        <f>IF(AND('Mapa final'!$H$10="Media",'Mapa final'!$L$10="Mayor"),CONCATENATE("R",'Mapa final'!$A$10),"")</f>
        <v/>
      </c>
      <c r="AC22" s="313"/>
      <c r="AD22" s="313" t="str">
        <f>IF(AND('Mapa final'!$H$16="Media",'Mapa final'!$L$16="Mayor"),CONCATENATE("R",'Mapa final'!$A$16),"")</f>
        <v/>
      </c>
      <c r="AE22" s="313"/>
      <c r="AF22" s="313" t="str">
        <f>IF(AND('Mapa final'!$H$22="Media",'Mapa final'!$L$22="Mayor"),CONCATENATE("R",'Mapa final'!$A$22),"")</f>
        <v/>
      </c>
      <c r="AG22" s="314"/>
      <c r="AH22" s="303" t="str">
        <f>IF(AND('Mapa final'!$H$10="Media",'Mapa final'!$L$10="Catastrófico"),CONCATENATE("R",'Mapa final'!$A$10),"")</f>
        <v/>
      </c>
      <c r="AI22" s="304"/>
      <c r="AJ22" s="304" t="str">
        <f>IF(AND('Mapa final'!$H$16="Media",'Mapa final'!$L$16="Catastrófico"),CONCATENATE("R",'Mapa final'!$A$16),"")</f>
        <v/>
      </c>
      <c r="AK22" s="304"/>
      <c r="AL22" s="304" t="str">
        <f>IF(AND('Mapa final'!$H$22="Media",'Mapa final'!$L$22="Catastrófico"),CONCATENATE("R",'Mapa final'!$A$22),"")</f>
        <v/>
      </c>
      <c r="AM22" s="305"/>
      <c r="AN22" s="82"/>
      <c r="AO22" s="346" t="s">
        <v>80</v>
      </c>
      <c r="AP22" s="347"/>
      <c r="AQ22" s="347"/>
      <c r="AR22" s="347"/>
      <c r="AS22" s="347"/>
      <c r="AT22" s="348"/>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row>
    <row r="23" spans="1:80" x14ac:dyDescent="0.25">
      <c r="A23" s="82"/>
      <c r="B23" s="326"/>
      <c r="C23" s="326"/>
      <c r="D23" s="327"/>
      <c r="E23" s="319"/>
      <c r="F23" s="320"/>
      <c r="G23" s="320"/>
      <c r="H23" s="320"/>
      <c r="I23" s="321"/>
      <c r="J23" s="288"/>
      <c r="K23" s="289"/>
      <c r="L23" s="289"/>
      <c r="M23" s="289"/>
      <c r="N23" s="289"/>
      <c r="O23" s="290"/>
      <c r="P23" s="288"/>
      <c r="Q23" s="289"/>
      <c r="R23" s="289"/>
      <c r="S23" s="289"/>
      <c r="T23" s="289"/>
      <c r="U23" s="290"/>
      <c r="V23" s="288"/>
      <c r="W23" s="289"/>
      <c r="X23" s="289"/>
      <c r="Y23" s="289"/>
      <c r="Z23" s="289"/>
      <c r="AA23" s="290"/>
      <c r="AB23" s="306"/>
      <c r="AC23" s="307"/>
      <c r="AD23" s="307"/>
      <c r="AE23" s="307"/>
      <c r="AF23" s="307"/>
      <c r="AG23" s="308"/>
      <c r="AH23" s="297"/>
      <c r="AI23" s="298"/>
      <c r="AJ23" s="298"/>
      <c r="AK23" s="298"/>
      <c r="AL23" s="298"/>
      <c r="AM23" s="299"/>
      <c r="AN23" s="82"/>
      <c r="AO23" s="349"/>
      <c r="AP23" s="350"/>
      <c r="AQ23" s="350"/>
      <c r="AR23" s="350"/>
      <c r="AS23" s="350"/>
      <c r="AT23" s="351"/>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row>
    <row r="24" spans="1:80" x14ac:dyDescent="0.25">
      <c r="A24" s="82"/>
      <c r="B24" s="326"/>
      <c r="C24" s="326"/>
      <c r="D24" s="327"/>
      <c r="E24" s="319"/>
      <c r="F24" s="320"/>
      <c r="G24" s="320"/>
      <c r="H24" s="320"/>
      <c r="I24" s="321"/>
      <c r="J24" s="288" t="str">
        <f>IF(AND('Mapa final'!$H$28="Media",'Mapa final'!$L$28="Leve"),CONCATENATE("R",'Mapa final'!$A$28),"")</f>
        <v/>
      </c>
      <c r="K24" s="289"/>
      <c r="L24" s="289" t="str">
        <f>IF(AND('Mapa final'!$H$34="Media",'Mapa final'!$L$34="Leve"),CONCATENATE("R",'Mapa final'!$A$34),"")</f>
        <v/>
      </c>
      <c r="M24" s="289"/>
      <c r="N24" s="289" t="str">
        <f>IF(AND('Mapa final'!$H$37="Media",'Mapa final'!$L$37="Leve"),CONCATENATE("R",'Mapa final'!$A$37),"")</f>
        <v/>
      </c>
      <c r="O24" s="290"/>
      <c r="P24" s="288" t="str">
        <f>IF(AND('Mapa final'!$H$28="Media",'Mapa final'!$L$28="Menor"),CONCATENATE("R",'Mapa final'!$A$28),"")</f>
        <v/>
      </c>
      <c r="Q24" s="289"/>
      <c r="R24" s="289" t="str">
        <f>IF(AND('Mapa final'!$H$34="Media",'Mapa final'!$L$34="Menor"),CONCATENATE("R",'Mapa final'!$A$34),"")</f>
        <v/>
      </c>
      <c r="S24" s="289"/>
      <c r="T24" s="289" t="str">
        <f>IF(AND('Mapa final'!$H$37="Media",'Mapa final'!$L$37="Menor"),CONCATENATE("R",'Mapa final'!$A$37),"")</f>
        <v/>
      </c>
      <c r="U24" s="290"/>
      <c r="V24" s="288" t="str">
        <f>IF(AND('Mapa final'!$H$28="Media",'Mapa final'!$L$28="Moderado"),CONCATENATE("R",'Mapa final'!$A$28),"")</f>
        <v/>
      </c>
      <c r="W24" s="289"/>
      <c r="X24" s="289" t="str">
        <f>IF(AND('Mapa final'!$H$34="Media",'Mapa final'!$L$34="Moderado"),CONCATENATE("R",'Mapa final'!$A$34),"")</f>
        <v/>
      </c>
      <c r="Y24" s="289"/>
      <c r="Z24" s="289" t="str">
        <f>IF(AND('Mapa final'!$H$37="Media",'Mapa final'!$L$37="Moderado"),CONCATENATE("R",'Mapa final'!$A$37),"")</f>
        <v/>
      </c>
      <c r="AA24" s="290"/>
      <c r="AB24" s="306" t="str">
        <f>IF(AND('Mapa final'!$H$28="Media",'Mapa final'!$L$28="Mayor"),CONCATENATE("R",'Mapa final'!$A$28),"")</f>
        <v/>
      </c>
      <c r="AC24" s="307"/>
      <c r="AD24" s="307" t="str">
        <f>IF(AND('Mapa final'!$H$34="Media",'Mapa final'!$L$34="Mayor"),CONCATENATE("R",'Mapa final'!$A$34),"")</f>
        <v/>
      </c>
      <c r="AE24" s="307"/>
      <c r="AF24" s="307" t="str">
        <f>IF(AND('Mapa final'!$H$37="Media",'Mapa final'!$L$37="Mayor"),CONCATENATE("R",'Mapa final'!$A$37),"")</f>
        <v/>
      </c>
      <c r="AG24" s="308"/>
      <c r="AH24" s="297" t="str">
        <f>IF(AND('Mapa final'!$H$28="Media",'Mapa final'!$L$28="Catastrófico"),CONCATENATE("R",'Mapa final'!$A$28),"")</f>
        <v/>
      </c>
      <c r="AI24" s="298"/>
      <c r="AJ24" s="298" t="str">
        <f>IF(AND('Mapa final'!$H$34="Media",'Mapa final'!$L$34="Catastrófico"),CONCATENATE("R",'Mapa final'!$A$34),"")</f>
        <v/>
      </c>
      <c r="AK24" s="298"/>
      <c r="AL24" s="298" t="str">
        <f>IF(AND('Mapa final'!$H$37="Media",'Mapa final'!$L$37="Catastrófico"),CONCATENATE("R",'Mapa final'!$A$37),"")</f>
        <v/>
      </c>
      <c r="AM24" s="299"/>
      <c r="AN24" s="82"/>
      <c r="AO24" s="349"/>
      <c r="AP24" s="350"/>
      <c r="AQ24" s="350"/>
      <c r="AR24" s="350"/>
      <c r="AS24" s="350"/>
      <c r="AT24" s="351"/>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row>
    <row r="25" spans="1:80" x14ac:dyDescent="0.25">
      <c r="A25" s="82"/>
      <c r="B25" s="326"/>
      <c r="C25" s="326"/>
      <c r="D25" s="327"/>
      <c r="E25" s="319"/>
      <c r="F25" s="320"/>
      <c r="G25" s="320"/>
      <c r="H25" s="320"/>
      <c r="I25" s="321"/>
      <c r="J25" s="288"/>
      <c r="K25" s="289"/>
      <c r="L25" s="289"/>
      <c r="M25" s="289"/>
      <c r="N25" s="289"/>
      <c r="O25" s="290"/>
      <c r="P25" s="288"/>
      <c r="Q25" s="289"/>
      <c r="R25" s="289"/>
      <c r="S25" s="289"/>
      <c r="T25" s="289"/>
      <c r="U25" s="290"/>
      <c r="V25" s="288"/>
      <c r="W25" s="289"/>
      <c r="X25" s="289"/>
      <c r="Y25" s="289"/>
      <c r="Z25" s="289"/>
      <c r="AA25" s="290"/>
      <c r="AB25" s="306"/>
      <c r="AC25" s="307"/>
      <c r="AD25" s="307"/>
      <c r="AE25" s="307"/>
      <c r="AF25" s="307"/>
      <c r="AG25" s="308"/>
      <c r="AH25" s="297"/>
      <c r="AI25" s="298"/>
      <c r="AJ25" s="298"/>
      <c r="AK25" s="298"/>
      <c r="AL25" s="298"/>
      <c r="AM25" s="299"/>
      <c r="AN25" s="82"/>
      <c r="AO25" s="349"/>
      <c r="AP25" s="350"/>
      <c r="AQ25" s="350"/>
      <c r="AR25" s="350"/>
      <c r="AS25" s="350"/>
      <c r="AT25" s="351"/>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row>
    <row r="26" spans="1:80" x14ac:dyDescent="0.25">
      <c r="A26" s="82"/>
      <c r="B26" s="326"/>
      <c r="C26" s="326"/>
      <c r="D26" s="327"/>
      <c r="E26" s="319"/>
      <c r="F26" s="320"/>
      <c r="G26" s="320"/>
      <c r="H26" s="320"/>
      <c r="I26" s="321"/>
      <c r="J26" s="288" t="str">
        <f>IF(AND('Mapa final'!$H$43="Media",'Mapa final'!$L$43="Leve"),CONCATENATE("R",'Mapa final'!$A$43),"")</f>
        <v/>
      </c>
      <c r="K26" s="289"/>
      <c r="L26" s="289" t="str">
        <f>IF(AND('Mapa final'!$H$49="Media",'Mapa final'!$L$49="Leve"),CONCATENATE("R",'Mapa final'!$A$49),"")</f>
        <v/>
      </c>
      <c r="M26" s="289"/>
      <c r="N26" s="289" t="str">
        <f>IF(AND('Mapa final'!$H$55="Media",'Mapa final'!$L$55="Leve"),CONCATENATE("R",'Mapa final'!$A$55),"")</f>
        <v/>
      </c>
      <c r="O26" s="290"/>
      <c r="P26" s="288" t="str">
        <f>IF(AND('Mapa final'!$H$43="Media",'Mapa final'!$L$43="Menor"),CONCATENATE("R",'Mapa final'!$A$43),"")</f>
        <v/>
      </c>
      <c r="Q26" s="289"/>
      <c r="R26" s="289" t="str">
        <f>IF(AND('Mapa final'!$H$49="Media",'Mapa final'!$L$49="Menor"),CONCATENATE("R",'Mapa final'!$A$49),"")</f>
        <v/>
      </c>
      <c r="S26" s="289"/>
      <c r="T26" s="289" t="str">
        <f>IF(AND('Mapa final'!$H$55="Media",'Mapa final'!$L$55="Menor"),CONCATENATE("R",'Mapa final'!$A$55),"")</f>
        <v/>
      </c>
      <c r="U26" s="290"/>
      <c r="V26" s="288" t="str">
        <f>IF(AND('Mapa final'!$H$43="Media",'Mapa final'!$L$43="Moderado"),CONCATENATE("R",'Mapa final'!$A$43),"")</f>
        <v/>
      </c>
      <c r="W26" s="289"/>
      <c r="X26" s="289" t="str">
        <f>IF(AND('Mapa final'!$H$49="Media",'Mapa final'!$L$49="Moderado"),CONCATENATE("R",'Mapa final'!$A$49),"")</f>
        <v/>
      </c>
      <c r="Y26" s="289"/>
      <c r="Z26" s="289" t="str">
        <f>IF(AND('Mapa final'!$H$55="Media",'Mapa final'!$L$55="Moderado"),CONCATENATE("R",'Mapa final'!$A$55),"")</f>
        <v/>
      </c>
      <c r="AA26" s="290"/>
      <c r="AB26" s="306" t="str">
        <f>IF(AND('Mapa final'!$H$43="Media",'Mapa final'!$L$43="Mayor"),CONCATENATE("R",'Mapa final'!$A$43),"")</f>
        <v/>
      </c>
      <c r="AC26" s="307"/>
      <c r="AD26" s="307" t="str">
        <f>IF(AND('Mapa final'!$H$49="Media",'Mapa final'!$L$49="Mayor"),CONCATENATE("R",'Mapa final'!$A$49),"")</f>
        <v/>
      </c>
      <c r="AE26" s="307"/>
      <c r="AF26" s="307" t="str">
        <f>IF(AND('Mapa final'!$H$55="Media",'Mapa final'!$L$55="Mayor"),CONCATENATE("R",'Mapa final'!$A$55),"")</f>
        <v/>
      </c>
      <c r="AG26" s="308"/>
      <c r="AH26" s="297" t="str">
        <f>IF(AND('Mapa final'!$H$43="Media",'Mapa final'!$L$43="Catastrófico"),CONCATENATE("R",'Mapa final'!$A$43),"")</f>
        <v/>
      </c>
      <c r="AI26" s="298"/>
      <c r="AJ26" s="298" t="str">
        <f>IF(AND('Mapa final'!$H$49="Media",'Mapa final'!$L$49="Catastrófico"),CONCATENATE("R",'Mapa final'!$A$49),"")</f>
        <v/>
      </c>
      <c r="AK26" s="298"/>
      <c r="AL26" s="298" t="str">
        <f>IF(AND('Mapa final'!$H$55="Media",'Mapa final'!$L$55="Catastrófico"),CONCATENATE("R",'Mapa final'!$A$55),"")</f>
        <v/>
      </c>
      <c r="AM26" s="299"/>
      <c r="AN26" s="82"/>
      <c r="AO26" s="349"/>
      <c r="AP26" s="350"/>
      <c r="AQ26" s="350"/>
      <c r="AR26" s="350"/>
      <c r="AS26" s="350"/>
      <c r="AT26" s="351"/>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row>
    <row r="27" spans="1:80" x14ac:dyDescent="0.25">
      <c r="A27" s="82"/>
      <c r="B27" s="326"/>
      <c r="C27" s="326"/>
      <c r="D27" s="327"/>
      <c r="E27" s="319"/>
      <c r="F27" s="320"/>
      <c r="G27" s="320"/>
      <c r="H27" s="320"/>
      <c r="I27" s="321"/>
      <c r="J27" s="288"/>
      <c r="K27" s="289"/>
      <c r="L27" s="289"/>
      <c r="M27" s="289"/>
      <c r="N27" s="289"/>
      <c r="O27" s="290"/>
      <c r="P27" s="288"/>
      <c r="Q27" s="289"/>
      <c r="R27" s="289"/>
      <c r="S27" s="289"/>
      <c r="T27" s="289"/>
      <c r="U27" s="290"/>
      <c r="V27" s="288"/>
      <c r="W27" s="289"/>
      <c r="X27" s="289"/>
      <c r="Y27" s="289"/>
      <c r="Z27" s="289"/>
      <c r="AA27" s="290"/>
      <c r="AB27" s="306"/>
      <c r="AC27" s="307"/>
      <c r="AD27" s="307"/>
      <c r="AE27" s="307"/>
      <c r="AF27" s="307"/>
      <c r="AG27" s="308"/>
      <c r="AH27" s="297"/>
      <c r="AI27" s="298"/>
      <c r="AJ27" s="298"/>
      <c r="AK27" s="298"/>
      <c r="AL27" s="298"/>
      <c r="AM27" s="299"/>
      <c r="AN27" s="82"/>
      <c r="AO27" s="349"/>
      <c r="AP27" s="350"/>
      <c r="AQ27" s="350"/>
      <c r="AR27" s="350"/>
      <c r="AS27" s="350"/>
      <c r="AT27" s="351"/>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row>
    <row r="28" spans="1:80" x14ac:dyDescent="0.25">
      <c r="A28" s="82"/>
      <c r="B28" s="326"/>
      <c r="C28" s="326"/>
      <c r="D28" s="327"/>
      <c r="E28" s="319"/>
      <c r="F28" s="320"/>
      <c r="G28" s="320"/>
      <c r="H28" s="320"/>
      <c r="I28" s="321"/>
      <c r="J28" s="288" t="str">
        <f>IF(AND('Mapa final'!$H$61="Media",'Mapa final'!$L$61="Leve"),CONCATENATE("R",'Mapa final'!$A$61),"")</f>
        <v/>
      </c>
      <c r="K28" s="289"/>
      <c r="L28" s="289" t="str">
        <f>IF(AND('Mapa final'!$H$67="Media",'Mapa final'!$L$67="Leve"),CONCATENATE("R",'Mapa final'!$A$67),"")</f>
        <v/>
      </c>
      <c r="M28" s="289"/>
      <c r="N28" s="289" t="str">
        <f>IF(AND('Mapa final'!$H$73="Media",'Mapa final'!$L$73="Leve"),CONCATENATE("R",'Mapa final'!$A$73),"")</f>
        <v/>
      </c>
      <c r="O28" s="290"/>
      <c r="P28" s="288" t="str">
        <f>IF(AND('Mapa final'!$H$61="Media",'Mapa final'!$L$61="Menor"),CONCATENATE("R",'Mapa final'!$A$61),"")</f>
        <v/>
      </c>
      <c r="Q28" s="289"/>
      <c r="R28" s="289" t="str">
        <f>IF(AND('Mapa final'!$H$67="Media",'Mapa final'!$L$67="Menor"),CONCATENATE("R",'Mapa final'!$A$67),"")</f>
        <v/>
      </c>
      <c r="S28" s="289"/>
      <c r="T28" s="289" t="str">
        <f>IF(AND('Mapa final'!$H$73="Media",'Mapa final'!$L$73="Menor"),CONCATENATE("R",'Mapa final'!$A$73),"")</f>
        <v/>
      </c>
      <c r="U28" s="290"/>
      <c r="V28" s="288" t="str">
        <f>IF(AND('Mapa final'!$H$61="Media",'Mapa final'!$L$61="Moderado"),CONCATENATE("R",'Mapa final'!$A$61),"")</f>
        <v/>
      </c>
      <c r="W28" s="289"/>
      <c r="X28" s="289" t="str">
        <f>IF(AND('Mapa final'!$H$67="Media",'Mapa final'!$L$67="Moderado"),CONCATENATE("R",'Mapa final'!$A$67),"")</f>
        <v/>
      </c>
      <c r="Y28" s="289"/>
      <c r="Z28" s="289" t="str">
        <f>IF(AND('Mapa final'!$H$73="Media",'Mapa final'!$L$73="Moderado"),CONCATENATE("R",'Mapa final'!$A$73),"")</f>
        <v/>
      </c>
      <c r="AA28" s="290"/>
      <c r="AB28" s="306" t="str">
        <f>IF(AND('Mapa final'!$H$61="Media",'Mapa final'!$L$61="Mayor"),CONCATENATE("R",'Mapa final'!$A$61),"")</f>
        <v/>
      </c>
      <c r="AC28" s="307"/>
      <c r="AD28" s="307" t="str">
        <f>IF(AND('Mapa final'!$H$67="Media",'Mapa final'!$L$67="Mayor"),CONCATENATE("R",'Mapa final'!$A$67),"")</f>
        <v/>
      </c>
      <c r="AE28" s="307"/>
      <c r="AF28" s="307" t="str">
        <f>IF(AND('Mapa final'!$H$73="Media",'Mapa final'!$L$73="Mayor"),CONCATENATE("R",'Mapa final'!$A$73),"")</f>
        <v/>
      </c>
      <c r="AG28" s="308"/>
      <c r="AH28" s="297" t="str">
        <f>IF(AND('Mapa final'!$H$61="Media",'Mapa final'!$L$61="Catastrófico"),CONCATENATE("R",'Mapa final'!$A$61),"")</f>
        <v/>
      </c>
      <c r="AI28" s="298"/>
      <c r="AJ28" s="298" t="str">
        <f>IF(AND('Mapa final'!$H$67="Media",'Mapa final'!$L$67="Catastrófico"),CONCATENATE("R",'Mapa final'!$A$67),"")</f>
        <v/>
      </c>
      <c r="AK28" s="298"/>
      <c r="AL28" s="298" t="str">
        <f>IF(AND('Mapa final'!$H$73="Media",'Mapa final'!$L$73="Catastrófico"),CONCATENATE("R",'Mapa final'!$A$73),"")</f>
        <v/>
      </c>
      <c r="AM28" s="299"/>
      <c r="AN28" s="82"/>
      <c r="AO28" s="349"/>
      <c r="AP28" s="350"/>
      <c r="AQ28" s="350"/>
      <c r="AR28" s="350"/>
      <c r="AS28" s="350"/>
      <c r="AT28" s="351"/>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row>
    <row r="29" spans="1:80" ht="15.75" thickBot="1" x14ac:dyDescent="0.3">
      <c r="A29" s="82"/>
      <c r="B29" s="326"/>
      <c r="C29" s="326"/>
      <c r="D29" s="327"/>
      <c r="E29" s="322"/>
      <c r="F29" s="323"/>
      <c r="G29" s="323"/>
      <c r="H29" s="323"/>
      <c r="I29" s="324"/>
      <c r="J29" s="288"/>
      <c r="K29" s="289"/>
      <c r="L29" s="289"/>
      <c r="M29" s="289"/>
      <c r="N29" s="289"/>
      <c r="O29" s="290"/>
      <c r="P29" s="291"/>
      <c r="Q29" s="292"/>
      <c r="R29" s="292"/>
      <c r="S29" s="292"/>
      <c r="T29" s="292"/>
      <c r="U29" s="293"/>
      <c r="V29" s="291"/>
      <c r="W29" s="292"/>
      <c r="X29" s="292"/>
      <c r="Y29" s="292"/>
      <c r="Z29" s="292"/>
      <c r="AA29" s="293"/>
      <c r="AB29" s="309"/>
      <c r="AC29" s="310"/>
      <c r="AD29" s="310"/>
      <c r="AE29" s="310"/>
      <c r="AF29" s="310"/>
      <c r="AG29" s="311"/>
      <c r="AH29" s="300"/>
      <c r="AI29" s="301"/>
      <c r="AJ29" s="301"/>
      <c r="AK29" s="301"/>
      <c r="AL29" s="301"/>
      <c r="AM29" s="302"/>
      <c r="AN29" s="82"/>
      <c r="AO29" s="352"/>
      <c r="AP29" s="353"/>
      <c r="AQ29" s="353"/>
      <c r="AR29" s="353"/>
      <c r="AS29" s="353"/>
      <c r="AT29" s="354"/>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row>
    <row r="30" spans="1:80" x14ac:dyDescent="0.25">
      <c r="A30" s="82"/>
      <c r="B30" s="326"/>
      <c r="C30" s="326"/>
      <c r="D30" s="327"/>
      <c r="E30" s="316" t="s">
        <v>113</v>
      </c>
      <c r="F30" s="317"/>
      <c r="G30" s="317"/>
      <c r="H30" s="317"/>
      <c r="I30" s="317"/>
      <c r="J30" s="285" t="str">
        <f>IF(AND('Mapa final'!$H$10="Baja",'Mapa final'!$L$10="Leve"),CONCATENATE("R",'Mapa final'!$A$10),"")</f>
        <v/>
      </c>
      <c r="K30" s="286"/>
      <c r="L30" s="286" t="str">
        <f>IF(AND('Mapa final'!$H$16="Baja",'Mapa final'!$L$16="Leve"),CONCATENATE("R",'Mapa final'!$A$16),"")</f>
        <v/>
      </c>
      <c r="M30" s="286"/>
      <c r="N30" s="286" t="str">
        <f>IF(AND('Mapa final'!$H$22="Baja",'Mapa final'!$L$22="Leve"),CONCATENATE("R",'Mapa final'!$A$22),"")</f>
        <v/>
      </c>
      <c r="O30" s="287"/>
      <c r="P30" s="295" t="str">
        <f>IF(AND('Mapa final'!$H$10="Baja",'Mapa final'!$L$10="Menor"),CONCATENATE("R",'Mapa final'!$A$10),"")</f>
        <v/>
      </c>
      <c r="Q30" s="295"/>
      <c r="R30" s="295" t="str">
        <f>IF(AND('Mapa final'!$H$16="Baja",'Mapa final'!$L$16="Menor"),CONCATENATE("R",'Mapa final'!$A$16),"")</f>
        <v/>
      </c>
      <c r="S30" s="295"/>
      <c r="T30" s="295" t="str">
        <f>IF(AND('Mapa final'!$H$22="Baja",'Mapa final'!$L$22="Menor"),CONCATENATE("R",'Mapa final'!$A$22),"")</f>
        <v/>
      </c>
      <c r="U30" s="296"/>
      <c r="V30" s="294" t="str">
        <f>IF(AND('Mapa final'!$H$10="Baja",'Mapa final'!$L$10="Moderado"),CONCATENATE("R",'Mapa final'!$A$10),"")</f>
        <v/>
      </c>
      <c r="W30" s="295"/>
      <c r="X30" s="295" t="str">
        <f>IF(AND('Mapa final'!$H$16="Baja",'Mapa final'!$L$16="Moderado"),CONCATENATE("R",'Mapa final'!$A$16),"")</f>
        <v/>
      </c>
      <c r="Y30" s="295"/>
      <c r="Z30" s="295" t="str">
        <f>IF(AND('Mapa final'!$H$22="Baja",'Mapa final'!$L$22="Moderado"),CONCATENATE("R",'Mapa final'!$A$22),"")</f>
        <v/>
      </c>
      <c r="AA30" s="296"/>
      <c r="AB30" s="312" t="str">
        <f>IF(AND('Mapa final'!$H$10="Baja",'Mapa final'!$L$10="Mayor"),CONCATENATE("R",'Mapa final'!$A$10),"")</f>
        <v/>
      </c>
      <c r="AC30" s="313"/>
      <c r="AD30" s="313" t="str">
        <f>IF(AND('Mapa final'!$H$16="Baja",'Mapa final'!$L$16="Mayor"),CONCATENATE("R",'Mapa final'!$A$16),"")</f>
        <v/>
      </c>
      <c r="AE30" s="313"/>
      <c r="AF30" s="313" t="str">
        <f>IF(AND('Mapa final'!$H$22="Baja",'Mapa final'!$L$22="Mayor"),CONCATENATE("R",'Mapa final'!$A$22),"")</f>
        <v/>
      </c>
      <c r="AG30" s="314"/>
      <c r="AH30" s="303" t="str">
        <f>IF(AND('Mapa final'!$H$10="Baja",'Mapa final'!$L$10="Catastrófico"),CONCATENATE("R",'Mapa final'!$A$10),"")</f>
        <v/>
      </c>
      <c r="AI30" s="304"/>
      <c r="AJ30" s="304" t="str">
        <f>IF(AND('Mapa final'!$H$16="Baja",'Mapa final'!$L$16="Catastrófico"),CONCATENATE("R",'Mapa final'!$A$16),"")</f>
        <v/>
      </c>
      <c r="AK30" s="304"/>
      <c r="AL30" s="304" t="str">
        <f>IF(AND('Mapa final'!$H$22="Baja",'Mapa final'!$L$22="Catastrófico"),CONCATENATE("R",'Mapa final'!$A$22),"")</f>
        <v/>
      </c>
      <c r="AM30" s="305"/>
      <c r="AN30" s="82"/>
      <c r="AO30" s="355" t="s">
        <v>81</v>
      </c>
      <c r="AP30" s="356"/>
      <c r="AQ30" s="356"/>
      <c r="AR30" s="356"/>
      <c r="AS30" s="356"/>
      <c r="AT30" s="357"/>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row>
    <row r="31" spans="1:80" x14ac:dyDescent="0.25">
      <c r="A31" s="82"/>
      <c r="B31" s="326"/>
      <c r="C31" s="326"/>
      <c r="D31" s="327"/>
      <c r="E31" s="319"/>
      <c r="F31" s="320"/>
      <c r="G31" s="320"/>
      <c r="H31" s="320"/>
      <c r="I31" s="320"/>
      <c r="J31" s="279"/>
      <c r="K31" s="280"/>
      <c r="L31" s="280"/>
      <c r="M31" s="280"/>
      <c r="N31" s="280"/>
      <c r="O31" s="281"/>
      <c r="P31" s="289"/>
      <c r="Q31" s="289"/>
      <c r="R31" s="289"/>
      <c r="S31" s="289"/>
      <c r="T31" s="289"/>
      <c r="U31" s="290"/>
      <c r="V31" s="288"/>
      <c r="W31" s="289"/>
      <c r="X31" s="289"/>
      <c r="Y31" s="289"/>
      <c r="Z31" s="289"/>
      <c r="AA31" s="290"/>
      <c r="AB31" s="306"/>
      <c r="AC31" s="307"/>
      <c r="AD31" s="307"/>
      <c r="AE31" s="307"/>
      <c r="AF31" s="307"/>
      <c r="AG31" s="308"/>
      <c r="AH31" s="297"/>
      <c r="AI31" s="298"/>
      <c r="AJ31" s="298"/>
      <c r="AK31" s="298"/>
      <c r="AL31" s="298"/>
      <c r="AM31" s="299"/>
      <c r="AN31" s="82"/>
      <c r="AO31" s="358"/>
      <c r="AP31" s="359"/>
      <c r="AQ31" s="359"/>
      <c r="AR31" s="359"/>
      <c r="AS31" s="359"/>
      <c r="AT31" s="360"/>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row>
    <row r="32" spans="1:80" x14ac:dyDescent="0.25">
      <c r="A32" s="82"/>
      <c r="B32" s="326"/>
      <c r="C32" s="326"/>
      <c r="D32" s="327"/>
      <c r="E32" s="319"/>
      <c r="F32" s="320"/>
      <c r="G32" s="320"/>
      <c r="H32" s="320"/>
      <c r="I32" s="320"/>
      <c r="J32" s="279" t="str">
        <f>IF(AND('Mapa final'!$H$28="Baja",'Mapa final'!$L$28="Leve"),CONCATENATE("R",'Mapa final'!$A$28),"")</f>
        <v/>
      </c>
      <c r="K32" s="280"/>
      <c r="L32" s="280" t="str">
        <f>IF(AND('Mapa final'!$H$34="Baja",'Mapa final'!$L$34="Leve"),CONCATENATE("R",'Mapa final'!$A$34),"")</f>
        <v/>
      </c>
      <c r="M32" s="280"/>
      <c r="N32" s="280" t="str">
        <f>IF(AND('Mapa final'!$H$37="Baja",'Mapa final'!$L$37="Leve"),CONCATENATE("R",'Mapa final'!$A$37),"")</f>
        <v/>
      </c>
      <c r="O32" s="281"/>
      <c r="P32" s="289" t="str">
        <f>IF(AND('Mapa final'!$H$28="Baja",'Mapa final'!$L$28="Menor"),CONCATENATE("R",'Mapa final'!$A$28),"")</f>
        <v/>
      </c>
      <c r="Q32" s="289"/>
      <c r="R32" s="289" t="str">
        <f>IF(AND('Mapa final'!$H$34="Baja",'Mapa final'!$L$34="Menor"),CONCATENATE("R",'Mapa final'!$A$34),"")</f>
        <v/>
      </c>
      <c r="S32" s="289"/>
      <c r="T32" s="289" t="str">
        <f>IF(AND('Mapa final'!$H$37="Baja",'Mapa final'!$L$37="Menor"),CONCATENATE("R",'Mapa final'!$A$37),"")</f>
        <v/>
      </c>
      <c r="U32" s="290"/>
      <c r="V32" s="288" t="str">
        <f>IF(AND('Mapa final'!$H$28="Baja",'Mapa final'!$L$28="Moderado"),CONCATENATE("R",'Mapa final'!$A$28),"")</f>
        <v/>
      </c>
      <c r="W32" s="289"/>
      <c r="X32" s="289" t="str">
        <f>IF(AND('Mapa final'!$H$34="Baja",'Mapa final'!$L$34="Moderado"),CONCATENATE("R",'Mapa final'!$A$34),"")</f>
        <v/>
      </c>
      <c r="Y32" s="289"/>
      <c r="Z32" s="289" t="str">
        <f>IF(AND('Mapa final'!$H$37="Baja",'Mapa final'!$L$37="Moderado"),CONCATENATE("R",'Mapa final'!$A$37),"")</f>
        <v/>
      </c>
      <c r="AA32" s="290"/>
      <c r="AB32" s="306" t="str">
        <f>IF(AND('Mapa final'!$H$28="Baja",'Mapa final'!$L$28="Mayor"),CONCATENATE("R",'Mapa final'!$A$28),"")</f>
        <v/>
      </c>
      <c r="AC32" s="307"/>
      <c r="AD32" s="307" t="str">
        <f>IF(AND('Mapa final'!$H$34="Baja",'Mapa final'!$L$34="Mayor"),CONCATENATE("R",'Mapa final'!$A$34),"")</f>
        <v/>
      </c>
      <c r="AE32" s="307"/>
      <c r="AF32" s="307" t="str">
        <f>IF(AND('Mapa final'!$H$37="Baja",'Mapa final'!$L$37="Mayor"),CONCATENATE("R",'Mapa final'!$A$37),"")</f>
        <v/>
      </c>
      <c r="AG32" s="308"/>
      <c r="AH32" s="297" t="str">
        <f>IF(AND('Mapa final'!$H$28="Baja",'Mapa final'!$L$28="Catastrófico"),CONCATENATE("R",'Mapa final'!$A$28),"")</f>
        <v/>
      </c>
      <c r="AI32" s="298"/>
      <c r="AJ32" s="298" t="str">
        <f>IF(AND('Mapa final'!$H$34="Baja",'Mapa final'!$L$34="Catastrófico"),CONCATENATE("R",'Mapa final'!$A$34),"")</f>
        <v/>
      </c>
      <c r="AK32" s="298"/>
      <c r="AL32" s="298" t="str">
        <f>IF(AND('Mapa final'!$H$37="Baja",'Mapa final'!$L$37="Catastrófico"),CONCATENATE("R",'Mapa final'!$A$37),"")</f>
        <v/>
      </c>
      <c r="AM32" s="299"/>
      <c r="AN32" s="82"/>
      <c r="AO32" s="358"/>
      <c r="AP32" s="359"/>
      <c r="AQ32" s="359"/>
      <c r="AR32" s="359"/>
      <c r="AS32" s="359"/>
      <c r="AT32" s="360"/>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row>
    <row r="33" spans="1:80" x14ac:dyDescent="0.25">
      <c r="A33" s="82"/>
      <c r="B33" s="326"/>
      <c r="C33" s="326"/>
      <c r="D33" s="327"/>
      <c r="E33" s="319"/>
      <c r="F33" s="320"/>
      <c r="G33" s="320"/>
      <c r="H33" s="320"/>
      <c r="I33" s="320"/>
      <c r="J33" s="279"/>
      <c r="K33" s="280"/>
      <c r="L33" s="280"/>
      <c r="M33" s="280"/>
      <c r="N33" s="280"/>
      <c r="O33" s="281"/>
      <c r="P33" s="289"/>
      <c r="Q33" s="289"/>
      <c r="R33" s="289"/>
      <c r="S33" s="289"/>
      <c r="T33" s="289"/>
      <c r="U33" s="290"/>
      <c r="V33" s="288"/>
      <c r="W33" s="289"/>
      <c r="X33" s="289"/>
      <c r="Y33" s="289"/>
      <c r="Z33" s="289"/>
      <c r="AA33" s="290"/>
      <c r="AB33" s="306"/>
      <c r="AC33" s="307"/>
      <c r="AD33" s="307"/>
      <c r="AE33" s="307"/>
      <c r="AF33" s="307"/>
      <c r="AG33" s="308"/>
      <c r="AH33" s="297"/>
      <c r="AI33" s="298"/>
      <c r="AJ33" s="298"/>
      <c r="AK33" s="298"/>
      <c r="AL33" s="298"/>
      <c r="AM33" s="299"/>
      <c r="AN33" s="82"/>
      <c r="AO33" s="358"/>
      <c r="AP33" s="359"/>
      <c r="AQ33" s="359"/>
      <c r="AR33" s="359"/>
      <c r="AS33" s="359"/>
      <c r="AT33" s="360"/>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row>
    <row r="34" spans="1:80" x14ac:dyDescent="0.25">
      <c r="A34" s="82"/>
      <c r="B34" s="326"/>
      <c r="C34" s="326"/>
      <c r="D34" s="327"/>
      <c r="E34" s="319"/>
      <c r="F34" s="320"/>
      <c r="G34" s="320"/>
      <c r="H34" s="320"/>
      <c r="I34" s="320"/>
      <c r="J34" s="279" t="str">
        <f>IF(AND('Mapa final'!$H$43="Baja",'Mapa final'!$L$43="Leve"),CONCATENATE("R",'Mapa final'!$A$43),"")</f>
        <v/>
      </c>
      <c r="K34" s="280"/>
      <c r="L34" s="280" t="str">
        <f>IF(AND('Mapa final'!$H$49="Baja",'Mapa final'!$L$49="Leve"),CONCATENATE("R",'Mapa final'!$A$49),"")</f>
        <v/>
      </c>
      <c r="M34" s="280"/>
      <c r="N34" s="280" t="str">
        <f>IF(AND('Mapa final'!$H$55="Baja",'Mapa final'!$L$55="Leve"),CONCATENATE("R",'Mapa final'!$A$55),"")</f>
        <v/>
      </c>
      <c r="O34" s="281"/>
      <c r="P34" s="289" t="str">
        <f>IF(AND('Mapa final'!$H$43="Baja",'Mapa final'!$L$43="Menor"),CONCATENATE("R",'Mapa final'!$A$43),"")</f>
        <v/>
      </c>
      <c r="Q34" s="289"/>
      <c r="R34" s="289" t="str">
        <f>IF(AND('Mapa final'!$H$49="Baja",'Mapa final'!$L$49="Menor"),CONCATENATE("R",'Mapa final'!$A$49),"")</f>
        <v/>
      </c>
      <c r="S34" s="289"/>
      <c r="T34" s="289" t="str">
        <f>IF(AND('Mapa final'!$H$55="Baja",'Mapa final'!$L$55="Menor"),CONCATENATE("R",'Mapa final'!$A$55),"")</f>
        <v/>
      </c>
      <c r="U34" s="290"/>
      <c r="V34" s="288" t="str">
        <f>IF(AND('Mapa final'!$H$43="Baja",'Mapa final'!$L$43="Moderado"),CONCATENATE("R",'Mapa final'!$A$43),"")</f>
        <v/>
      </c>
      <c r="W34" s="289"/>
      <c r="X34" s="289" t="str">
        <f>IF(AND('Mapa final'!$H$49="Baja",'Mapa final'!$L$49="Moderado"),CONCATENATE("R",'Mapa final'!$A$49),"")</f>
        <v/>
      </c>
      <c r="Y34" s="289"/>
      <c r="Z34" s="289" t="str">
        <f>IF(AND('Mapa final'!$H$55="Baja",'Mapa final'!$L$55="Moderado"),CONCATENATE("R",'Mapa final'!$A$55),"")</f>
        <v/>
      </c>
      <c r="AA34" s="290"/>
      <c r="AB34" s="306" t="str">
        <f>IF(AND('Mapa final'!$H$43="Baja",'Mapa final'!$L$43="Mayor"),CONCATENATE("R",'Mapa final'!$A$43),"")</f>
        <v/>
      </c>
      <c r="AC34" s="307"/>
      <c r="AD34" s="307" t="str">
        <f>IF(AND('Mapa final'!$H$49="Baja",'Mapa final'!$L$49="Mayor"),CONCATENATE("R",'Mapa final'!$A$49),"")</f>
        <v/>
      </c>
      <c r="AE34" s="307"/>
      <c r="AF34" s="307" t="str">
        <f>IF(AND('Mapa final'!$H$55="Baja",'Mapa final'!$L$55="Mayor"),CONCATENATE("R",'Mapa final'!$A$55),"")</f>
        <v/>
      </c>
      <c r="AG34" s="308"/>
      <c r="AH34" s="297" t="str">
        <f>IF(AND('Mapa final'!$H$43="Baja",'Mapa final'!$L$43="Catastrófico"),CONCATENATE("R",'Mapa final'!$A$43),"")</f>
        <v/>
      </c>
      <c r="AI34" s="298"/>
      <c r="AJ34" s="298" t="str">
        <f>IF(AND('Mapa final'!$H$49="Baja",'Mapa final'!$L$49="Catastrófico"),CONCATENATE("R",'Mapa final'!$A$49),"")</f>
        <v/>
      </c>
      <c r="AK34" s="298"/>
      <c r="AL34" s="298" t="str">
        <f>IF(AND('Mapa final'!$H$55="Baja",'Mapa final'!$L$55="Catastrófico"),CONCATENATE("R",'Mapa final'!$A$55),"")</f>
        <v/>
      </c>
      <c r="AM34" s="299"/>
      <c r="AN34" s="82"/>
      <c r="AO34" s="358"/>
      <c r="AP34" s="359"/>
      <c r="AQ34" s="359"/>
      <c r="AR34" s="359"/>
      <c r="AS34" s="359"/>
      <c r="AT34" s="360"/>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row>
    <row r="35" spans="1:80" x14ac:dyDescent="0.25">
      <c r="A35" s="82"/>
      <c r="B35" s="326"/>
      <c r="C35" s="326"/>
      <c r="D35" s="327"/>
      <c r="E35" s="319"/>
      <c r="F35" s="320"/>
      <c r="G35" s="320"/>
      <c r="H35" s="320"/>
      <c r="I35" s="320"/>
      <c r="J35" s="279"/>
      <c r="K35" s="280"/>
      <c r="L35" s="280"/>
      <c r="M35" s="280"/>
      <c r="N35" s="280"/>
      <c r="O35" s="281"/>
      <c r="P35" s="289"/>
      <c r="Q35" s="289"/>
      <c r="R35" s="289"/>
      <c r="S35" s="289"/>
      <c r="T35" s="289"/>
      <c r="U35" s="290"/>
      <c r="V35" s="288"/>
      <c r="W35" s="289"/>
      <c r="X35" s="289"/>
      <c r="Y35" s="289"/>
      <c r="Z35" s="289"/>
      <c r="AA35" s="290"/>
      <c r="AB35" s="306"/>
      <c r="AC35" s="307"/>
      <c r="AD35" s="307"/>
      <c r="AE35" s="307"/>
      <c r="AF35" s="307"/>
      <c r="AG35" s="308"/>
      <c r="AH35" s="297"/>
      <c r="AI35" s="298"/>
      <c r="AJ35" s="298"/>
      <c r="AK35" s="298"/>
      <c r="AL35" s="298"/>
      <c r="AM35" s="299"/>
      <c r="AN35" s="82"/>
      <c r="AO35" s="358"/>
      <c r="AP35" s="359"/>
      <c r="AQ35" s="359"/>
      <c r="AR35" s="359"/>
      <c r="AS35" s="359"/>
      <c r="AT35" s="360"/>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row>
    <row r="36" spans="1:80" x14ac:dyDescent="0.25">
      <c r="A36" s="82"/>
      <c r="B36" s="326"/>
      <c r="C36" s="326"/>
      <c r="D36" s="327"/>
      <c r="E36" s="319"/>
      <c r="F36" s="320"/>
      <c r="G36" s="320"/>
      <c r="H36" s="320"/>
      <c r="I36" s="320"/>
      <c r="J36" s="279" t="str">
        <f>IF(AND('Mapa final'!$H$61="Baja",'Mapa final'!$L$61="Leve"),CONCATENATE("R",'Mapa final'!$A$61),"")</f>
        <v/>
      </c>
      <c r="K36" s="280"/>
      <c r="L36" s="280" t="str">
        <f>IF(AND('Mapa final'!$H$67="Baja",'Mapa final'!$L$67="Leve"),CONCATENATE("R",'Mapa final'!$A$67),"")</f>
        <v/>
      </c>
      <c r="M36" s="280"/>
      <c r="N36" s="280" t="str">
        <f>IF(AND('Mapa final'!$H$73="Baja",'Mapa final'!$L$73="Leve"),CONCATENATE("R",'Mapa final'!$A$73),"")</f>
        <v/>
      </c>
      <c r="O36" s="281"/>
      <c r="P36" s="289" t="str">
        <f>IF(AND('Mapa final'!$H$61="Baja",'Mapa final'!$L$61="Menor"),CONCATENATE("R",'Mapa final'!$A$61),"")</f>
        <v/>
      </c>
      <c r="Q36" s="289"/>
      <c r="R36" s="289" t="str">
        <f>IF(AND('Mapa final'!$H$67="Baja",'Mapa final'!$L$67="Menor"),CONCATENATE("R",'Mapa final'!$A$67),"")</f>
        <v/>
      </c>
      <c r="S36" s="289"/>
      <c r="T36" s="289" t="str">
        <f>IF(AND('Mapa final'!$H$73="Baja",'Mapa final'!$L$73="Menor"),CONCATENATE("R",'Mapa final'!$A$73),"")</f>
        <v/>
      </c>
      <c r="U36" s="290"/>
      <c r="V36" s="288" t="str">
        <f>IF(AND('Mapa final'!$H$61="Baja",'Mapa final'!$L$61="Moderado"),CONCATENATE("R",'Mapa final'!$A$61),"")</f>
        <v/>
      </c>
      <c r="W36" s="289"/>
      <c r="X36" s="289" t="str">
        <f>IF(AND('Mapa final'!$H$67="Baja",'Mapa final'!$L$67="Moderado"),CONCATENATE("R",'Mapa final'!$A$67),"")</f>
        <v/>
      </c>
      <c r="Y36" s="289"/>
      <c r="Z36" s="289" t="str">
        <f>IF(AND('Mapa final'!$H$73="Baja",'Mapa final'!$L$73="Moderado"),CONCATENATE("R",'Mapa final'!$A$73),"")</f>
        <v/>
      </c>
      <c r="AA36" s="290"/>
      <c r="AB36" s="306" t="str">
        <f>IF(AND('Mapa final'!$H$61="Baja",'Mapa final'!$L$61="Mayor"),CONCATENATE("R",'Mapa final'!$A$61),"")</f>
        <v/>
      </c>
      <c r="AC36" s="307"/>
      <c r="AD36" s="307" t="str">
        <f>IF(AND('Mapa final'!$H$67="Baja",'Mapa final'!$L$67="Mayor"),CONCATENATE("R",'Mapa final'!$A$67),"")</f>
        <v/>
      </c>
      <c r="AE36" s="307"/>
      <c r="AF36" s="307" t="str">
        <f>IF(AND('Mapa final'!$H$73="Baja",'Mapa final'!$L$73="Mayor"),CONCATENATE("R",'Mapa final'!$A$73),"")</f>
        <v/>
      </c>
      <c r="AG36" s="308"/>
      <c r="AH36" s="297" t="str">
        <f>IF(AND('Mapa final'!$H$61="Baja",'Mapa final'!$L$61="Catastrófico"),CONCATENATE("R",'Mapa final'!$A$61),"")</f>
        <v/>
      </c>
      <c r="AI36" s="298"/>
      <c r="AJ36" s="298" t="str">
        <f>IF(AND('Mapa final'!$H$67="Baja",'Mapa final'!$L$67="Catastrófico"),CONCATENATE("R",'Mapa final'!$A$67),"")</f>
        <v/>
      </c>
      <c r="AK36" s="298"/>
      <c r="AL36" s="298" t="str">
        <f>IF(AND('Mapa final'!$H$73="Baja",'Mapa final'!$L$73="Catastrófico"),CONCATENATE("R",'Mapa final'!$A$73),"")</f>
        <v/>
      </c>
      <c r="AM36" s="299"/>
      <c r="AN36" s="82"/>
      <c r="AO36" s="358"/>
      <c r="AP36" s="359"/>
      <c r="AQ36" s="359"/>
      <c r="AR36" s="359"/>
      <c r="AS36" s="359"/>
      <c r="AT36" s="360"/>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row>
    <row r="37" spans="1:80" ht="15.75" thickBot="1" x14ac:dyDescent="0.3">
      <c r="A37" s="82"/>
      <c r="B37" s="326"/>
      <c r="C37" s="326"/>
      <c r="D37" s="327"/>
      <c r="E37" s="322"/>
      <c r="F37" s="323"/>
      <c r="G37" s="323"/>
      <c r="H37" s="323"/>
      <c r="I37" s="323"/>
      <c r="J37" s="282"/>
      <c r="K37" s="283"/>
      <c r="L37" s="283"/>
      <c r="M37" s="283"/>
      <c r="N37" s="283"/>
      <c r="O37" s="284"/>
      <c r="P37" s="292"/>
      <c r="Q37" s="292"/>
      <c r="R37" s="292"/>
      <c r="S37" s="292"/>
      <c r="T37" s="292"/>
      <c r="U37" s="293"/>
      <c r="V37" s="291"/>
      <c r="W37" s="292"/>
      <c r="X37" s="292"/>
      <c r="Y37" s="292"/>
      <c r="Z37" s="292"/>
      <c r="AA37" s="293"/>
      <c r="AB37" s="309"/>
      <c r="AC37" s="310"/>
      <c r="AD37" s="310"/>
      <c r="AE37" s="310"/>
      <c r="AF37" s="310"/>
      <c r="AG37" s="311"/>
      <c r="AH37" s="300"/>
      <c r="AI37" s="301"/>
      <c r="AJ37" s="301"/>
      <c r="AK37" s="301"/>
      <c r="AL37" s="301"/>
      <c r="AM37" s="302"/>
      <c r="AN37" s="82"/>
      <c r="AO37" s="361"/>
      <c r="AP37" s="362"/>
      <c r="AQ37" s="362"/>
      <c r="AR37" s="362"/>
      <c r="AS37" s="362"/>
      <c r="AT37" s="363"/>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row>
    <row r="38" spans="1:80" x14ac:dyDescent="0.25">
      <c r="A38" s="82"/>
      <c r="B38" s="326"/>
      <c r="C38" s="326"/>
      <c r="D38" s="327"/>
      <c r="E38" s="316" t="s">
        <v>112</v>
      </c>
      <c r="F38" s="317"/>
      <c r="G38" s="317"/>
      <c r="H38" s="317"/>
      <c r="I38" s="318"/>
      <c r="J38" s="285" t="str">
        <f>IF(AND('Mapa final'!$H$10="Muy Baja",'Mapa final'!$L$10="Leve"),CONCATENATE("R",'Mapa final'!$A$10),"")</f>
        <v/>
      </c>
      <c r="K38" s="286"/>
      <c r="L38" s="286" t="str">
        <f>IF(AND('Mapa final'!$H$16="Muy Baja",'Mapa final'!$L$16="Leve"),CONCATENATE("R",'Mapa final'!$A$16),"")</f>
        <v/>
      </c>
      <c r="M38" s="286"/>
      <c r="N38" s="286" t="str">
        <f>IF(AND('Mapa final'!$H$22="Muy Baja",'Mapa final'!$L$22="Leve"),CONCATENATE("R",'Mapa final'!$A$22),"")</f>
        <v/>
      </c>
      <c r="O38" s="287"/>
      <c r="P38" s="285" t="str">
        <f>IF(AND('Mapa final'!$H$10="Muy Baja",'Mapa final'!$L$10="Menor"),CONCATENATE("R",'Mapa final'!$A$10),"")</f>
        <v/>
      </c>
      <c r="Q38" s="286"/>
      <c r="R38" s="286" t="str">
        <f>IF(AND('Mapa final'!$H$16="Muy Baja",'Mapa final'!$L$16="Menor"),CONCATENATE("R",'Mapa final'!$A$16),"")</f>
        <v/>
      </c>
      <c r="S38" s="286"/>
      <c r="T38" s="286" t="str">
        <f>IF(AND('Mapa final'!$H$22="Muy Baja",'Mapa final'!$L$22="Menor"),CONCATENATE("R",'Mapa final'!$A$22),"")</f>
        <v/>
      </c>
      <c r="U38" s="287"/>
      <c r="V38" s="294" t="str">
        <f>IF(AND('Mapa final'!$H$10="Muy Baja",'Mapa final'!$L$10="Moderado"),CONCATENATE("R",'Mapa final'!$A$10),"")</f>
        <v/>
      </c>
      <c r="W38" s="295"/>
      <c r="X38" s="295" t="str">
        <f>IF(AND('Mapa final'!$H$16="Muy Baja",'Mapa final'!$L$16="Moderado"),CONCATENATE("R",'Mapa final'!$A$16),"")</f>
        <v/>
      </c>
      <c r="Y38" s="295"/>
      <c r="Z38" s="295" t="str">
        <f>IF(AND('Mapa final'!$H$22="Muy Baja",'Mapa final'!$L$22="Moderado"),CONCATENATE("R",'Mapa final'!$A$22),"")</f>
        <v/>
      </c>
      <c r="AA38" s="296"/>
      <c r="AB38" s="312" t="str">
        <f>IF(AND('Mapa final'!$H$10="Muy Baja",'Mapa final'!$L$10="Mayor"),CONCATENATE("R",'Mapa final'!$A$10),"")</f>
        <v/>
      </c>
      <c r="AC38" s="313"/>
      <c r="AD38" s="313" t="str">
        <f>IF(AND('Mapa final'!$H$16="Muy Baja",'Mapa final'!$L$16="Mayor"),CONCATENATE("R",'Mapa final'!$A$16),"")</f>
        <v/>
      </c>
      <c r="AE38" s="313"/>
      <c r="AF38" s="313" t="str">
        <f>IF(AND('Mapa final'!$H$22="Muy Baja",'Mapa final'!$L$22="Mayor"),CONCATENATE("R",'Mapa final'!$A$22),"")</f>
        <v/>
      </c>
      <c r="AG38" s="314"/>
      <c r="AH38" s="303" t="str">
        <f>IF(AND('Mapa final'!$H$10="Muy Baja",'Mapa final'!$L$10="Catastrófico"),CONCATENATE("R",'Mapa final'!$A$10),"")</f>
        <v/>
      </c>
      <c r="AI38" s="304"/>
      <c r="AJ38" s="304" t="str">
        <f>IF(AND('Mapa final'!$H$16="Muy Baja",'Mapa final'!$L$16="Catastrófico"),CONCATENATE("R",'Mapa final'!$A$16),"")</f>
        <v/>
      </c>
      <c r="AK38" s="304"/>
      <c r="AL38" s="304" t="str">
        <f>IF(AND('Mapa final'!$H$22="Muy Baja",'Mapa final'!$L$22="Catastrófico"),CONCATENATE("R",'Mapa final'!$A$22),"")</f>
        <v/>
      </c>
      <c r="AM38" s="305"/>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row>
    <row r="39" spans="1:80" x14ac:dyDescent="0.25">
      <c r="A39" s="82"/>
      <c r="B39" s="326"/>
      <c r="C39" s="326"/>
      <c r="D39" s="327"/>
      <c r="E39" s="319"/>
      <c r="F39" s="320"/>
      <c r="G39" s="320"/>
      <c r="H39" s="320"/>
      <c r="I39" s="321"/>
      <c r="J39" s="279"/>
      <c r="K39" s="280"/>
      <c r="L39" s="280"/>
      <c r="M39" s="280"/>
      <c r="N39" s="280"/>
      <c r="O39" s="281"/>
      <c r="P39" s="279"/>
      <c r="Q39" s="280"/>
      <c r="R39" s="280"/>
      <c r="S39" s="280"/>
      <c r="T39" s="280"/>
      <c r="U39" s="281"/>
      <c r="V39" s="288"/>
      <c r="W39" s="289"/>
      <c r="X39" s="289"/>
      <c r="Y39" s="289"/>
      <c r="Z39" s="289"/>
      <c r="AA39" s="290"/>
      <c r="AB39" s="306"/>
      <c r="AC39" s="307"/>
      <c r="AD39" s="307"/>
      <c r="AE39" s="307"/>
      <c r="AF39" s="307"/>
      <c r="AG39" s="308"/>
      <c r="AH39" s="297"/>
      <c r="AI39" s="298"/>
      <c r="AJ39" s="298"/>
      <c r="AK39" s="298"/>
      <c r="AL39" s="298"/>
      <c r="AM39" s="299"/>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row>
    <row r="40" spans="1:80" x14ac:dyDescent="0.25">
      <c r="A40" s="82"/>
      <c r="B40" s="326"/>
      <c r="C40" s="326"/>
      <c r="D40" s="327"/>
      <c r="E40" s="319"/>
      <c r="F40" s="320"/>
      <c r="G40" s="320"/>
      <c r="H40" s="320"/>
      <c r="I40" s="321"/>
      <c r="J40" s="279" t="str">
        <f>IF(AND('Mapa final'!$H$28="Muy Baja",'Mapa final'!$L$28="Leve"),CONCATENATE("R",'Mapa final'!$A$28),"")</f>
        <v/>
      </c>
      <c r="K40" s="280"/>
      <c r="L40" s="280" t="str">
        <f>IF(AND('Mapa final'!$H$34="Muy Baja",'Mapa final'!$L$34="Leve"),CONCATENATE("R",'Mapa final'!$A$34),"")</f>
        <v/>
      </c>
      <c r="M40" s="280"/>
      <c r="N40" s="280" t="str">
        <f>IF(AND('Mapa final'!$H$37="Muy Baja",'Mapa final'!$L$37="Leve"),CONCATENATE("R",'Mapa final'!$A$37),"")</f>
        <v/>
      </c>
      <c r="O40" s="281"/>
      <c r="P40" s="279" t="str">
        <f>IF(AND('Mapa final'!$H$28="Muy Baja",'Mapa final'!$L$28="Menor"),CONCATENATE("R",'Mapa final'!$A$28),"")</f>
        <v/>
      </c>
      <c r="Q40" s="280"/>
      <c r="R40" s="280" t="str">
        <f>IF(AND('Mapa final'!$H$34="Muy Baja",'Mapa final'!$L$34="Menor"),CONCATENATE("R",'Mapa final'!$A$34),"")</f>
        <v/>
      </c>
      <c r="S40" s="280"/>
      <c r="T40" s="280" t="str">
        <f>IF(AND('Mapa final'!$H$37="Muy Baja",'Mapa final'!$L$37="Menor"),CONCATENATE("R",'Mapa final'!$A$37),"")</f>
        <v/>
      </c>
      <c r="U40" s="281"/>
      <c r="V40" s="288" t="str">
        <f>IF(AND('Mapa final'!$H$28="Muy Baja",'Mapa final'!$L$28="Moderado"),CONCATENATE("R",'Mapa final'!$A$28),"")</f>
        <v/>
      </c>
      <c r="W40" s="289"/>
      <c r="X40" s="289" t="str">
        <f>IF(AND('Mapa final'!$H$34="Muy Baja",'Mapa final'!$L$34="Moderado"),CONCATENATE("R",'Mapa final'!$A$34),"")</f>
        <v/>
      </c>
      <c r="Y40" s="289"/>
      <c r="Z40" s="289" t="str">
        <f>IF(AND('Mapa final'!$H$37="Muy Baja",'Mapa final'!$L$37="Moderado"),CONCATENATE("R",'Mapa final'!$A$37),"")</f>
        <v/>
      </c>
      <c r="AA40" s="290"/>
      <c r="AB40" s="306" t="str">
        <f>IF(AND('Mapa final'!$H$28="Muy Baja",'Mapa final'!$L$28="Mayor"),CONCATENATE("R",'Mapa final'!$A$28),"")</f>
        <v/>
      </c>
      <c r="AC40" s="307"/>
      <c r="AD40" s="307" t="str">
        <f>IF(AND('Mapa final'!$H$34="Muy Baja",'Mapa final'!$L$34="Mayor"),CONCATENATE("R",'Mapa final'!$A$34),"")</f>
        <v/>
      </c>
      <c r="AE40" s="307"/>
      <c r="AF40" s="307" t="str">
        <f>IF(AND('Mapa final'!$H$37="Muy Baja",'Mapa final'!$L$37="Mayor"),CONCATENATE("R",'Mapa final'!$A$37),"")</f>
        <v/>
      </c>
      <c r="AG40" s="308"/>
      <c r="AH40" s="297" t="str">
        <f>IF(AND('Mapa final'!$H$28="Muy Baja",'Mapa final'!$L$28="Catastrófico"),CONCATENATE("R",'Mapa final'!$A$28),"")</f>
        <v/>
      </c>
      <c r="AI40" s="298"/>
      <c r="AJ40" s="298" t="str">
        <f>IF(AND('Mapa final'!$H$34="Muy Baja",'Mapa final'!$L$34="Catastrófico"),CONCATENATE("R",'Mapa final'!$A$34),"")</f>
        <v/>
      </c>
      <c r="AK40" s="298"/>
      <c r="AL40" s="298" t="str">
        <f>IF(AND('Mapa final'!$H$37="Muy Baja",'Mapa final'!$L$37="Catastrófico"),CONCATENATE("R",'Mapa final'!$A$37),"")</f>
        <v/>
      </c>
      <c r="AM40" s="299"/>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row>
    <row r="41" spans="1:80" x14ac:dyDescent="0.25">
      <c r="A41" s="82"/>
      <c r="B41" s="326"/>
      <c r="C41" s="326"/>
      <c r="D41" s="327"/>
      <c r="E41" s="319"/>
      <c r="F41" s="320"/>
      <c r="G41" s="320"/>
      <c r="H41" s="320"/>
      <c r="I41" s="321"/>
      <c r="J41" s="279"/>
      <c r="K41" s="280"/>
      <c r="L41" s="280"/>
      <c r="M41" s="280"/>
      <c r="N41" s="280"/>
      <c r="O41" s="281"/>
      <c r="P41" s="279"/>
      <c r="Q41" s="280"/>
      <c r="R41" s="280"/>
      <c r="S41" s="280"/>
      <c r="T41" s="280"/>
      <c r="U41" s="281"/>
      <c r="V41" s="288"/>
      <c r="W41" s="289"/>
      <c r="X41" s="289"/>
      <c r="Y41" s="289"/>
      <c r="Z41" s="289"/>
      <c r="AA41" s="290"/>
      <c r="AB41" s="306"/>
      <c r="AC41" s="307"/>
      <c r="AD41" s="307"/>
      <c r="AE41" s="307"/>
      <c r="AF41" s="307"/>
      <c r="AG41" s="308"/>
      <c r="AH41" s="297"/>
      <c r="AI41" s="298"/>
      <c r="AJ41" s="298"/>
      <c r="AK41" s="298"/>
      <c r="AL41" s="298"/>
      <c r="AM41" s="299"/>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row>
    <row r="42" spans="1:80" x14ac:dyDescent="0.25">
      <c r="A42" s="82"/>
      <c r="B42" s="326"/>
      <c r="C42" s="326"/>
      <c r="D42" s="327"/>
      <c r="E42" s="319"/>
      <c r="F42" s="320"/>
      <c r="G42" s="320"/>
      <c r="H42" s="320"/>
      <c r="I42" s="321"/>
      <c r="J42" s="279" t="str">
        <f>IF(AND('Mapa final'!$H$43="Muy Baja",'Mapa final'!$L$43="Leve"),CONCATENATE("R",'Mapa final'!$A$43),"")</f>
        <v/>
      </c>
      <c r="K42" s="280"/>
      <c r="L42" s="280" t="str">
        <f>IF(AND('Mapa final'!$H$49="Muy Baja",'Mapa final'!$L$49="Leve"),CONCATENATE("R",'Mapa final'!$A$49),"")</f>
        <v/>
      </c>
      <c r="M42" s="280"/>
      <c r="N42" s="280" t="str">
        <f>IF(AND('Mapa final'!$H$55="Muy Baja",'Mapa final'!$L$55="Leve"),CONCATENATE("R",'Mapa final'!$A$55),"")</f>
        <v/>
      </c>
      <c r="O42" s="281"/>
      <c r="P42" s="279" t="str">
        <f>IF(AND('Mapa final'!$H$43="Muy Baja",'Mapa final'!$L$43="Menor"),CONCATENATE("R",'Mapa final'!$A$43),"")</f>
        <v/>
      </c>
      <c r="Q42" s="280"/>
      <c r="R42" s="280" t="str">
        <f>IF(AND('Mapa final'!$H$49="Muy Baja",'Mapa final'!$L$49="Menor"),CONCATENATE("R",'Mapa final'!$A$49),"")</f>
        <v/>
      </c>
      <c r="S42" s="280"/>
      <c r="T42" s="280" t="str">
        <f>IF(AND('Mapa final'!$H$55="Muy Baja",'Mapa final'!$L$55="Menor"),CONCATENATE("R",'Mapa final'!$A$55),"")</f>
        <v/>
      </c>
      <c r="U42" s="281"/>
      <c r="V42" s="288" t="str">
        <f>IF(AND('Mapa final'!$H$43="Muy Baja",'Mapa final'!$L$43="Moderado"),CONCATENATE("R",'Mapa final'!$A$43),"")</f>
        <v/>
      </c>
      <c r="W42" s="289"/>
      <c r="X42" s="289" t="str">
        <f>IF(AND('Mapa final'!$H$49="Muy Baja",'Mapa final'!$L$49="Moderado"),CONCATENATE("R",'Mapa final'!$A$49),"")</f>
        <v/>
      </c>
      <c r="Y42" s="289"/>
      <c r="Z42" s="289" t="str">
        <f>IF(AND('Mapa final'!$H$55="Muy Baja",'Mapa final'!$L$55="Moderado"),CONCATENATE("R",'Mapa final'!$A$55),"")</f>
        <v/>
      </c>
      <c r="AA42" s="290"/>
      <c r="AB42" s="306" t="str">
        <f>IF(AND('Mapa final'!$H$43="Muy Baja",'Mapa final'!$L$43="Mayor"),CONCATENATE("R",'Mapa final'!$A$43),"")</f>
        <v/>
      </c>
      <c r="AC42" s="307"/>
      <c r="AD42" s="307" t="str">
        <f>IF(AND('Mapa final'!$H$49="Muy Baja",'Mapa final'!$L$49="Mayor"),CONCATENATE("R",'Mapa final'!$A$49),"")</f>
        <v/>
      </c>
      <c r="AE42" s="307"/>
      <c r="AF42" s="307" t="str">
        <f>IF(AND('Mapa final'!$H$55="Muy Baja",'Mapa final'!$L$55="Mayor"),CONCATENATE("R",'Mapa final'!$A$55),"")</f>
        <v/>
      </c>
      <c r="AG42" s="308"/>
      <c r="AH42" s="297" t="str">
        <f>IF(AND('Mapa final'!$H$43="Muy Baja",'Mapa final'!$L$43="Catastrófico"),CONCATENATE("R",'Mapa final'!$A$43),"")</f>
        <v/>
      </c>
      <c r="AI42" s="298"/>
      <c r="AJ42" s="298" t="str">
        <f>IF(AND('Mapa final'!$H$49="Muy Baja",'Mapa final'!$L$49="Catastrófico"),CONCATENATE("R",'Mapa final'!$A$49),"")</f>
        <v/>
      </c>
      <c r="AK42" s="298"/>
      <c r="AL42" s="298" t="str">
        <f>IF(AND('Mapa final'!$H$55="Muy Baja",'Mapa final'!$L$55="Catastrófico"),CONCATENATE("R",'Mapa final'!$A$55),"")</f>
        <v/>
      </c>
      <c r="AM42" s="299"/>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row>
    <row r="43" spans="1:80" x14ac:dyDescent="0.25">
      <c r="A43" s="82"/>
      <c r="B43" s="326"/>
      <c r="C43" s="326"/>
      <c r="D43" s="327"/>
      <c r="E43" s="319"/>
      <c r="F43" s="320"/>
      <c r="G43" s="320"/>
      <c r="H43" s="320"/>
      <c r="I43" s="321"/>
      <c r="J43" s="279"/>
      <c r="K43" s="280"/>
      <c r="L43" s="280"/>
      <c r="M43" s="280"/>
      <c r="N43" s="280"/>
      <c r="O43" s="281"/>
      <c r="P43" s="279"/>
      <c r="Q43" s="280"/>
      <c r="R43" s="280"/>
      <c r="S43" s="280"/>
      <c r="T43" s="280"/>
      <c r="U43" s="281"/>
      <c r="V43" s="288"/>
      <c r="W43" s="289"/>
      <c r="X43" s="289"/>
      <c r="Y43" s="289"/>
      <c r="Z43" s="289"/>
      <c r="AA43" s="290"/>
      <c r="AB43" s="306"/>
      <c r="AC43" s="307"/>
      <c r="AD43" s="307"/>
      <c r="AE43" s="307"/>
      <c r="AF43" s="307"/>
      <c r="AG43" s="308"/>
      <c r="AH43" s="297"/>
      <c r="AI43" s="298"/>
      <c r="AJ43" s="298"/>
      <c r="AK43" s="298"/>
      <c r="AL43" s="298"/>
      <c r="AM43" s="299"/>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row>
    <row r="44" spans="1:80" x14ac:dyDescent="0.25">
      <c r="A44" s="82"/>
      <c r="B44" s="326"/>
      <c r="C44" s="326"/>
      <c r="D44" s="327"/>
      <c r="E44" s="319"/>
      <c r="F44" s="320"/>
      <c r="G44" s="320"/>
      <c r="H44" s="320"/>
      <c r="I44" s="321"/>
      <c r="J44" s="279" t="str">
        <f>IF(AND('Mapa final'!$H$61="Muy Baja",'Mapa final'!$L$61="Leve"),CONCATENATE("R",'Mapa final'!$A$61),"")</f>
        <v/>
      </c>
      <c r="K44" s="280"/>
      <c r="L44" s="280" t="str">
        <f>IF(AND('Mapa final'!$H$67="Muy Baja",'Mapa final'!$L$67="Leve"),CONCATENATE("R",'Mapa final'!$A$67),"")</f>
        <v/>
      </c>
      <c r="M44" s="280"/>
      <c r="N44" s="280" t="str">
        <f>IF(AND('Mapa final'!$H$73="Muy Baja",'Mapa final'!$L$73="Leve"),CONCATENATE("R",'Mapa final'!$A$73),"")</f>
        <v/>
      </c>
      <c r="O44" s="281"/>
      <c r="P44" s="279" t="str">
        <f>IF(AND('Mapa final'!$H$61="Muy Baja",'Mapa final'!$L$61="Menor"),CONCATENATE("R",'Mapa final'!$A$61),"")</f>
        <v/>
      </c>
      <c r="Q44" s="280"/>
      <c r="R44" s="280" t="str">
        <f>IF(AND('Mapa final'!$H$67="Muy Baja",'Mapa final'!$L$67="Menor"),CONCATENATE("R",'Mapa final'!$A$67),"")</f>
        <v/>
      </c>
      <c r="S44" s="280"/>
      <c r="T44" s="280" t="str">
        <f>IF(AND('Mapa final'!$H$73="Muy Baja",'Mapa final'!$L$73="Menor"),CONCATENATE("R",'Mapa final'!$A$73),"")</f>
        <v/>
      </c>
      <c r="U44" s="281"/>
      <c r="V44" s="288" t="str">
        <f>IF(AND('Mapa final'!$H$61="Muy Baja",'Mapa final'!$L$61="Moderado"),CONCATENATE("R",'Mapa final'!$A$61),"")</f>
        <v/>
      </c>
      <c r="W44" s="289"/>
      <c r="X44" s="289" t="str">
        <f>IF(AND('Mapa final'!$H$67="Muy Baja",'Mapa final'!$L$67="Moderado"),CONCATENATE("R",'Mapa final'!$A$67),"")</f>
        <v/>
      </c>
      <c r="Y44" s="289"/>
      <c r="Z44" s="289" t="str">
        <f>IF(AND('Mapa final'!$H$73="Muy Baja",'Mapa final'!$L$73="Moderado"),CONCATENATE("R",'Mapa final'!$A$73),"")</f>
        <v/>
      </c>
      <c r="AA44" s="290"/>
      <c r="AB44" s="306" t="str">
        <f>IF(AND('Mapa final'!$H$61="Muy Baja",'Mapa final'!$L$61="Mayor"),CONCATENATE("R",'Mapa final'!$A$61),"")</f>
        <v/>
      </c>
      <c r="AC44" s="307"/>
      <c r="AD44" s="307" t="str">
        <f>IF(AND('Mapa final'!$H$67="Muy Baja",'Mapa final'!$L$67="Mayor"),CONCATENATE("R",'Mapa final'!$A$67),"")</f>
        <v/>
      </c>
      <c r="AE44" s="307"/>
      <c r="AF44" s="307" t="str">
        <f>IF(AND('Mapa final'!$H$73="Muy Baja",'Mapa final'!$L$73="Mayor"),CONCATENATE("R",'Mapa final'!$A$73),"")</f>
        <v/>
      </c>
      <c r="AG44" s="308"/>
      <c r="AH44" s="297" t="str">
        <f>IF(AND('Mapa final'!$H$61="Muy Baja",'Mapa final'!$L$61="Catastrófico"),CONCATENATE("R",'Mapa final'!$A$61),"")</f>
        <v/>
      </c>
      <c r="AI44" s="298"/>
      <c r="AJ44" s="298" t="str">
        <f>IF(AND('Mapa final'!$H$67="Muy Baja",'Mapa final'!$L$67="Catastrófico"),CONCATENATE("R",'Mapa final'!$A$67),"")</f>
        <v/>
      </c>
      <c r="AK44" s="298"/>
      <c r="AL44" s="298" t="str">
        <f>IF(AND('Mapa final'!$H$73="Muy Baja",'Mapa final'!$L$73="Catastrófico"),CONCATENATE("R",'Mapa final'!$A$73),"")</f>
        <v/>
      </c>
      <c r="AM44" s="299"/>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row>
    <row r="45" spans="1:80" ht="15.75" thickBot="1" x14ac:dyDescent="0.3">
      <c r="A45" s="82"/>
      <c r="B45" s="326"/>
      <c r="C45" s="326"/>
      <c r="D45" s="327"/>
      <c r="E45" s="322"/>
      <c r="F45" s="323"/>
      <c r="G45" s="323"/>
      <c r="H45" s="323"/>
      <c r="I45" s="324"/>
      <c r="J45" s="282"/>
      <c r="K45" s="283"/>
      <c r="L45" s="283"/>
      <c r="M45" s="283"/>
      <c r="N45" s="283"/>
      <c r="O45" s="284"/>
      <c r="P45" s="282"/>
      <c r="Q45" s="283"/>
      <c r="R45" s="283"/>
      <c r="S45" s="283"/>
      <c r="T45" s="283"/>
      <c r="U45" s="284"/>
      <c r="V45" s="291"/>
      <c r="W45" s="292"/>
      <c r="X45" s="292"/>
      <c r="Y45" s="292"/>
      <c r="Z45" s="292"/>
      <c r="AA45" s="293"/>
      <c r="AB45" s="309"/>
      <c r="AC45" s="310"/>
      <c r="AD45" s="310"/>
      <c r="AE45" s="310"/>
      <c r="AF45" s="310"/>
      <c r="AG45" s="311"/>
      <c r="AH45" s="300"/>
      <c r="AI45" s="301"/>
      <c r="AJ45" s="301"/>
      <c r="AK45" s="301"/>
      <c r="AL45" s="301"/>
      <c r="AM45" s="30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row>
    <row r="46" spans="1:80" x14ac:dyDescent="0.25">
      <c r="A46" s="82"/>
      <c r="B46" s="82"/>
      <c r="C46" s="82"/>
      <c r="D46" s="82"/>
      <c r="E46" s="82"/>
      <c r="F46" s="82"/>
      <c r="G46" s="82"/>
      <c r="H46" s="82"/>
      <c r="I46" s="82"/>
      <c r="J46" s="316" t="s">
        <v>111</v>
      </c>
      <c r="K46" s="317"/>
      <c r="L46" s="317"/>
      <c r="M46" s="317"/>
      <c r="N46" s="317"/>
      <c r="O46" s="318"/>
      <c r="P46" s="316" t="s">
        <v>110</v>
      </c>
      <c r="Q46" s="317"/>
      <c r="R46" s="317"/>
      <c r="S46" s="317"/>
      <c r="T46" s="317"/>
      <c r="U46" s="318"/>
      <c r="V46" s="316" t="s">
        <v>109</v>
      </c>
      <c r="W46" s="317"/>
      <c r="X46" s="317"/>
      <c r="Y46" s="317"/>
      <c r="Z46" s="317"/>
      <c r="AA46" s="318"/>
      <c r="AB46" s="316" t="s">
        <v>108</v>
      </c>
      <c r="AC46" s="325"/>
      <c r="AD46" s="317"/>
      <c r="AE46" s="317"/>
      <c r="AF46" s="317"/>
      <c r="AG46" s="318"/>
      <c r="AH46" s="316" t="s">
        <v>107</v>
      </c>
      <c r="AI46" s="317"/>
      <c r="AJ46" s="317"/>
      <c r="AK46" s="317"/>
      <c r="AL46" s="317"/>
      <c r="AM46" s="318"/>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x14ac:dyDescent="0.25">
      <c r="A47" s="82"/>
      <c r="B47" s="82"/>
      <c r="C47" s="82"/>
      <c r="D47" s="82"/>
      <c r="E47" s="82"/>
      <c r="F47" s="82"/>
      <c r="G47" s="82"/>
      <c r="H47" s="82"/>
      <c r="I47" s="82"/>
      <c r="J47" s="319"/>
      <c r="K47" s="320"/>
      <c r="L47" s="320"/>
      <c r="M47" s="320"/>
      <c r="N47" s="320"/>
      <c r="O47" s="321"/>
      <c r="P47" s="319"/>
      <c r="Q47" s="320"/>
      <c r="R47" s="320"/>
      <c r="S47" s="320"/>
      <c r="T47" s="320"/>
      <c r="U47" s="321"/>
      <c r="V47" s="319"/>
      <c r="W47" s="320"/>
      <c r="X47" s="320"/>
      <c r="Y47" s="320"/>
      <c r="Z47" s="320"/>
      <c r="AA47" s="321"/>
      <c r="AB47" s="319"/>
      <c r="AC47" s="320"/>
      <c r="AD47" s="320"/>
      <c r="AE47" s="320"/>
      <c r="AF47" s="320"/>
      <c r="AG47" s="321"/>
      <c r="AH47" s="319"/>
      <c r="AI47" s="320"/>
      <c r="AJ47" s="320"/>
      <c r="AK47" s="320"/>
      <c r="AL47" s="320"/>
      <c r="AM47" s="321"/>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x14ac:dyDescent="0.25">
      <c r="A48" s="82"/>
      <c r="B48" s="82"/>
      <c r="C48" s="82"/>
      <c r="D48" s="82"/>
      <c r="E48" s="82"/>
      <c r="F48" s="82"/>
      <c r="G48" s="82"/>
      <c r="H48" s="82"/>
      <c r="I48" s="82"/>
      <c r="J48" s="319"/>
      <c r="K48" s="320"/>
      <c r="L48" s="320"/>
      <c r="M48" s="320"/>
      <c r="N48" s="320"/>
      <c r="O48" s="321"/>
      <c r="P48" s="319"/>
      <c r="Q48" s="320"/>
      <c r="R48" s="320"/>
      <c r="S48" s="320"/>
      <c r="T48" s="320"/>
      <c r="U48" s="321"/>
      <c r="V48" s="319"/>
      <c r="W48" s="320"/>
      <c r="X48" s="320"/>
      <c r="Y48" s="320"/>
      <c r="Z48" s="320"/>
      <c r="AA48" s="321"/>
      <c r="AB48" s="319"/>
      <c r="AC48" s="320"/>
      <c r="AD48" s="320"/>
      <c r="AE48" s="320"/>
      <c r="AF48" s="320"/>
      <c r="AG48" s="321"/>
      <c r="AH48" s="319"/>
      <c r="AI48" s="320"/>
      <c r="AJ48" s="320"/>
      <c r="AK48" s="320"/>
      <c r="AL48" s="320"/>
      <c r="AM48" s="321"/>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x14ac:dyDescent="0.25">
      <c r="A49" s="82"/>
      <c r="B49" s="82"/>
      <c r="C49" s="82"/>
      <c r="D49" s="82"/>
      <c r="E49" s="82"/>
      <c r="F49" s="82"/>
      <c r="G49" s="82"/>
      <c r="H49" s="82"/>
      <c r="I49" s="82"/>
      <c r="J49" s="319"/>
      <c r="K49" s="320"/>
      <c r="L49" s="320"/>
      <c r="M49" s="320"/>
      <c r="N49" s="320"/>
      <c r="O49" s="321"/>
      <c r="P49" s="319"/>
      <c r="Q49" s="320"/>
      <c r="R49" s="320"/>
      <c r="S49" s="320"/>
      <c r="T49" s="320"/>
      <c r="U49" s="321"/>
      <c r="V49" s="319"/>
      <c r="W49" s="320"/>
      <c r="X49" s="320"/>
      <c r="Y49" s="320"/>
      <c r="Z49" s="320"/>
      <c r="AA49" s="321"/>
      <c r="AB49" s="319"/>
      <c r="AC49" s="320"/>
      <c r="AD49" s="320"/>
      <c r="AE49" s="320"/>
      <c r="AF49" s="320"/>
      <c r="AG49" s="321"/>
      <c r="AH49" s="319"/>
      <c r="AI49" s="320"/>
      <c r="AJ49" s="320"/>
      <c r="AK49" s="320"/>
      <c r="AL49" s="320"/>
      <c r="AM49" s="321"/>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x14ac:dyDescent="0.25">
      <c r="A50" s="82"/>
      <c r="B50" s="82"/>
      <c r="C50" s="82"/>
      <c r="D50" s="82"/>
      <c r="E50" s="82"/>
      <c r="F50" s="82"/>
      <c r="G50" s="82"/>
      <c r="H50" s="82"/>
      <c r="I50" s="82"/>
      <c r="J50" s="319"/>
      <c r="K50" s="320"/>
      <c r="L50" s="320"/>
      <c r="M50" s="320"/>
      <c r="N50" s="320"/>
      <c r="O50" s="321"/>
      <c r="P50" s="319"/>
      <c r="Q50" s="320"/>
      <c r="R50" s="320"/>
      <c r="S50" s="320"/>
      <c r="T50" s="320"/>
      <c r="U50" s="321"/>
      <c r="V50" s="319"/>
      <c r="W50" s="320"/>
      <c r="X50" s="320"/>
      <c r="Y50" s="320"/>
      <c r="Z50" s="320"/>
      <c r="AA50" s="321"/>
      <c r="AB50" s="319"/>
      <c r="AC50" s="320"/>
      <c r="AD50" s="320"/>
      <c r="AE50" s="320"/>
      <c r="AF50" s="320"/>
      <c r="AG50" s="321"/>
      <c r="AH50" s="319"/>
      <c r="AI50" s="320"/>
      <c r="AJ50" s="320"/>
      <c r="AK50" s="320"/>
      <c r="AL50" s="320"/>
      <c r="AM50" s="321"/>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75" thickBot="1" x14ac:dyDescent="0.3">
      <c r="A51" s="82"/>
      <c r="B51" s="82"/>
      <c r="C51" s="82"/>
      <c r="D51" s="82"/>
      <c r="E51" s="82"/>
      <c r="F51" s="82"/>
      <c r="G51" s="82"/>
      <c r="H51" s="82"/>
      <c r="I51" s="82"/>
      <c r="J51" s="322"/>
      <c r="K51" s="323"/>
      <c r="L51" s="323"/>
      <c r="M51" s="323"/>
      <c r="N51" s="323"/>
      <c r="O51" s="324"/>
      <c r="P51" s="322"/>
      <c r="Q51" s="323"/>
      <c r="R51" s="323"/>
      <c r="S51" s="323"/>
      <c r="T51" s="323"/>
      <c r="U51" s="324"/>
      <c r="V51" s="322"/>
      <c r="W51" s="323"/>
      <c r="X51" s="323"/>
      <c r="Y51" s="323"/>
      <c r="Z51" s="323"/>
      <c r="AA51" s="324"/>
      <c r="AB51" s="322"/>
      <c r="AC51" s="323"/>
      <c r="AD51" s="323"/>
      <c r="AE51" s="323"/>
      <c r="AF51" s="323"/>
      <c r="AG51" s="324"/>
      <c r="AH51" s="322"/>
      <c r="AI51" s="323"/>
      <c r="AJ51" s="323"/>
      <c r="AK51" s="323"/>
      <c r="AL51" s="323"/>
      <c r="AM51" s="324"/>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x14ac:dyDescent="0.2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x14ac:dyDescent="0.2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x14ac:dyDescent="0.25">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row>
    <row r="63" spans="1:80" x14ac:dyDescent="0.25">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row>
    <row r="64" spans="1:80" x14ac:dyDescent="0.25">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row>
    <row r="65" spans="1:8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row>
    <row r="66" spans="1:8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row>
    <row r="67" spans="1:8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row>
    <row r="68" spans="1:8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row>
    <row r="69" spans="1:8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row>
    <row r="70" spans="1:8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row>
    <row r="71" spans="1:8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row>
    <row r="72" spans="1:8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row>
    <row r="73" spans="1:8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row>
    <row r="74" spans="1:8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row>
    <row r="75" spans="1:8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row>
    <row r="76" spans="1:8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row>
    <row r="77" spans="1:8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row>
    <row r="78" spans="1:8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row>
    <row r="79" spans="1:8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row>
    <row r="80" spans="1:8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row>
    <row r="81" spans="1:63"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row>
    <row r="82" spans="1:63"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row>
    <row r="83" spans="1:63"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row>
    <row r="84" spans="1:63"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row>
    <row r="85" spans="1:63"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row>
    <row r="86" spans="1:63"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row>
    <row r="87" spans="1:63"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row>
    <row r="88" spans="1:63"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row>
    <row r="89" spans="1:63"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row>
    <row r="90" spans="1:63"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row>
    <row r="91" spans="1:63"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row>
    <row r="92" spans="1:63"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row>
    <row r="93" spans="1:63"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row>
    <row r="94" spans="1:63"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row>
    <row r="95" spans="1:63"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row>
    <row r="96" spans="1:63"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row>
    <row r="97" spans="1:63"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row>
    <row r="98" spans="1:63"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row>
    <row r="99" spans="1:63"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row>
    <row r="100" spans="1:63"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row>
    <row r="101" spans="1:63"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row>
    <row r="102" spans="1:63"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row>
    <row r="103" spans="1:63"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row>
    <row r="104" spans="1:63"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row>
    <row r="105" spans="1:63"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row>
    <row r="106" spans="1:63"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row>
    <row r="107" spans="1:63"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row>
    <row r="108" spans="1:63"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row>
    <row r="109" spans="1:63"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row>
    <row r="110" spans="1:63"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row>
    <row r="111" spans="1:63"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row>
    <row r="112" spans="1:63"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row>
    <row r="113" spans="1:63"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row>
    <row r="114" spans="1:63"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row>
    <row r="115" spans="1:63"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row>
    <row r="116" spans="1:63"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row>
    <row r="117" spans="1:63"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row>
    <row r="118" spans="1:63"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row>
    <row r="119" spans="1:63"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row>
    <row r="120" spans="1:63"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row>
    <row r="121" spans="1:63"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row>
    <row r="122" spans="1:63" x14ac:dyDescent="0.25">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row>
    <row r="123" spans="1:63" x14ac:dyDescent="0.25">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row>
    <row r="124" spans="1:63" x14ac:dyDescent="0.25">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row>
    <row r="125" spans="1:63" x14ac:dyDescent="0.25">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row>
    <row r="126" spans="1:63" x14ac:dyDescent="0.25">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row>
    <row r="127" spans="1:63" x14ac:dyDescent="0.25">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row>
    <row r="128" spans="1:63" x14ac:dyDescent="0.25">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row>
    <row r="129" spans="2:63" x14ac:dyDescent="0.25">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row>
    <row r="130" spans="2:63" x14ac:dyDescent="0.25">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row>
    <row r="131" spans="2:63" x14ac:dyDescent="0.25">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row>
    <row r="132" spans="2:63" x14ac:dyDescent="0.25">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row>
    <row r="133" spans="2:63" x14ac:dyDescent="0.25">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row>
    <row r="134" spans="2:63" x14ac:dyDescent="0.25">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row>
    <row r="135" spans="2:63" x14ac:dyDescent="0.25">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row>
    <row r="136" spans="2:63" x14ac:dyDescent="0.25">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row>
    <row r="137" spans="2:63" x14ac:dyDescent="0.25">
      <c r="B137" s="82"/>
      <c r="C137" s="82"/>
      <c r="D137" s="82"/>
      <c r="E137" s="82"/>
      <c r="F137" s="82"/>
      <c r="G137" s="82"/>
      <c r="H137" s="82"/>
      <c r="I137" s="82"/>
    </row>
    <row r="138" spans="2:63" x14ac:dyDescent="0.25">
      <c r="B138" s="82"/>
      <c r="C138" s="82"/>
      <c r="D138" s="82"/>
      <c r="E138" s="82"/>
      <c r="F138" s="82"/>
      <c r="G138" s="82"/>
      <c r="H138" s="82"/>
      <c r="I138" s="82"/>
    </row>
    <row r="139" spans="2:63" x14ac:dyDescent="0.25">
      <c r="B139" s="82"/>
      <c r="C139" s="82"/>
      <c r="D139" s="82"/>
      <c r="E139" s="82"/>
      <c r="F139" s="82"/>
      <c r="G139" s="82"/>
      <c r="H139" s="82"/>
      <c r="I139" s="82"/>
    </row>
    <row r="140" spans="2:63" x14ac:dyDescent="0.25">
      <c r="B140" s="82"/>
      <c r="C140" s="82"/>
      <c r="D140" s="82"/>
      <c r="E140" s="82"/>
      <c r="F140" s="82"/>
      <c r="G140" s="82"/>
      <c r="H140" s="82"/>
      <c r="I140" s="82"/>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A41" zoomScaleNormal="100" workbookViewId="0">
      <selection activeCell="L10" sqref="L10"/>
    </sheetView>
  </sheetViews>
  <sheetFormatPr baseColWidth="10" defaultRowHeight="15" x14ac:dyDescent="0.25"/>
  <cols>
    <col min="2" max="18" width="5.5703125" customWidth="1"/>
    <col min="19" max="19" width="8.42578125" customWidth="1"/>
    <col min="20" max="23" width="5.5703125" customWidth="1"/>
    <col min="24" max="24" width="8.5703125" customWidth="1"/>
    <col min="25" max="26" width="5.5703125" customWidth="1"/>
    <col min="27" max="27" width="10.5703125" customWidth="1"/>
    <col min="28" max="28" width="5.5703125" customWidth="1"/>
    <col min="29" max="29" width="7.42578125" customWidth="1"/>
    <col min="30" max="33" width="5.5703125" customWidth="1"/>
    <col min="34" max="34" width="8.5703125" customWidth="1"/>
    <col min="35" max="39" width="5.5703125" customWidth="1"/>
    <col min="41" max="46" width="5.5703125" customWidth="1"/>
  </cols>
  <sheetData>
    <row r="1" spans="1:91"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ht="18" customHeight="1" x14ac:dyDescent="0.25">
      <c r="A2" s="82"/>
      <c r="B2" s="393" t="s">
        <v>158</v>
      </c>
      <c r="C2" s="394"/>
      <c r="D2" s="394"/>
      <c r="E2" s="394"/>
      <c r="F2" s="394"/>
      <c r="G2" s="394"/>
      <c r="H2" s="394"/>
      <c r="I2" s="394"/>
      <c r="J2" s="315" t="s">
        <v>2</v>
      </c>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c r="AK2" s="315"/>
      <c r="AL2" s="315"/>
      <c r="AM2" s="315"/>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ht="18.75" customHeight="1" x14ac:dyDescent="0.25">
      <c r="A3" s="82"/>
      <c r="B3" s="394"/>
      <c r="C3" s="394"/>
      <c r="D3" s="394"/>
      <c r="E3" s="394"/>
      <c r="F3" s="394"/>
      <c r="G3" s="394"/>
      <c r="H3" s="394"/>
      <c r="I3" s="394"/>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5"/>
      <c r="AL3" s="315"/>
      <c r="AM3" s="315"/>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5" customHeight="1" x14ac:dyDescent="0.25">
      <c r="A4" s="82"/>
      <c r="B4" s="394"/>
      <c r="C4" s="394"/>
      <c r="D4" s="394"/>
      <c r="E4" s="394"/>
      <c r="F4" s="394"/>
      <c r="G4" s="394"/>
      <c r="H4" s="394"/>
      <c r="I4" s="394"/>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5"/>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row>
    <row r="6" spans="1:91" ht="15" customHeight="1" x14ac:dyDescent="0.25">
      <c r="A6" s="82"/>
      <c r="B6" s="326" t="s">
        <v>4</v>
      </c>
      <c r="C6" s="326"/>
      <c r="D6" s="327"/>
      <c r="E6" s="364" t="s">
        <v>115</v>
      </c>
      <c r="F6" s="365"/>
      <c r="G6" s="365"/>
      <c r="H6" s="365"/>
      <c r="I6" s="366"/>
      <c r="J6" s="45" t="str">
        <f>IF(AND('Mapa final'!$Y$10="Muy Alta",'Mapa final'!$AA$10="Leve"),CONCATENATE("R1C",'Mapa final'!$O$10),"")</f>
        <v/>
      </c>
      <c r="K6" s="46" t="str">
        <f>IF(AND('Mapa final'!$Y$11="Muy Alta",'Mapa final'!$AA$11="Leve"),CONCATENATE("R1C",'Mapa final'!$O$11),"")</f>
        <v/>
      </c>
      <c r="L6" s="46" t="str">
        <f>IF(AND('Mapa final'!$Y$12="Muy Alta",'Mapa final'!$AA$12="Leve"),CONCATENATE("R1C",'Mapa final'!$O$12),"")</f>
        <v/>
      </c>
      <c r="M6" s="46" t="str">
        <f>IF(AND('Mapa final'!$Y$13="Muy Alta",'Mapa final'!$AA$13="Leve"),CONCATENATE("R1C",'Mapa final'!$O$13),"")</f>
        <v/>
      </c>
      <c r="N6" s="46" t="str">
        <f>IF(AND('Mapa final'!$Y$14="Muy Alta",'Mapa final'!$AA$14="Leve"),CONCATENATE("R1C",'Mapa final'!$O$14),"")</f>
        <v/>
      </c>
      <c r="O6" s="47" t="str">
        <f>IF(AND('Mapa final'!$Y$15="Muy Alta",'Mapa final'!$AA$15="Leve"),CONCATENATE("R1C",'Mapa final'!$O$15),"")</f>
        <v/>
      </c>
      <c r="P6" s="45" t="str">
        <f>IF(AND('Mapa final'!$Y$10="Muy Alta",'Mapa final'!$AA$10="Menor"),CONCATENATE("R1C",'Mapa final'!$O$10),"")</f>
        <v/>
      </c>
      <c r="Q6" s="46" t="str">
        <f>IF(AND('Mapa final'!$Y$11="Muy Alta",'Mapa final'!$AA$11="Menor"),CONCATENATE("R1C",'Mapa final'!$O$11),"")</f>
        <v/>
      </c>
      <c r="R6" s="46" t="str">
        <f>IF(AND('Mapa final'!$Y$12="Muy Alta",'Mapa final'!$AA$12="Menor"),CONCATENATE("R1C",'Mapa final'!$O$12),"")</f>
        <v/>
      </c>
      <c r="S6" s="46" t="str">
        <f>IF(AND('Mapa final'!$Y$13="Muy Alta",'Mapa final'!$AA$13="Menor"),CONCATENATE("R1C",'Mapa final'!$O$13),"")</f>
        <v/>
      </c>
      <c r="T6" s="46" t="str">
        <f>IF(AND('Mapa final'!$Y$14="Muy Alta",'Mapa final'!$AA$14="Menor"),CONCATENATE("R1C",'Mapa final'!$O$14),"")</f>
        <v/>
      </c>
      <c r="U6" s="47" t="str">
        <f>IF(AND('Mapa final'!$Y$15="Muy Alta",'Mapa final'!$AA$15="Menor"),CONCATENATE("R1C",'Mapa final'!$O$15),"")</f>
        <v/>
      </c>
      <c r="V6" s="45" t="str">
        <f>IF(AND('Mapa final'!$Y$10="Muy Alta",'Mapa final'!$AA$10="Moderado"),CONCATENATE("R1C",'Mapa final'!$O$10),"")</f>
        <v/>
      </c>
      <c r="W6" s="46" t="str">
        <f>IF(AND('Mapa final'!$Y$11="Muy Alta",'Mapa final'!$AA$11="Moderado"),CONCATENATE("R1C",'Mapa final'!$O$11),"")</f>
        <v/>
      </c>
      <c r="X6" s="46" t="str">
        <f>IF(AND('Mapa final'!$Y$12="Muy Alta",'Mapa final'!$AA$12="Moderado"),CONCATENATE("R1C",'Mapa final'!$O$12),"")</f>
        <v/>
      </c>
      <c r="Y6" s="46" t="str">
        <f>IF(AND('Mapa final'!$Y$13="Muy Alta",'Mapa final'!$AA$13="Moderado"),CONCATENATE("R1C",'Mapa final'!$O$13),"")</f>
        <v/>
      </c>
      <c r="Z6" s="46" t="str">
        <f>IF(AND('Mapa final'!$Y$14="Muy Alta",'Mapa final'!$AA$14="Moderado"),CONCATENATE("R1C",'Mapa final'!$O$14),"")</f>
        <v/>
      </c>
      <c r="AA6" s="47" t="str">
        <f>IF(AND('Mapa final'!$Y$15="Muy Alta",'Mapa final'!$AA$15="Moderado"),CONCATENATE("R1C",'Mapa final'!$O$15),"")</f>
        <v/>
      </c>
      <c r="AB6" s="45" t="str">
        <f>IF(AND('Mapa final'!$Y$10="Muy Alta",'Mapa final'!$AA$10="Mayor"),CONCATENATE("R1C",'Mapa final'!$O$10),"")</f>
        <v/>
      </c>
      <c r="AC6" s="46" t="str">
        <f>IF(AND('Mapa final'!$Y$11="Muy Alta",'Mapa final'!$AA$11="Mayor"),CONCATENATE("R1C",'Mapa final'!$O$11),"")</f>
        <v/>
      </c>
      <c r="AD6" s="46" t="str">
        <f>IF(AND('Mapa final'!$Y$12="Muy Alta",'Mapa final'!$AA$12="Mayor"),CONCATENATE("R1C",'Mapa final'!$O$12),"")</f>
        <v/>
      </c>
      <c r="AE6" s="46" t="str">
        <f>IF(AND('Mapa final'!$Y$13="Muy Alta",'Mapa final'!$AA$13="Mayor"),CONCATENATE("R1C",'Mapa final'!$O$13),"")</f>
        <v/>
      </c>
      <c r="AF6" s="46" t="str">
        <f>IF(AND('Mapa final'!$Y$14="Muy Alta",'Mapa final'!$AA$14="Mayor"),CONCATENATE("R1C",'Mapa final'!$O$14),"")</f>
        <v/>
      </c>
      <c r="AG6" s="47" t="str">
        <f>IF(AND('Mapa final'!$Y$15="Muy Alta",'Mapa final'!$AA$15="Mayor"),CONCATENATE("R1C",'Mapa final'!$O$15),"")</f>
        <v/>
      </c>
      <c r="AH6" s="48" t="str">
        <f>IF(AND('Mapa final'!$Y$10="Muy Alta",'Mapa final'!$AA$10="Catastrófico"),CONCATENATE("R1C",'Mapa final'!$O$10),"")</f>
        <v/>
      </c>
      <c r="AI6" s="49" t="str">
        <f>IF(AND('Mapa final'!$Y$11="Muy Alta",'Mapa final'!$AA$11="Catastrófico"),CONCATENATE("R1C",'Mapa final'!$O$11),"")</f>
        <v/>
      </c>
      <c r="AJ6" s="49" t="str">
        <f>IF(AND('Mapa final'!$Y$12="Muy Alta",'Mapa final'!$AA$12="Catastrófico"),CONCATENATE("R1C",'Mapa final'!$O$12),"")</f>
        <v/>
      </c>
      <c r="AK6" s="49" t="str">
        <f>IF(AND('Mapa final'!$Y$13="Muy Alta",'Mapa final'!$AA$13="Catastrófico"),CONCATENATE("R1C",'Mapa final'!$O$13),"")</f>
        <v/>
      </c>
      <c r="AL6" s="49" t="str">
        <f>IF(AND('Mapa final'!$Y$14="Muy Alta",'Mapa final'!$AA$14="Catastrófico"),CONCATENATE("R1C",'Mapa final'!$O$14),"")</f>
        <v/>
      </c>
      <c r="AM6" s="50" t="str">
        <f>IF(AND('Mapa final'!$Y$15="Muy Alta",'Mapa final'!$AA$15="Catastrófico"),CONCATENATE("R1C",'Mapa final'!$O$15),"")</f>
        <v/>
      </c>
      <c r="AN6" s="82"/>
      <c r="AO6" s="384" t="s">
        <v>78</v>
      </c>
      <c r="AP6" s="385"/>
      <c r="AQ6" s="385"/>
      <c r="AR6" s="385"/>
      <c r="AS6" s="385"/>
      <c r="AT6" s="386"/>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row>
    <row r="7" spans="1:91" ht="15" customHeight="1" x14ac:dyDescent="0.25">
      <c r="A7" s="82"/>
      <c r="B7" s="326"/>
      <c r="C7" s="326"/>
      <c r="D7" s="327"/>
      <c r="E7" s="367"/>
      <c r="F7" s="368"/>
      <c r="G7" s="368"/>
      <c r="H7" s="368"/>
      <c r="I7" s="369"/>
      <c r="J7" s="51" t="str">
        <f>IF(AND('Mapa final'!$Y$16="Muy Alta",'Mapa final'!$AA$16="Leve"),CONCATENATE("R2C",'Mapa final'!$O$16),"")</f>
        <v/>
      </c>
      <c r="K7" s="52" t="str">
        <f>IF(AND('Mapa final'!$Y$17="Muy Alta",'Mapa final'!$AA$17="Leve"),CONCATENATE("R2C",'Mapa final'!$O$17),"")</f>
        <v/>
      </c>
      <c r="L7" s="52" t="str">
        <f>IF(AND('Mapa final'!$Y$18="Muy Alta",'Mapa final'!$AA$18="Leve"),CONCATENATE("R2C",'Mapa final'!$O$18),"")</f>
        <v/>
      </c>
      <c r="M7" s="52" t="str">
        <f>IF(AND('Mapa final'!$Y$19="Muy Alta",'Mapa final'!$AA$19="Leve"),CONCATENATE("R2C",'Mapa final'!$O$19),"")</f>
        <v/>
      </c>
      <c r="N7" s="52" t="str">
        <f>IF(AND('Mapa final'!$Y$20="Muy Alta",'Mapa final'!$AA$20="Leve"),CONCATENATE("R2C",'Mapa final'!$O$20),"")</f>
        <v/>
      </c>
      <c r="O7" s="53" t="str">
        <f>IF(AND('Mapa final'!$Y$21="Muy Alta",'Mapa final'!$AA$21="Leve"),CONCATENATE("R2C",'Mapa final'!$O$21),"")</f>
        <v/>
      </c>
      <c r="P7" s="51" t="str">
        <f>IF(AND('Mapa final'!$Y$16="Muy Alta",'Mapa final'!$AA$16="Menor"),CONCATENATE("R2C",'Mapa final'!$O$16),"")</f>
        <v/>
      </c>
      <c r="Q7" s="52" t="str">
        <f>IF(AND('Mapa final'!$Y$17="Muy Alta",'Mapa final'!$AA$17="Menor"),CONCATENATE("R2C",'Mapa final'!$O$17),"")</f>
        <v/>
      </c>
      <c r="R7" s="52" t="str">
        <f>IF(AND('Mapa final'!$Y$18="Muy Alta",'Mapa final'!$AA$18="Menor"),CONCATENATE("R2C",'Mapa final'!$O$18),"")</f>
        <v/>
      </c>
      <c r="S7" s="52" t="str">
        <f>IF(AND('Mapa final'!$Y$19="Muy Alta",'Mapa final'!$AA$19="Menor"),CONCATENATE("R2C",'Mapa final'!$O$19),"")</f>
        <v/>
      </c>
      <c r="T7" s="52" t="str">
        <f>IF(AND('Mapa final'!$Y$20="Muy Alta",'Mapa final'!$AA$20="Menor"),CONCATENATE("R2C",'Mapa final'!$O$20),"")</f>
        <v/>
      </c>
      <c r="U7" s="53" t="str">
        <f>IF(AND('Mapa final'!$Y$21="Muy Alta",'Mapa final'!$AA$21="Menor"),CONCATENATE("R2C",'Mapa final'!$O$21),"")</f>
        <v/>
      </c>
      <c r="V7" s="51" t="str">
        <f>IF(AND('Mapa final'!$Y$16="Muy Alta",'Mapa final'!$AA$16="Moderado"),CONCATENATE("R2C",'Mapa final'!$O$16),"")</f>
        <v/>
      </c>
      <c r="W7" s="52" t="str">
        <f>IF(AND('Mapa final'!$Y$17="Muy Alta",'Mapa final'!$AA$17="Moderado"),CONCATENATE("R2C",'Mapa final'!$O$17),"")</f>
        <v/>
      </c>
      <c r="X7" s="52" t="str">
        <f>IF(AND('Mapa final'!$Y$18="Muy Alta",'Mapa final'!$AA$18="Moderado"),CONCATENATE("R2C",'Mapa final'!$O$18),"")</f>
        <v/>
      </c>
      <c r="Y7" s="52" t="str">
        <f>IF(AND('Mapa final'!$Y$19="Muy Alta",'Mapa final'!$AA$19="Moderado"),CONCATENATE("R2C",'Mapa final'!$O$19),"")</f>
        <v/>
      </c>
      <c r="Z7" s="52" t="str">
        <f>IF(AND('Mapa final'!$Y$20="Muy Alta",'Mapa final'!$AA$20="Moderado"),CONCATENATE("R2C",'Mapa final'!$O$20),"")</f>
        <v/>
      </c>
      <c r="AA7" s="53" t="str">
        <f>IF(AND('Mapa final'!$Y$21="Muy Alta",'Mapa final'!$AA$21="Moderado"),CONCATENATE("R2C",'Mapa final'!$O$21),"")</f>
        <v/>
      </c>
      <c r="AB7" s="51" t="str">
        <f>IF(AND('Mapa final'!$Y$16="Muy Alta",'Mapa final'!$AA$16="Mayor"),CONCATENATE("R2C",'Mapa final'!$O$16),"")</f>
        <v/>
      </c>
      <c r="AC7" s="52" t="str">
        <f>IF(AND('Mapa final'!$Y$17="Muy Alta",'Mapa final'!$AA$17="Mayor"),CONCATENATE("R2C",'Mapa final'!$O$17),"")</f>
        <v/>
      </c>
      <c r="AD7" s="52" t="str">
        <f>IF(AND('Mapa final'!$Y$18="Muy Alta",'Mapa final'!$AA$18="Mayor"),CONCATENATE("R2C",'Mapa final'!$O$18),"")</f>
        <v/>
      </c>
      <c r="AE7" s="52" t="str">
        <f>IF(AND('Mapa final'!$Y$19="Muy Alta",'Mapa final'!$AA$19="Mayor"),CONCATENATE("R2C",'Mapa final'!$O$19),"")</f>
        <v/>
      </c>
      <c r="AF7" s="52" t="str">
        <f>IF(AND('Mapa final'!$Y$20="Muy Alta",'Mapa final'!$AA$20="Mayor"),CONCATENATE("R2C",'Mapa final'!$O$20),"")</f>
        <v/>
      </c>
      <c r="AG7" s="53" t="str">
        <f>IF(AND('Mapa final'!$Y$21="Muy Alta",'Mapa final'!$AA$21="Mayor"),CONCATENATE("R2C",'Mapa final'!$O$21),"")</f>
        <v/>
      </c>
      <c r="AH7" s="54" t="str">
        <f>IF(AND('Mapa final'!$Y$16="Muy Alta",'Mapa final'!$AA$16="Catastrófico"),CONCATENATE("R2C",'Mapa final'!$O$16),"")</f>
        <v/>
      </c>
      <c r="AI7" s="55" t="str">
        <f>IF(AND('Mapa final'!$Y$17="Muy Alta",'Mapa final'!$AA$17="Catastrófico"),CONCATENATE("R2C",'Mapa final'!$O$17),"")</f>
        <v/>
      </c>
      <c r="AJ7" s="55" t="str">
        <f>IF(AND('Mapa final'!$Y$18="Muy Alta",'Mapa final'!$AA$18="Catastrófico"),CONCATENATE("R2C",'Mapa final'!$O$18),"")</f>
        <v/>
      </c>
      <c r="AK7" s="55" t="str">
        <f>IF(AND('Mapa final'!$Y$19="Muy Alta",'Mapa final'!$AA$19="Catastrófico"),CONCATENATE("R2C",'Mapa final'!$O$19),"")</f>
        <v/>
      </c>
      <c r="AL7" s="55" t="str">
        <f>IF(AND('Mapa final'!$Y$20="Muy Alta",'Mapa final'!$AA$20="Catastrófico"),CONCATENATE("R2C",'Mapa final'!$O$20),"")</f>
        <v/>
      </c>
      <c r="AM7" s="56" t="str">
        <f>IF(AND('Mapa final'!$Y$21="Muy Alta",'Mapa final'!$AA$21="Catastrófico"),CONCATENATE("R2C",'Mapa final'!$O$21),"")</f>
        <v/>
      </c>
      <c r="AN7" s="82"/>
      <c r="AO7" s="387"/>
      <c r="AP7" s="388"/>
      <c r="AQ7" s="388"/>
      <c r="AR7" s="388"/>
      <c r="AS7" s="388"/>
      <c r="AT7" s="389"/>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row>
    <row r="8" spans="1:91" ht="15" customHeight="1" x14ac:dyDescent="0.25">
      <c r="A8" s="82"/>
      <c r="B8" s="326"/>
      <c r="C8" s="326"/>
      <c r="D8" s="327"/>
      <c r="E8" s="367"/>
      <c r="F8" s="368"/>
      <c r="G8" s="368"/>
      <c r="H8" s="368"/>
      <c r="I8" s="369"/>
      <c r="J8" s="51" t="str">
        <f>IF(AND('Mapa final'!$Y$22="Muy Alta",'Mapa final'!$AA$22="Leve"),CONCATENATE("R3C",'Mapa final'!$O$22),"")</f>
        <v/>
      </c>
      <c r="K8" s="52" t="str">
        <f>IF(AND('Mapa final'!$Y$23="Muy Alta",'Mapa final'!$AA$23="Leve"),CONCATENATE("R3C",'Mapa final'!$O$23),"")</f>
        <v/>
      </c>
      <c r="L8" s="52" t="str">
        <f>IF(AND('Mapa final'!$Y$24="Muy Alta",'Mapa final'!$AA$24="Leve"),CONCATENATE("R3C",'Mapa final'!$O$24),"")</f>
        <v/>
      </c>
      <c r="M8" s="52" t="str">
        <f>IF(AND('Mapa final'!$Y$25="Muy Alta",'Mapa final'!$AA$25="Leve"),CONCATENATE("R3C",'Mapa final'!$O$25),"")</f>
        <v/>
      </c>
      <c r="N8" s="52" t="str">
        <f>IF(AND('Mapa final'!$Y$26="Muy Alta",'Mapa final'!$AA$26="Leve"),CONCATENATE("R3C",'Mapa final'!$O$26),"")</f>
        <v/>
      </c>
      <c r="O8" s="53" t="str">
        <f>IF(AND('Mapa final'!$Y$27="Muy Alta",'Mapa final'!$AA$27="Leve"),CONCATENATE("R3C",'Mapa final'!$O$27),"")</f>
        <v/>
      </c>
      <c r="P8" s="51" t="str">
        <f>IF(AND('Mapa final'!$Y$22="Muy Alta",'Mapa final'!$AA$22="Menor"),CONCATENATE("R3C",'Mapa final'!$O$22),"")</f>
        <v/>
      </c>
      <c r="Q8" s="52" t="str">
        <f>IF(AND('Mapa final'!$Y$23="Muy Alta",'Mapa final'!$AA$23="Menor"),CONCATENATE("R3C",'Mapa final'!$O$23),"")</f>
        <v/>
      </c>
      <c r="R8" s="52" t="str">
        <f>IF(AND('Mapa final'!$Y$24="Muy Alta",'Mapa final'!$AA$24="Menor"),CONCATENATE("R3C",'Mapa final'!$O$24),"")</f>
        <v/>
      </c>
      <c r="S8" s="52" t="str">
        <f>IF(AND('Mapa final'!$Y$25="Muy Alta",'Mapa final'!$AA$25="Menor"),CONCATENATE("R3C",'Mapa final'!$O$25),"")</f>
        <v/>
      </c>
      <c r="T8" s="52" t="str">
        <f>IF(AND('Mapa final'!$Y$26="Muy Alta",'Mapa final'!$AA$26="Menor"),CONCATENATE("R3C",'Mapa final'!$O$26),"")</f>
        <v/>
      </c>
      <c r="U8" s="53" t="str">
        <f>IF(AND('Mapa final'!$Y$27="Muy Alta",'Mapa final'!$AA$27="Menor"),CONCATENATE("R3C",'Mapa final'!$O$27),"")</f>
        <v/>
      </c>
      <c r="V8" s="51" t="str">
        <f>IF(AND('Mapa final'!$Y$22="Muy Alta",'Mapa final'!$AA$22="Moderado"),CONCATENATE("R3C",'Mapa final'!$O$22),"")</f>
        <v/>
      </c>
      <c r="W8" s="52" t="str">
        <f>IF(AND('Mapa final'!$Y$23="Muy Alta",'Mapa final'!$AA$23="Moderado"),CONCATENATE("R3C",'Mapa final'!$O$23),"")</f>
        <v/>
      </c>
      <c r="X8" s="52" t="str">
        <f>IF(AND('Mapa final'!$Y$24="Muy Alta",'Mapa final'!$AA$24="Moderado"),CONCATENATE("R3C",'Mapa final'!$O$24),"")</f>
        <v/>
      </c>
      <c r="Y8" s="52" t="str">
        <f>IF(AND('Mapa final'!$Y$25="Muy Alta",'Mapa final'!$AA$25="Moderado"),CONCATENATE("R3C",'Mapa final'!$O$25),"")</f>
        <v/>
      </c>
      <c r="Z8" s="52" t="str">
        <f>IF(AND('Mapa final'!$Y$26="Muy Alta",'Mapa final'!$AA$26="Moderado"),CONCATENATE("R3C",'Mapa final'!$O$26),"")</f>
        <v/>
      </c>
      <c r="AA8" s="53" t="str">
        <f>IF(AND('Mapa final'!$Y$27="Muy Alta",'Mapa final'!$AA$27="Moderado"),CONCATENATE("R3C",'Mapa final'!$O$27),"")</f>
        <v/>
      </c>
      <c r="AB8" s="51" t="str">
        <f>IF(AND('Mapa final'!$Y$22="Muy Alta",'Mapa final'!$AA$22="Mayor"),CONCATENATE("R3C",'Mapa final'!$O$22),"")</f>
        <v/>
      </c>
      <c r="AC8" s="52" t="str">
        <f>IF(AND('Mapa final'!$Y$23="Muy Alta",'Mapa final'!$AA$23="Mayor"),CONCATENATE("R3C",'Mapa final'!$O$23),"")</f>
        <v/>
      </c>
      <c r="AD8" s="52" t="str">
        <f>IF(AND('Mapa final'!$Y$24="Muy Alta",'Mapa final'!$AA$24="Mayor"),CONCATENATE("R3C",'Mapa final'!$O$24),"")</f>
        <v/>
      </c>
      <c r="AE8" s="52" t="str">
        <f>IF(AND('Mapa final'!$Y$25="Muy Alta",'Mapa final'!$AA$25="Mayor"),CONCATENATE("R3C",'Mapa final'!$O$25),"")</f>
        <v/>
      </c>
      <c r="AF8" s="52" t="str">
        <f>IF(AND('Mapa final'!$Y$26="Muy Alta",'Mapa final'!$AA$26="Mayor"),CONCATENATE("R3C",'Mapa final'!$O$26),"")</f>
        <v/>
      </c>
      <c r="AG8" s="53" t="str">
        <f>IF(AND('Mapa final'!$Y$27="Muy Alta",'Mapa final'!$AA$27="Mayor"),CONCATENATE("R3C",'Mapa final'!$O$27),"")</f>
        <v/>
      </c>
      <c r="AH8" s="54" t="str">
        <f>IF(AND('Mapa final'!$Y$22="Muy Alta",'Mapa final'!$AA$22="Catastrófico"),CONCATENATE("R3C",'Mapa final'!$O$22),"")</f>
        <v/>
      </c>
      <c r="AI8" s="55" t="str">
        <f>IF(AND('Mapa final'!$Y$23="Muy Alta",'Mapa final'!$AA$23="Catastrófico"),CONCATENATE("R3C",'Mapa final'!$O$23),"")</f>
        <v/>
      </c>
      <c r="AJ8" s="55" t="str">
        <f>IF(AND('Mapa final'!$Y$24="Muy Alta",'Mapa final'!$AA$24="Catastrófico"),CONCATENATE("R3C",'Mapa final'!$O$24),"")</f>
        <v/>
      </c>
      <c r="AK8" s="55" t="str">
        <f>IF(AND('Mapa final'!$Y$25="Muy Alta",'Mapa final'!$AA$25="Catastrófico"),CONCATENATE("R3C",'Mapa final'!$O$25),"")</f>
        <v/>
      </c>
      <c r="AL8" s="55" t="str">
        <f>IF(AND('Mapa final'!$Y$26="Muy Alta",'Mapa final'!$AA$26="Catastrófico"),CONCATENATE("R3C",'Mapa final'!$O$26),"")</f>
        <v/>
      </c>
      <c r="AM8" s="56" t="str">
        <f>IF(AND('Mapa final'!$Y$27="Muy Alta",'Mapa final'!$AA$27="Catastrófico"),CONCATENATE("R3C",'Mapa final'!$O$27),"")</f>
        <v/>
      </c>
      <c r="AN8" s="82"/>
      <c r="AO8" s="387"/>
      <c r="AP8" s="388"/>
      <c r="AQ8" s="388"/>
      <c r="AR8" s="388"/>
      <c r="AS8" s="388"/>
      <c r="AT8" s="389"/>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row>
    <row r="9" spans="1:91" ht="15" customHeight="1" x14ac:dyDescent="0.25">
      <c r="A9" s="82"/>
      <c r="B9" s="326"/>
      <c r="C9" s="326"/>
      <c r="D9" s="327"/>
      <c r="E9" s="367"/>
      <c r="F9" s="368"/>
      <c r="G9" s="368"/>
      <c r="H9" s="368"/>
      <c r="I9" s="369"/>
      <c r="J9" s="51" t="str">
        <f>IF(AND('Mapa final'!$Y$28="Muy Alta",'Mapa final'!$AA$28="Leve"),CONCATENATE("R4C",'Mapa final'!$O$28),"")</f>
        <v/>
      </c>
      <c r="K9" s="52" t="str">
        <f>IF(AND('Mapa final'!$Y$29="Muy Alta",'Mapa final'!$AA$29="Leve"),CONCATENATE("R4C",'Mapa final'!$O$29),"")</f>
        <v/>
      </c>
      <c r="L9" s="52" t="str">
        <f>IF(AND('Mapa final'!$Y$30="Muy Alta",'Mapa final'!$AA$30="Leve"),CONCATENATE("R4C",'Mapa final'!$O$30),"")</f>
        <v/>
      </c>
      <c r="M9" s="52" t="str">
        <f>IF(AND('Mapa final'!$Y$31="Muy Alta",'Mapa final'!$AA$31="Leve"),CONCATENATE("R4C",'Mapa final'!$O$31),"")</f>
        <v/>
      </c>
      <c r="N9" s="52" t="str">
        <f>IF(AND('Mapa final'!$Y$32="Muy Alta",'Mapa final'!$AA$32="Leve"),CONCATENATE("R4C",'Mapa final'!$O$32),"")</f>
        <v/>
      </c>
      <c r="O9" s="53" t="str">
        <f>IF(AND('Mapa final'!$Y$33="Muy Alta",'Mapa final'!$AA$33="Leve"),CONCATENATE("R4C",'Mapa final'!$O$33),"")</f>
        <v/>
      </c>
      <c r="P9" s="51" t="str">
        <f>IF(AND('Mapa final'!$Y$28="Muy Alta",'Mapa final'!$AA$28="Menor"),CONCATENATE("R4C",'Mapa final'!$O$28),"")</f>
        <v/>
      </c>
      <c r="Q9" s="52" t="str">
        <f>IF(AND('Mapa final'!$Y$29="Muy Alta",'Mapa final'!$AA$29="Menor"),CONCATENATE("R4C",'Mapa final'!$O$29),"")</f>
        <v/>
      </c>
      <c r="R9" s="52" t="str">
        <f>IF(AND('Mapa final'!$Y$30="Muy Alta",'Mapa final'!$AA$30="Menor"),CONCATENATE("R4C",'Mapa final'!$O$30),"")</f>
        <v/>
      </c>
      <c r="S9" s="52" t="str">
        <f>IF(AND('Mapa final'!$Y$31="Muy Alta",'Mapa final'!$AA$31="Menor"),CONCATENATE("R4C",'Mapa final'!$O$31),"")</f>
        <v/>
      </c>
      <c r="T9" s="52" t="str">
        <f>IF(AND('Mapa final'!$Y$32="Muy Alta",'Mapa final'!$AA$32="Menor"),CONCATENATE("R4C",'Mapa final'!$O$32),"")</f>
        <v/>
      </c>
      <c r="U9" s="53" t="str">
        <f>IF(AND('Mapa final'!$Y$33="Muy Alta",'Mapa final'!$AA$33="Menor"),CONCATENATE("R4C",'Mapa final'!$O$33),"")</f>
        <v/>
      </c>
      <c r="V9" s="51" t="str">
        <f>IF(AND('Mapa final'!$Y$28="Muy Alta",'Mapa final'!$AA$28="Moderado"),CONCATENATE("R4C",'Mapa final'!$O$28),"")</f>
        <v/>
      </c>
      <c r="W9" s="52" t="str">
        <f>IF(AND('Mapa final'!$Y$29="Muy Alta",'Mapa final'!$AA$29="Moderado"),CONCATENATE("R4C",'Mapa final'!$O$29),"")</f>
        <v/>
      </c>
      <c r="X9" s="52" t="str">
        <f>IF(AND('Mapa final'!$Y$30="Muy Alta",'Mapa final'!$AA$30="Moderado"),CONCATENATE("R4C",'Mapa final'!$O$30),"")</f>
        <v/>
      </c>
      <c r="Y9" s="52" t="str">
        <f>IF(AND('Mapa final'!$Y$31="Muy Alta",'Mapa final'!$AA$31="Moderado"),CONCATENATE("R4C",'Mapa final'!$O$31),"")</f>
        <v/>
      </c>
      <c r="Z9" s="52" t="str">
        <f>IF(AND('Mapa final'!$Y$32="Muy Alta",'Mapa final'!$AA$32="Moderado"),CONCATENATE("R4C",'Mapa final'!$O$32),"")</f>
        <v/>
      </c>
      <c r="AA9" s="53" t="str">
        <f>IF(AND('Mapa final'!$Y$33="Muy Alta",'Mapa final'!$AA$33="Moderado"),CONCATENATE("R4C",'Mapa final'!$O$33),"")</f>
        <v/>
      </c>
      <c r="AB9" s="51" t="str">
        <f>IF(AND('Mapa final'!$Y$28="Muy Alta",'Mapa final'!$AA$28="Mayor"),CONCATENATE("R4C",'Mapa final'!$O$28),"")</f>
        <v/>
      </c>
      <c r="AC9" s="52" t="str">
        <f>IF(AND('Mapa final'!$Y$29="Muy Alta",'Mapa final'!$AA$29="Mayor"),CONCATENATE("R4C",'Mapa final'!$O$29),"")</f>
        <v/>
      </c>
      <c r="AD9" s="52" t="str">
        <f>IF(AND('Mapa final'!$Y$30="Muy Alta",'Mapa final'!$AA$30="Mayor"),CONCATENATE("R4C",'Mapa final'!$O$30),"")</f>
        <v/>
      </c>
      <c r="AE9" s="52" t="str">
        <f>IF(AND('Mapa final'!$Y$31="Muy Alta",'Mapa final'!$AA$31="Mayor"),CONCATENATE("R4C",'Mapa final'!$O$31),"")</f>
        <v/>
      </c>
      <c r="AF9" s="52" t="str">
        <f>IF(AND('Mapa final'!$Y$32="Muy Alta",'Mapa final'!$AA$32="Mayor"),CONCATENATE("R4C",'Mapa final'!$O$32),"")</f>
        <v/>
      </c>
      <c r="AG9" s="53" t="str">
        <f>IF(AND('Mapa final'!$Y$33="Muy Alta",'Mapa final'!$AA$33="Mayor"),CONCATENATE("R4C",'Mapa final'!$O$33),"")</f>
        <v/>
      </c>
      <c r="AH9" s="54" t="str">
        <f>IF(AND('Mapa final'!$Y$28="Muy Alta",'Mapa final'!$AA$28="Catastrófico"),CONCATENATE("R4C",'Mapa final'!$O$28),"")</f>
        <v/>
      </c>
      <c r="AI9" s="55" t="str">
        <f>IF(AND('Mapa final'!$Y$29="Muy Alta",'Mapa final'!$AA$29="Catastrófico"),CONCATENATE("R4C",'Mapa final'!$O$29),"")</f>
        <v/>
      </c>
      <c r="AJ9" s="55" t="str">
        <f>IF(AND('Mapa final'!$Y$30="Muy Alta",'Mapa final'!$AA$30="Catastrófico"),CONCATENATE("R4C",'Mapa final'!$O$30),"")</f>
        <v/>
      </c>
      <c r="AK9" s="55" t="str">
        <f>IF(AND('Mapa final'!$Y$31="Muy Alta",'Mapa final'!$AA$31="Catastrófico"),CONCATENATE("R4C",'Mapa final'!$O$31),"")</f>
        <v/>
      </c>
      <c r="AL9" s="55" t="str">
        <f>IF(AND('Mapa final'!$Y$32="Muy Alta",'Mapa final'!$AA$32="Catastrófico"),CONCATENATE("R4C",'Mapa final'!$O$32),"")</f>
        <v/>
      </c>
      <c r="AM9" s="56" t="str">
        <f>IF(AND('Mapa final'!$Y$33="Muy Alta",'Mapa final'!$AA$33="Catastrófico"),CONCATENATE("R4C",'Mapa final'!$O$33),"")</f>
        <v/>
      </c>
      <c r="AN9" s="82"/>
      <c r="AO9" s="387"/>
      <c r="AP9" s="388"/>
      <c r="AQ9" s="388"/>
      <c r="AR9" s="388"/>
      <c r="AS9" s="388"/>
      <c r="AT9" s="389"/>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row>
    <row r="10" spans="1:91" ht="15" customHeight="1" x14ac:dyDescent="0.25">
      <c r="A10" s="82"/>
      <c r="B10" s="326"/>
      <c r="C10" s="326"/>
      <c r="D10" s="327"/>
      <c r="E10" s="367"/>
      <c r="F10" s="368"/>
      <c r="G10" s="368"/>
      <c r="H10" s="368"/>
      <c r="I10" s="369"/>
      <c r="J10" s="51" t="str">
        <f>IF(AND('Mapa final'!$Y$34="Muy Alta",'Mapa final'!$AA$34="Leve"),CONCATENATE("R5C",'Mapa final'!$O$34),"")</f>
        <v/>
      </c>
      <c r="K10" s="52" t="e">
        <f>IF(AND('Mapa final'!#REF!="Muy Alta",'Mapa final'!#REF!="Leve"),CONCATENATE("R5C",'Mapa final'!#REF!),"")</f>
        <v>#REF!</v>
      </c>
      <c r="L10" s="52" t="e">
        <f>IF(AND('Mapa final'!#REF!="Muy Alta",'Mapa final'!#REF!="Leve"),CONCATENATE("R5C",'Mapa final'!#REF!),"")</f>
        <v>#REF!</v>
      </c>
      <c r="M10" s="52" t="e">
        <f>IF(AND('Mapa final'!#REF!="Muy Alta",'Mapa final'!#REF!="Leve"),CONCATENATE("R5C",'Mapa final'!#REF!),"")</f>
        <v>#REF!</v>
      </c>
      <c r="N10" s="52" t="str">
        <f>IF(AND('Mapa final'!$Y$35="Muy Alta",'Mapa final'!$AA$35="Leve"),CONCATENATE("R5C",'Mapa final'!$O$35),"")</f>
        <v/>
      </c>
      <c r="O10" s="53" t="str">
        <f>IF(AND('Mapa final'!$Y$36="Muy Alta",'Mapa final'!$AA$36="Leve"),CONCATENATE("R5C",'Mapa final'!$O$36),"")</f>
        <v/>
      </c>
      <c r="P10" s="51" t="str">
        <f>IF(AND('Mapa final'!$Y$34="Muy Alta",'Mapa final'!$AA$34="Menor"),CONCATENATE("R5C",'Mapa final'!$O$34),"")</f>
        <v/>
      </c>
      <c r="Q10" s="52" t="e">
        <f>IF(AND('Mapa final'!#REF!="Muy Alta",'Mapa final'!#REF!="Menor"),CONCATENATE("R5C",'Mapa final'!#REF!),"")</f>
        <v>#REF!</v>
      </c>
      <c r="R10" s="52" t="e">
        <f>IF(AND('Mapa final'!#REF!="Muy Alta",'Mapa final'!#REF!="Menor"),CONCATENATE("R5C",'Mapa final'!#REF!),"")</f>
        <v>#REF!</v>
      </c>
      <c r="S10" s="52" t="e">
        <f>IF(AND('Mapa final'!#REF!="Muy Alta",'Mapa final'!#REF!="Menor"),CONCATENATE("R5C",'Mapa final'!#REF!),"")</f>
        <v>#REF!</v>
      </c>
      <c r="T10" s="52" t="str">
        <f>IF(AND('Mapa final'!$Y$35="Muy Alta",'Mapa final'!$AA$35="Menor"),CONCATENATE("R5C",'Mapa final'!$O$35),"")</f>
        <v/>
      </c>
      <c r="U10" s="53" t="str">
        <f>IF(AND('Mapa final'!$Y$36="Muy Alta",'Mapa final'!$AA$36="Menor"),CONCATENATE("R5C",'Mapa final'!$O$36),"")</f>
        <v/>
      </c>
      <c r="V10" s="51" t="str">
        <f>IF(AND('Mapa final'!$Y$34="Muy Alta",'Mapa final'!$AA$34="Moderado"),CONCATENATE("R5C",'Mapa final'!$O$34),"")</f>
        <v/>
      </c>
      <c r="W10" s="52" t="e">
        <f>IF(AND('Mapa final'!#REF!="Muy Alta",'Mapa final'!#REF!="Moderado"),CONCATENATE("R5C",'Mapa final'!#REF!),"")</f>
        <v>#REF!</v>
      </c>
      <c r="X10" s="52" t="e">
        <f>IF(AND('Mapa final'!#REF!="Muy Alta",'Mapa final'!#REF!="Moderado"),CONCATENATE("R5C",'Mapa final'!#REF!),"")</f>
        <v>#REF!</v>
      </c>
      <c r="Y10" s="52" t="e">
        <f>IF(AND('Mapa final'!#REF!="Muy Alta",'Mapa final'!#REF!="Moderado"),CONCATENATE("R5C",'Mapa final'!#REF!),"")</f>
        <v>#REF!</v>
      </c>
      <c r="Z10" s="52" t="str">
        <f>IF(AND('Mapa final'!$Y$35="Muy Alta",'Mapa final'!$AA$35="Moderado"),CONCATENATE("R5C",'Mapa final'!$O$35),"")</f>
        <v/>
      </c>
      <c r="AA10" s="53" t="str">
        <f>IF(AND('Mapa final'!$Y$36="Muy Alta",'Mapa final'!$AA$36="Moderado"),CONCATENATE("R5C",'Mapa final'!$O$36),"")</f>
        <v/>
      </c>
      <c r="AB10" s="51" t="str">
        <f>IF(AND('Mapa final'!$Y$34="Muy Alta",'Mapa final'!$AA$34="Mayor"),CONCATENATE("R5C",'Mapa final'!$O$34),"")</f>
        <v/>
      </c>
      <c r="AC10" s="52" t="e">
        <f>IF(AND('Mapa final'!#REF!="Muy Alta",'Mapa final'!#REF!="Mayor"),CONCATENATE("R5C",'Mapa final'!#REF!),"")</f>
        <v>#REF!</v>
      </c>
      <c r="AD10" s="52" t="e">
        <f>IF(AND('Mapa final'!#REF!="Muy Alta",'Mapa final'!#REF!="Mayor"),CONCATENATE("R5C",'Mapa final'!#REF!),"")</f>
        <v>#REF!</v>
      </c>
      <c r="AE10" s="52" t="e">
        <f>IF(AND('Mapa final'!#REF!="Muy Alta",'Mapa final'!#REF!="Mayor"),CONCATENATE("R5C",'Mapa final'!#REF!),"")</f>
        <v>#REF!</v>
      </c>
      <c r="AF10" s="52" t="str">
        <f>IF(AND('Mapa final'!$Y$35="Muy Alta",'Mapa final'!$AA$35="Mayor"),CONCATENATE("R5C",'Mapa final'!$O$35),"")</f>
        <v/>
      </c>
      <c r="AG10" s="53" t="str">
        <f>IF(AND('Mapa final'!$Y$36="Muy Alta",'Mapa final'!$AA$36="Mayor"),CONCATENATE("R5C",'Mapa final'!$O$36),"")</f>
        <v/>
      </c>
      <c r="AH10" s="54" t="str">
        <f>IF(AND('Mapa final'!$Y$34="Muy Alta",'Mapa final'!$AA$34="Catastrófico"),CONCATENATE("R5C",'Mapa final'!$O$34),"")</f>
        <v/>
      </c>
      <c r="AI10" s="55" t="e">
        <f>IF(AND('Mapa final'!#REF!="Muy Alta",'Mapa final'!#REF!="Catastrófico"),CONCATENATE("R5C",'Mapa final'!#REF!),"")</f>
        <v>#REF!</v>
      </c>
      <c r="AJ10" s="55" t="e">
        <f>IF(AND('Mapa final'!#REF!="Muy Alta",'Mapa final'!#REF!="Catastrófico"),CONCATENATE("R5C",'Mapa final'!#REF!),"")</f>
        <v>#REF!</v>
      </c>
      <c r="AK10" s="55" t="e">
        <f>IF(AND('Mapa final'!#REF!="Muy Alta",'Mapa final'!#REF!="Catastrófico"),CONCATENATE("R5C",'Mapa final'!#REF!),"")</f>
        <v>#REF!</v>
      </c>
      <c r="AL10" s="55" t="str">
        <f>IF(AND('Mapa final'!$Y$35="Muy Alta",'Mapa final'!$AA$35="Catastrófico"),CONCATENATE("R5C",'Mapa final'!$O$35),"")</f>
        <v/>
      </c>
      <c r="AM10" s="56" t="str">
        <f>IF(AND('Mapa final'!$Y$36="Muy Alta",'Mapa final'!$AA$36="Catastrófico"),CONCATENATE("R5C",'Mapa final'!$O$36),"")</f>
        <v/>
      </c>
      <c r="AN10" s="82"/>
      <c r="AO10" s="387"/>
      <c r="AP10" s="388"/>
      <c r="AQ10" s="388"/>
      <c r="AR10" s="388"/>
      <c r="AS10" s="388"/>
      <c r="AT10" s="389"/>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row>
    <row r="11" spans="1:91" ht="15" customHeight="1" x14ac:dyDescent="0.25">
      <c r="A11" s="82"/>
      <c r="B11" s="326"/>
      <c r="C11" s="326"/>
      <c r="D11" s="327"/>
      <c r="E11" s="367"/>
      <c r="F11" s="368"/>
      <c r="G11" s="368"/>
      <c r="H11" s="368"/>
      <c r="I11" s="369"/>
      <c r="J11" s="51" t="str">
        <f>IF(AND('Mapa final'!$Y$37="Muy Alta",'Mapa final'!$AA$37="Leve"),CONCATENATE("R6C",'Mapa final'!$O$37),"")</f>
        <v/>
      </c>
      <c r="K11" s="52" t="str">
        <f>IF(AND('Mapa final'!$Y$38="Muy Alta",'Mapa final'!$AA$38="Leve"),CONCATENATE("R6C",'Mapa final'!$O$38),"")</f>
        <v/>
      </c>
      <c r="L11" s="52" t="str">
        <f>IF(AND('Mapa final'!$Y$39="Muy Alta",'Mapa final'!$AA$39="Leve"),CONCATENATE("R6C",'Mapa final'!$O$39),"")</f>
        <v/>
      </c>
      <c r="M11" s="52" t="str">
        <f>IF(AND('Mapa final'!$Y$40="Muy Alta",'Mapa final'!$AA$40="Leve"),CONCATENATE("R6C",'Mapa final'!$O$40),"")</f>
        <v/>
      </c>
      <c r="N11" s="52" t="str">
        <f>IF(AND('Mapa final'!$Y$41="Muy Alta",'Mapa final'!$AA$41="Leve"),CONCATENATE("R6C",'Mapa final'!$O$41),"")</f>
        <v/>
      </c>
      <c r="O11" s="53" t="str">
        <f>IF(AND('Mapa final'!$Y$42="Muy Alta",'Mapa final'!$AA$42="Leve"),CONCATENATE("R6C",'Mapa final'!$O$42),"")</f>
        <v/>
      </c>
      <c r="P11" s="51" t="str">
        <f>IF(AND('Mapa final'!$Y$37="Muy Alta",'Mapa final'!$AA$37="Menor"),CONCATENATE("R6C",'Mapa final'!$O$37),"")</f>
        <v/>
      </c>
      <c r="Q11" s="52" t="str">
        <f>IF(AND('Mapa final'!$Y$38="Muy Alta",'Mapa final'!$AA$38="Menor"),CONCATENATE("R6C",'Mapa final'!$O$38),"")</f>
        <v/>
      </c>
      <c r="R11" s="52" t="str">
        <f>IF(AND('Mapa final'!$Y$39="Muy Alta",'Mapa final'!$AA$39="Menor"),CONCATENATE("R6C",'Mapa final'!$O$39),"")</f>
        <v/>
      </c>
      <c r="S11" s="52" t="str">
        <f>IF(AND('Mapa final'!$Y$40="Muy Alta",'Mapa final'!$AA$40="Menor"),CONCATENATE("R6C",'Mapa final'!$O$40),"")</f>
        <v/>
      </c>
      <c r="T11" s="52" t="str">
        <f>IF(AND('Mapa final'!$Y$41="Muy Alta",'Mapa final'!$AA$41="Menor"),CONCATENATE("R6C",'Mapa final'!$O$41),"")</f>
        <v/>
      </c>
      <c r="U11" s="53" t="str">
        <f>IF(AND('Mapa final'!$Y$42="Muy Alta",'Mapa final'!$AA$42="Menor"),CONCATENATE("R6C",'Mapa final'!$O$42),"")</f>
        <v/>
      </c>
      <c r="V11" s="51" t="str">
        <f>IF(AND('Mapa final'!$Y$37="Muy Alta",'Mapa final'!$AA$37="Moderado"),CONCATENATE("R6C",'Mapa final'!$O$37),"")</f>
        <v/>
      </c>
      <c r="W11" s="52" t="str">
        <f>IF(AND('Mapa final'!$Y$38="Muy Alta",'Mapa final'!$AA$38="Moderado"),CONCATENATE("R6C",'Mapa final'!$O$38),"")</f>
        <v/>
      </c>
      <c r="X11" s="52" t="str">
        <f>IF(AND('Mapa final'!$Y$39="Muy Alta",'Mapa final'!$AA$39="Moderado"),CONCATENATE("R6C",'Mapa final'!$O$39),"")</f>
        <v/>
      </c>
      <c r="Y11" s="52" t="str">
        <f>IF(AND('Mapa final'!$Y$40="Muy Alta",'Mapa final'!$AA$40="Moderado"),CONCATENATE("R6C",'Mapa final'!$O$40),"")</f>
        <v/>
      </c>
      <c r="Z11" s="52" t="str">
        <f>IF(AND('Mapa final'!$Y$41="Muy Alta",'Mapa final'!$AA$41="Moderado"),CONCATENATE("R6C",'Mapa final'!$O$41),"")</f>
        <v/>
      </c>
      <c r="AA11" s="53" t="str">
        <f>IF(AND('Mapa final'!$Y$42="Muy Alta",'Mapa final'!$AA$42="Moderado"),CONCATENATE("R6C",'Mapa final'!$O$42),"")</f>
        <v/>
      </c>
      <c r="AB11" s="51" t="str">
        <f>IF(AND('Mapa final'!$Y$37="Muy Alta",'Mapa final'!$AA$37="Mayor"),CONCATENATE("R6C",'Mapa final'!$O$37),"")</f>
        <v/>
      </c>
      <c r="AC11" s="52" t="str">
        <f>IF(AND('Mapa final'!$Y$38="Muy Alta",'Mapa final'!$AA$38="Mayor"),CONCATENATE("R6C",'Mapa final'!$O$38),"")</f>
        <v/>
      </c>
      <c r="AD11" s="52" t="str">
        <f>IF(AND('Mapa final'!$Y$39="Muy Alta",'Mapa final'!$AA$39="Mayor"),CONCATENATE("R6C",'Mapa final'!$O$39),"")</f>
        <v/>
      </c>
      <c r="AE11" s="52" t="str">
        <f>IF(AND('Mapa final'!$Y$40="Muy Alta",'Mapa final'!$AA$40="Mayor"),CONCATENATE("R6C",'Mapa final'!$O$40),"")</f>
        <v/>
      </c>
      <c r="AF11" s="52" t="str">
        <f>IF(AND('Mapa final'!$Y$41="Muy Alta",'Mapa final'!$AA$41="Mayor"),CONCATENATE("R6C",'Mapa final'!$O$41),"")</f>
        <v/>
      </c>
      <c r="AG11" s="53" t="str">
        <f>IF(AND('Mapa final'!$Y$42="Muy Alta",'Mapa final'!$AA$42="Mayor"),CONCATENATE("R6C",'Mapa final'!$O$42),"")</f>
        <v/>
      </c>
      <c r="AH11" s="54" t="str">
        <f>IF(AND('Mapa final'!$Y$37="Muy Alta",'Mapa final'!$AA$37="Catastrófico"),CONCATENATE("R6C",'Mapa final'!$O$37),"")</f>
        <v/>
      </c>
      <c r="AI11" s="55" t="str">
        <f>IF(AND('Mapa final'!$Y$38="Muy Alta",'Mapa final'!$AA$38="Catastrófico"),CONCATENATE("R6C",'Mapa final'!$O$38),"")</f>
        <v/>
      </c>
      <c r="AJ11" s="55" t="str">
        <f>IF(AND('Mapa final'!$Y$39="Muy Alta",'Mapa final'!$AA$39="Catastrófico"),CONCATENATE("R6C",'Mapa final'!$O$39),"")</f>
        <v/>
      </c>
      <c r="AK11" s="55" t="str">
        <f>IF(AND('Mapa final'!$Y$40="Muy Alta",'Mapa final'!$AA$40="Catastrófico"),CONCATENATE("R6C",'Mapa final'!$O$40),"")</f>
        <v/>
      </c>
      <c r="AL11" s="55" t="str">
        <f>IF(AND('Mapa final'!$Y$41="Muy Alta",'Mapa final'!$AA$41="Catastrófico"),CONCATENATE("R6C",'Mapa final'!$O$41),"")</f>
        <v/>
      </c>
      <c r="AM11" s="56" t="str">
        <f>IF(AND('Mapa final'!$Y$42="Muy Alta",'Mapa final'!$AA$42="Catastrófico"),CONCATENATE("R6C",'Mapa final'!$O$42),"")</f>
        <v/>
      </c>
      <c r="AN11" s="82"/>
      <c r="AO11" s="387"/>
      <c r="AP11" s="388"/>
      <c r="AQ11" s="388"/>
      <c r="AR11" s="388"/>
      <c r="AS11" s="388"/>
      <c r="AT11" s="389"/>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row>
    <row r="12" spans="1:91" ht="15" customHeight="1" x14ac:dyDescent="0.25">
      <c r="A12" s="82"/>
      <c r="B12" s="326"/>
      <c r="C12" s="326"/>
      <c r="D12" s="327"/>
      <c r="E12" s="367"/>
      <c r="F12" s="368"/>
      <c r="G12" s="368"/>
      <c r="H12" s="368"/>
      <c r="I12" s="369"/>
      <c r="J12" s="51" t="str">
        <f>IF(AND('Mapa final'!$Y$43="Muy Alta",'Mapa final'!$AA$43="Leve"),CONCATENATE("R7C",'Mapa final'!$O$43),"")</f>
        <v/>
      </c>
      <c r="K12" s="52" t="str">
        <f>IF(AND('Mapa final'!$Y$44="Muy Alta",'Mapa final'!$AA$44="Leve"),CONCATENATE("R7C",'Mapa final'!$O$44),"")</f>
        <v/>
      </c>
      <c r="L12" s="52" t="str">
        <f>IF(AND('Mapa final'!$Y$45="Muy Alta",'Mapa final'!$AA$45="Leve"),CONCATENATE("R7C",'Mapa final'!$O$45),"")</f>
        <v/>
      </c>
      <c r="M12" s="52" t="str">
        <f>IF(AND('Mapa final'!$Y$46="Muy Alta",'Mapa final'!$AA$46="Leve"),CONCATENATE("R7C",'Mapa final'!$O$46),"")</f>
        <v/>
      </c>
      <c r="N12" s="52" t="str">
        <f>IF(AND('Mapa final'!$Y$47="Muy Alta",'Mapa final'!$AA$47="Leve"),CONCATENATE("R7C",'Mapa final'!$O$47),"")</f>
        <v/>
      </c>
      <c r="O12" s="53" t="str">
        <f>IF(AND('Mapa final'!$Y$48="Muy Alta",'Mapa final'!$AA$48="Leve"),CONCATENATE("R7C",'Mapa final'!$O$48),"")</f>
        <v/>
      </c>
      <c r="P12" s="51" t="str">
        <f>IF(AND('Mapa final'!$Y$43="Muy Alta",'Mapa final'!$AA$43="Menor"),CONCATENATE("R7C",'Mapa final'!$O$43),"")</f>
        <v/>
      </c>
      <c r="Q12" s="52" t="str">
        <f>IF(AND('Mapa final'!$Y$44="Muy Alta",'Mapa final'!$AA$44="Menor"),CONCATENATE("R7C",'Mapa final'!$O$44),"")</f>
        <v/>
      </c>
      <c r="R12" s="52" t="str">
        <f>IF(AND('Mapa final'!$Y$45="Muy Alta",'Mapa final'!$AA$45="Menor"),CONCATENATE("R7C",'Mapa final'!$O$45),"")</f>
        <v/>
      </c>
      <c r="S12" s="52" t="str">
        <f>IF(AND('Mapa final'!$Y$46="Muy Alta",'Mapa final'!$AA$46="Menor"),CONCATENATE("R7C",'Mapa final'!$O$46),"")</f>
        <v/>
      </c>
      <c r="T12" s="52" t="str">
        <f>IF(AND('Mapa final'!$Y$47="Muy Alta",'Mapa final'!$AA$47="Menor"),CONCATENATE("R7C",'Mapa final'!$O$47),"")</f>
        <v/>
      </c>
      <c r="U12" s="53" t="str">
        <f>IF(AND('Mapa final'!$Y$48="Muy Alta",'Mapa final'!$AA$48="Menor"),CONCATENATE("R7C",'Mapa final'!$O$48),"")</f>
        <v/>
      </c>
      <c r="V12" s="51" t="str">
        <f>IF(AND('Mapa final'!$Y$43="Muy Alta",'Mapa final'!$AA$43="Moderado"),CONCATENATE("R7C",'Mapa final'!$O$43),"")</f>
        <v/>
      </c>
      <c r="W12" s="52" t="str">
        <f>IF(AND('Mapa final'!$Y$44="Muy Alta",'Mapa final'!$AA$44="Moderado"),CONCATENATE("R7C",'Mapa final'!$O$44),"")</f>
        <v/>
      </c>
      <c r="X12" s="52" t="str">
        <f>IF(AND('Mapa final'!$Y$45="Muy Alta",'Mapa final'!$AA$45="Moderado"),CONCATENATE("R7C",'Mapa final'!$O$45),"")</f>
        <v/>
      </c>
      <c r="Y12" s="52" t="str">
        <f>IF(AND('Mapa final'!$Y$46="Muy Alta",'Mapa final'!$AA$46="Moderado"),CONCATENATE("R7C",'Mapa final'!$O$46),"")</f>
        <v/>
      </c>
      <c r="Z12" s="52" t="str">
        <f>IF(AND('Mapa final'!$Y$47="Muy Alta",'Mapa final'!$AA$47="Moderado"),CONCATENATE("R7C",'Mapa final'!$O$47),"")</f>
        <v/>
      </c>
      <c r="AA12" s="53" t="str">
        <f>IF(AND('Mapa final'!$Y$48="Muy Alta",'Mapa final'!$AA$48="Moderado"),CONCATENATE("R7C",'Mapa final'!$O$48),"")</f>
        <v/>
      </c>
      <c r="AB12" s="51" t="str">
        <f>IF(AND('Mapa final'!$Y$43="Muy Alta",'Mapa final'!$AA$43="Mayor"),CONCATENATE("R7C",'Mapa final'!$O$43),"")</f>
        <v/>
      </c>
      <c r="AC12" s="52" t="str">
        <f>IF(AND('Mapa final'!$Y$44="Muy Alta",'Mapa final'!$AA$44="Mayor"),CONCATENATE("R7C",'Mapa final'!$O$44),"")</f>
        <v/>
      </c>
      <c r="AD12" s="52" t="str">
        <f>IF(AND('Mapa final'!$Y$45="Muy Alta",'Mapa final'!$AA$45="Mayor"),CONCATENATE("R7C",'Mapa final'!$O$45),"")</f>
        <v/>
      </c>
      <c r="AE12" s="52" t="str">
        <f>IF(AND('Mapa final'!$Y$46="Muy Alta",'Mapa final'!$AA$46="Mayor"),CONCATENATE("R7C",'Mapa final'!$O$46),"")</f>
        <v/>
      </c>
      <c r="AF12" s="52" t="str">
        <f>IF(AND('Mapa final'!$Y$47="Muy Alta",'Mapa final'!$AA$47="Mayor"),CONCATENATE("R7C",'Mapa final'!$O$47),"")</f>
        <v/>
      </c>
      <c r="AG12" s="53" t="str">
        <f>IF(AND('Mapa final'!$Y$48="Muy Alta",'Mapa final'!$AA$48="Mayor"),CONCATENATE("R7C",'Mapa final'!$O$48),"")</f>
        <v/>
      </c>
      <c r="AH12" s="54" t="str">
        <f>IF(AND('Mapa final'!$Y$43="Muy Alta",'Mapa final'!$AA$43="Catastrófico"),CONCATENATE("R7C",'Mapa final'!$O$43),"")</f>
        <v/>
      </c>
      <c r="AI12" s="55" t="str">
        <f>IF(AND('Mapa final'!$Y$44="Muy Alta",'Mapa final'!$AA$44="Catastrófico"),CONCATENATE("R7C",'Mapa final'!$O$44),"")</f>
        <v/>
      </c>
      <c r="AJ12" s="55" t="str">
        <f>IF(AND('Mapa final'!$Y$45="Muy Alta",'Mapa final'!$AA$45="Catastrófico"),CONCATENATE("R7C",'Mapa final'!$O$45),"")</f>
        <v/>
      </c>
      <c r="AK12" s="55" t="str">
        <f>IF(AND('Mapa final'!$Y$46="Muy Alta",'Mapa final'!$AA$46="Catastrófico"),CONCATENATE("R7C",'Mapa final'!$O$46),"")</f>
        <v/>
      </c>
      <c r="AL12" s="55" t="str">
        <f>IF(AND('Mapa final'!$Y$47="Muy Alta",'Mapa final'!$AA$47="Catastrófico"),CONCATENATE("R7C",'Mapa final'!$O$47),"")</f>
        <v/>
      </c>
      <c r="AM12" s="56" t="str">
        <f>IF(AND('Mapa final'!$Y$48="Muy Alta",'Mapa final'!$AA$48="Catastrófico"),CONCATENATE("R7C",'Mapa final'!$O$48),"")</f>
        <v/>
      </c>
      <c r="AN12" s="82"/>
      <c r="AO12" s="387"/>
      <c r="AP12" s="388"/>
      <c r="AQ12" s="388"/>
      <c r="AR12" s="388"/>
      <c r="AS12" s="388"/>
      <c r="AT12" s="389"/>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row>
    <row r="13" spans="1:91" ht="15" customHeight="1" x14ac:dyDescent="0.25">
      <c r="A13" s="82"/>
      <c r="B13" s="326"/>
      <c r="C13" s="326"/>
      <c r="D13" s="327"/>
      <c r="E13" s="367"/>
      <c r="F13" s="368"/>
      <c r="G13" s="368"/>
      <c r="H13" s="368"/>
      <c r="I13" s="369"/>
      <c r="J13" s="51" t="str">
        <f>IF(AND('Mapa final'!$Y$49="Muy Alta",'Mapa final'!$AA$49="Leve"),CONCATENATE("R8C",'Mapa final'!$O$49),"")</f>
        <v/>
      </c>
      <c r="K13" s="52" t="str">
        <f>IF(AND('Mapa final'!$Y$50="Muy Alta",'Mapa final'!$AA$50="Leve"),CONCATENATE("R8C",'Mapa final'!$O$50),"")</f>
        <v/>
      </c>
      <c r="L13" s="52" t="str">
        <f>IF(AND('Mapa final'!$Y$51="Muy Alta",'Mapa final'!$AA$51="Leve"),CONCATENATE("R8C",'Mapa final'!$O$51),"")</f>
        <v/>
      </c>
      <c r="M13" s="52" t="str">
        <f>IF(AND('Mapa final'!$Y$52="Muy Alta",'Mapa final'!$AA$52="Leve"),CONCATENATE("R8C",'Mapa final'!$O$52),"")</f>
        <v/>
      </c>
      <c r="N13" s="52" t="str">
        <f>IF(AND('Mapa final'!$Y$53="Muy Alta",'Mapa final'!$AA$53="Leve"),CONCATENATE("R8C",'Mapa final'!$O$53),"")</f>
        <v/>
      </c>
      <c r="O13" s="53" t="str">
        <f>IF(AND('Mapa final'!$Y$54="Muy Alta",'Mapa final'!$AA$54="Leve"),CONCATENATE("R8C",'Mapa final'!$O$54),"")</f>
        <v/>
      </c>
      <c r="P13" s="51" t="str">
        <f>IF(AND('Mapa final'!$Y$49="Muy Alta",'Mapa final'!$AA$49="Menor"),CONCATENATE("R8C",'Mapa final'!$O$49),"")</f>
        <v/>
      </c>
      <c r="Q13" s="52" t="str">
        <f>IF(AND('Mapa final'!$Y$50="Muy Alta",'Mapa final'!$AA$50="Menor"),CONCATENATE("R8C",'Mapa final'!$O$50),"")</f>
        <v/>
      </c>
      <c r="R13" s="52" t="str">
        <f>IF(AND('Mapa final'!$Y$51="Muy Alta",'Mapa final'!$AA$51="Menor"),CONCATENATE("R8C",'Mapa final'!$O$51),"")</f>
        <v/>
      </c>
      <c r="S13" s="52" t="str">
        <f>IF(AND('Mapa final'!$Y$52="Muy Alta",'Mapa final'!$AA$52="Menor"),CONCATENATE("R8C",'Mapa final'!$O$52),"")</f>
        <v/>
      </c>
      <c r="T13" s="52" t="str">
        <f>IF(AND('Mapa final'!$Y$53="Muy Alta",'Mapa final'!$AA$53="Menor"),CONCATENATE("R8C",'Mapa final'!$O$53),"")</f>
        <v/>
      </c>
      <c r="U13" s="53" t="str">
        <f>IF(AND('Mapa final'!$Y$54="Muy Alta",'Mapa final'!$AA$54="Menor"),CONCATENATE("R8C",'Mapa final'!$O$54),"")</f>
        <v/>
      </c>
      <c r="V13" s="51" t="str">
        <f>IF(AND('Mapa final'!$Y$49="Muy Alta",'Mapa final'!$AA$49="Moderado"),CONCATENATE("R8C",'Mapa final'!$O$49),"")</f>
        <v/>
      </c>
      <c r="W13" s="52" t="str">
        <f>IF(AND('Mapa final'!$Y$50="Muy Alta",'Mapa final'!$AA$50="Moderado"),CONCATENATE("R8C",'Mapa final'!$O$50),"")</f>
        <v/>
      </c>
      <c r="X13" s="52" t="str">
        <f>IF(AND('Mapa final'!$Y$51="Muy Alta",'Mapa final'!$AA$51="Moderado"),CONCATENATE("R8C",'Mapa final'!$O$51),"")</f>
        <v/>
      </c>
      <c r="Y13" s="52" t="str">
        <f>IF(AND('Mapa final'!$Y$52="Muy Alta",'Mapa final'!$AA$52="Moderado"),CONCATENATE("R8C",'Mapa final'!$O$52),"")</f>
        <v/>
      </c>
      <c r="Z13" s="52" t="str">
        <f>IF(AND('Mapa final'!$Y$53="Muy Alta",'Mapa final'!$AA$53="Moderado"),CONCATENATE("R8C",'Mapa final'!$O$53),"")</f>
        <v/>
      </c>
      <c r="AA13" s="53" t="str">
        <f>IF(AND('Mapa final'!$Y$54="Muy Alta",'Mapa final'!$AA$54="Moderado"),CONCATENATE("R8C",'Mapa final'!$O$54),"")</f>
        <v/>
      </c>
      <c r="AB13" s="51" t="str">
        <f>IF(AND('Mapa final'!$Y$49="Muy Alta",'Mapa final'!$AA$49="Mayor"),CONCATENATE("R8C",'Mapa final'!$O$49),"")</f>
        <v/>
      </c>
      <c r="AC13" s="52" t="str">
        <f>IF(AND('Mapa final'!$Y$50="Muy Alta",'Mapa final'!$AA$50="Mayor"),CONCATENATE("R8C",'Mapa final'!$O$50),"")</f>
        <v/>
      </c>
      <c r="AD13" s="52" t="str">
        <f>IF(AND('Mapa final'!$Y$51="Muy Alta",'Mapa final'!$AA$51="Mayor"),CONCATENATE("R8C",'Mapa final'!$O$51),"")</f>
        <v/>
      </c>
      <c r="AE13" s="52" t="str">
        <f>IF(AND('Mapa final'!$Y$52="Muy Alta",'Mapa final'!$AA$52="Mayor"),CONCATENATE("R8C",'Mapa final'!$O$52),"")</f>
        <v/>
      </c>
      <c r="AF13" s="52" t="str">
        <f>IF(AND('Mapa final'!$Y$53="Muy Alta",'Mapa final'!$AA$53="Mayor"),CONCATENATE("R8C",'Mapa final'!$O$53),"")</f>
        <v/>
      </c>
      <c r="AG13" s="53" t="str">
        <f>IF(AND('Mapa final'!$Y$54="Muy Alta",'Mapa final'!$AA$54="Mayor"),CONCATENATE("R8C",'Mapa final'!$O$54),"")</f>
        <v/>
      </c>
      <c r="AH13" s="54" t="str">
        <f>IF(AND('Mapa final'!$Y$49="Muy Alta",'Mapa final'!$AA$49="Catastrófico"),CONCATENATE("R8C",'Mapa final'!$O$49),"")</f>
        <v/>
      </c>
      <c r="AI13" s="55" t="str">
        <f>IF(AND('Mapa final'!$Y$50="Muy Alta",'Mapa final'!$AA$50="Catastrófico"),CONCATENATE("R8C",'Mapa final'!$O$50),"")</f>
        <v/>
      </c>
      <c r="AJ13" s="55" t="str">
        <f>IF(AND('Mapa final'!$Y$51="Muy Alta",'Mapa final'!$AA$51="Catastrófico"),CONCATENATE("R8C",'Mapa final'!$O$51),"")</f>
        <v/>
      </c>
      <c r="AK13" s="55" t="str">
        <f>IF(AND('Mapa final'!$Y$52="Muy Alta",'Mapa final'!$AA$52="Catastrófico"),CONCATENATE("R8C",'Mapa final'!$O$52),"")</f>
        <v/>
      </c>
      <c r="AL13" s="55" t="str">
        <f>IF(AND('Mapa final'!$Y$53="Muy Alta",'Mapa final'!$AA$53="Catastrófico"),CONCATENATE("R8C",'Mapa final'!$O$53),"")</f>
        <v/>
      </c>
      <c r="AM13" s="56" t="str">
        <f>IF(AND('Mapa final'!$Y$54="Muy Alta",'Mapa final'!$AA$54="Catastrófico"),CONCATENATE("R8C",'Mapa final'!$O$54),"")</f>
        <v/>
      </c>
      <c r="AN13" s="82"/>
      <c r="AO13" s="387"/>
      <c r="AP13" s="388"/>
      <c r="AQ13" s="388"/>
      <c r="AR13" s="388"/>
      <c r="AS13" s="388"/>
      <c r="AT13" s="389"/>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row>
    <row r="14" spans="1:91" ht="15" customHeight="1" x14ac:dyDescent="0.25">
      <c r="A14" s="82"/>
      <c r="B14" s="326"/>
      <c r="C14" s="326"/>
      <c r="D14" s="327"/>
      <c r="E14" s="367"/>
      <c r="F14" s="368"/>
      <c r="G14" s="368"/>
      <c r="H14" s="368"/>
      <c r="I14" s="369"/>
      <c r="J14" s="51" t="str">
        <f>IF(AND('Mapa final'!$Y$55="Muy Alta",'Mapa final'!$AA$55="Leve"),CONCATENATE("R9C",'Mapa final'!$O$55),"")</f>
        <v/>
      </c>
      <c r="K14" s="52" t="str">
        <f>IF(AND('Mapa final'!$Y$56="Muy Alta",'Mapa final'!$AA$56="Leve"),CONCATENATE("R9C",'Mapa final'!$O$56),"")</f>
        <v/>
      </c>
      <c r="L14" s="52" t="str">
        <f>IF(AND('Mapa final'!$Y$57="Muy Alta",'Mapa final'!$AA$57="Leve"),CONCATENATE("R9C",'Mapa final'!$O$57),"")</f>
        <v/>
      </c>
      <c r="M14" s="52" t="str">
        <f>IF(AND('Mapa final'!$Y$58="Muy Alta",'Mapa final'!$AA$58="Leve"),CONCATENATE("R9C",'Mapa final'!$O$58),"")</f>
        <v/>
      </c>
      <c r="N14" s="52" t="str">
        <f>IF(AND('Mapa final'!$Y$59="Muy Alta",'Mapa final'!$AA$59="Leve"),CONCATENATE("R9C",'Mapa final'!$O$59),"")</f>
        <v/>
      </c>
      <c r="O14" s="53" t="str">
        <f>IF(AND('Mapa final'!$Y$60="Muy Alta",'Mapa final'!$AA$60="Leve"),CONCATENATE("R9C",'Mapa final'!$O$60),"")</f>
        <v/>
      </c>
      <c r="P14" s="51" t="str">
        <f>IF(AND('Mapa final'!$Y$55="Muy Alta",'Mapa final'!$AA$55="Menor"),CONCATENATE("R9C",'Mapa final'!$O$55),"")</f>
        <v/>
      </c>
      <c r="Q14" s="52" t="str">
        <f>IF(AND('Mapa final'!$Y$56="Muy Alta",'Mapa final'!$AA$56="Menor"),CONCATENATE("R9C",'Mapa final'!$O$56),"")</f>
        <v/>
      </c>
      <c r="R14" s="52" t="str">
        <f>IF(AND('Mapa final'!$Y$57="Muy Alta",'Mapa final'!$AA$57="Menor"),CONCATENATE("R9C",'Mapa final'!$O$57),"")</f>
        <v/>
      </c>
      <c r="S14" s="52" t="str">
        <f>IF(AND('Mapa final'!$Y$58="Muy Alta",'Mapa final'!$AA$58="Menor"),CONCATENATE("R9C",'Mapa final'!$O$58),"")</f>
        <v/>
      </c>
      <c r="T14" s="52" t="str">
        <f>IF(AND('Mapa final'!$Y$59="Muy Alta",'Mapa final'!$AA$59="Menor"),CONCATENATE("R9C",'Mapa final'!$O$59),"")</f>
        <v/>
      </c>
      <c r="U14" s="53" t="str">
        <f>IF(AND('Mapa final'!$Y$60="Muy Alta",'Mapa final'!$AA$60="Menor"),CONCATENATE("R9C",'Mapa final'!$O$60),"")</f>
        <v/>
      </c>
      <c r="V14" s="51" t="str">
        <f>IF(AND('Mapa final'!$Y$55="Muy Alta",'Mapa final'!$AA$55="Moderado"),CONCATENATE("R9C",'Mapa final'!$O$55),"")</f>
        <v/>
      </c>
      <c r="W14" s="52" t="str">
        <f>IF(AND('Mapa final'!$Y$56="Muy Alta",'Mapa final'!$AA$56="Moderado"),CONCATENATE("R9C",'Mapa final'!$O$56),"")</f>
        <v/>
      </c>
      <c r="X14" s="52" t="str">
        <f>IF(AND('Mapa final'!$Y$57="Muy Alta",'Mapa final'!$AA$57="Moderado"),CONCATENATE("R9C",'Mapa final'!$O$57),"")</f>
        <v/>
      </c>
      <c r="Y14" s="52" t="str">
        <f>IF(AND('Mapa final'!$Y$58="Muy Alta",'Mapa final'!$AA$58="Moderado"),CONCATENATE("R9C",'Mapa final'!$O$58),"")</f>
        <v/>
      </c>
      <c r="Z14" s="52" t="str">
        <f>IF(AND('Mapa final'!$Y$59="Muy Alta",'Mapa final'!$AA$59="Moderado"),CONCATENATE("R9C",'Mapa final'!$O$59),"")</f>
        <v/>
      </c>
      <c r="AA14" s="53" t="str">
        <f>IF(AND('Mapa final'!$Y$60="Muy Alta",'Mapa final'!$AA$60="Moderado"),CONCATENATE("R9C",'Mapa final'!$O$60),"")</f>
        <v/>
      </c>
      <c r="AB14" s="51" t="str">
        <f>IF(AND('Mapa final'!$Y$55="Muy Alta",'Mapa final'!$AA$55="Mayor"),CONCATENATE("R9C",'Mapa final'!$O$55),"")</f>
        <v/>
      </c>
      <c r="AC14" s="52" t="str">
        <f>IF(AND('Mapa final'!$Y$56="Muy Alta",'Mapa final'!$AA$56="Mayor"),CONCATENATE("R9C",'Mapa final'!$O$56),"")</f>
        <v/>
      </c>
      <c r="AD14" s="52" t="str">
        <f>IF(AND('Mapa final'!$Y$57="Muy Alta",'Mapa final'!$AA$57="Mayor"),CONCATENATE("R9C",'Mapa final'!$O$57),"")</f>
        <v/>
      </c>
      <c r="AE14" s="52" t="str">
        <f>IF(AND('Mapa final'!$Y$58="Muy Alta",'Mapa final'!$AA$58="Mayor"),CONCATENATE("R9C",'Mapa final'!$O$58),"")</f>
        <v/>
      </c>
      <c r="AF14" s="52" t="str">
        <f>IF(AND('Mapa final'!$Y$59="Muy Alta",'Mapa final'!$AA$59="Mayor"),CONCATENATE("R9C",'Mapa final'!$O$59),"")</f>
        <v/>
      </c>
      <c r="AG14" s="53" t="str">
        <f>IF(AND('Mapa final'!$Y$60="Muy Alta",'Mapa final'!$AA$60="Mayor"),CONCATENATE("R9C",'Mapa final'!$O$60),"")</f>
        <v/>
      </c>
      <c r="AH14" s="54" t="str">
        <f>IF(AND('Mapa final'!$Y$55="Muy Alta",'Mapa final'!$AA$55="Catastrófico"),CONCATENATE("R9C",'Mapa final'!$O$55),"")</f>
        <v/>
      </c>
      <c r="AI14" s="55" t="str">
        <f>IF(AND('Mapa final'!$Y$56="Muy Alta",'Mapa final'!$AA$56="Catastrófico"),CONCATENATE("R9C",'Mapa final'!$O$56),"")</f>
        <v/>
      </c>
      <c r="AJ14" s="55" t="str">
        <f>IF(AND('Mapa final'!$Y$57="Muy Alta",'Mapa final'!$AA$57="Catastrófico"),CONCATENATE("R9C",'Mapa final'!$O$57),"")</f>
        <v/>
      </c>
      <c r="AK14" s="55" t="str">
        <f>IF(AND('Mapa final'!$Y$58="Muy Alta",'Mapa final'!$AA$58="Catastrófico"),CONCATENATE("R9C",'Mapa final'!$O$58),"")</f>
        <v/>
      </c>
      <c r="AL14" s="55" t="str">
        <f>IF(AND('Mapa final'!$Y$59="Muy Alta",'Mapa final'!$AA$59="Catastrófico"),CONCATENATE("R9C",'Mapa final'!$O$59),"")</f>
        <v/>
      </c>
      <c r="AM14" s="56" t="str">
        <f>IF(AND('Mapa final'!$Y$60="Muy Alta",'Mapa final'!$AA$60="Catastrófico"),CONCATENATE("R9C",'Mapa final'!$O$60),"")</f>
        <v/>
      </c>
      <c r="AN14" s="82"/>
      <c r="AO14" s="387"/>
      <c r="AP14" s="388"/>
      <c r="AQ14" s="388"/>
      <c r="AR14" s="388"/>
      <c r="AS14" s="388"/>
      <c r="AT14" s="389"/>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row>
    <row r="15" spans="1:91" ht="15.75" customHeight="1" thickBot="1" x14ac:dyDescent="0.3">
      <c r="A15" s="82"/>
      <c r="B15" s="326"/>
      <c r="C15" s="326"/>
      <c r="D15" s="327"/>
      <c r="E15" s="370"/>
      <c r="F15" s="371"/>
      <c r="G15" s="371"/>
      <c r="H15" s="371"/>
      <c r="I15" s="372"/>
      <c r="J15" s="57" t="str">
        <f>IF(AND('Mapa final'!$Y$61="Muy Alta",'Mapa final'!$AA$61="Leve"),CONCATENATE("R10C",'Mapa final'!$O$61),"")</f>
        <v/>
      </c>
      <c r="K15" s="58" t="str">
        <f>IF(AND('Mapa final'!$Y$62="Muy Alta",'Mapa final'!$AA$62="Leve"),CONCATENATE("R10C",'Mapa final'!$O$62),"")</f>
        <v/>
      </c>
      <c r="L15" s="58" t="str">
        <f>IF(AND('Mapa final'!$Y$63="Muy Alta",'Mapa final'!$AA$63="Leve"),CONCATENATE("R10C",'Mapa final'!$O$63),"")</f>
        <v/>
      </c>
      <c r="M15" s="58" t="str">
        <f>IF(AND('Mapa final'!$Y$64="Muy Alta",'Mapa final'!$AA$64="Leve"),CONCATENATE("R10C",'Mapa final'!$O$64),"")</f>
        <v/>
      </c>
      <c r="N15" s="58" t="str">
        <f>IF(AND('Mapa final'!$Y$65="Muy Alta",'Mapa final'!$AA$65="Leve"),CONCATENATE("R10C",'Mapa final'!$O$65),"")</f>
        <v/>
      </c>
      <c r="O15" s="59" t="str">
        <f>IF(AND('Mapa final'!$Y$66="Muy Alta",'Mapa final'!$AA$66="Leve"),CONCATENATE("R10C",'Mapa final'!$O$66),"")</f>
        <v/>
      </c>
      <c r="P15" s="51" t="str">
        <f>IF(AND('Mapa final'!$Y$61="Muy Alta",'Mapa final'!$AA$61="Menor"),CONCATENATE("R10C",'Mapa final'!$O$61),"")</f>
        <v/>
      </c>
      <c r="Q15" s="52" t="str">
        <f>IF(AND('Mapa final'!$Y$62="Muy Alta",'Mapa final'!$AA$62="Menor"),CONCATENATE("R10C",'Mapa final'!$O$62),"")</f>
        <v/>
      </c>
      <c r="R15" s="52" t="str">
        <f>IF(AND('Mapa final'!$Y$63="Muy Alta",'Mapa final'!$AA$63="Menor"),CONCATENATE("R10C",'Mapa final'!$O$63),"")</f>
        <v/>
      </c>
      <c r="S15" s="52" t="str">
        <f>IF(AND('Mapa final'!$Y$64="Muy Alta",'Mapa final'!$AA$64="Menor"),CONCATENATE("R10C",'Mapa final'!$O$64),"")</f>
        <v/>
      </c>
      <c r="T15" s="52" t="str">
        <f>IF(AND('Mapa final'!$Y$65="Muy Alta",'Mapa final'!$AA$65="Menor"),CONCATENATE("R10C",'Mapa final'!$O$65),"")</f>
        <v/>
      </c>
      <c r="U15" s="53" t="str">
        <f>IF(AND('Mapa final'!$Y$66="Muy Alta",'Mapa final'!$AA$66="Menor"),CONCATENATE("R10C",'Mapa final'!$O$66),"")</f>
        <v/>
      </c>
      <c r="V15" s="57" t="str">
        <f>IF(AND('Mapa final'!$Y$61="Muy Alta",'Mapa final'!$AA$61="Moderado"),CONCATENATE("R10C",'Mapa final'!$O$61),"")</f>
        <v/>
      </c>
      <c r="W15" s="58" t="str">
        <f>IF(AND('Mapa final'!$Y$62="Muy Alta",'Mapa final'!$AA$62="Moderado"),CONCATENATE("R10C",'Mapa final'!$O$62),"")</f>
        <v/>
      </c>
      <c r="X15" s="58" t="str">
        <f>IF(AND('Mapa final'!$Y$63="Muy Alta",'Mapa final'!$AA$63="Moderado"),CONCATENATE("R10C",'Mapa final'!$O$63),"")</f>
        <v/>
      </c>
      <c r="Y15" s="58" t="str">
        <f>IF(AND('Mapa final'!$Y$64="Muy Alta",'Mapa final'!$AA$64="Moderado"),CONCATENATE("R10C",'Mapa final'!$O$64),"")</f>
        <v/>
      </c>
      <c r="Z15" s="58" t="str">
        <f>IF(AND('Mapa final'!$Y$65="Muy Alta",'Mapa final'!$AA$65="Moderado"),CONCATENATE("R10C",'Mapa final'!$O$65),"")</f>
        <v/>
      </c>
      <c r="AA15" s="59" t="str">
        <f>IF(AND('Mapa final'!$Y$66="Muy Alta",'Mapa final'!$AA$66="Moderado"),CONCATENATE("R10C",'Mapa final'!$O$66),"")</f>
        <v/>
      </c>
      <c r="AB15" s="51" t="str">
        <f>IF(AND('Mapa final'!$Y$61="Muy Alta",'Mapa final'!$AA$61="Mayor"),CONCATENATE("R10C",'Mapa final'!$O$61),"")</f>
        <v/>
      </c>
      <c r="AC15" s="52" t="str">
        <f>IF(AND('Mapa final'!$Y$62="Muy Alta",'Mapa final'!$AA$62="Mayor"),CONCATENATE("R10C",'Mapa final'!$O$62),"")</f>
        <v/>
      </c>
      <c r="AD15" s="52" t="str">
        <f>IF(AND('Mapa final'!$Y$63="Muy Alta",'Mapa final'!$AA$63="Mayor"),CONCATENATE("R10C",'Mapa final'!$O$63),"")</f>
        <v/>
      </c>
      <c r="AE15" s="52" t="str">
        <f>IF(AND('Mapa final'!$Y$64="Muy Alta",'Mapa final'!$AA$64="Mayor"),CONCATENATE("R10C",'Mapa final'!$O$64),"")</f>
        <v/>
      </c>
      <c r="AF15" s="52" t="str">
        <f>IF(AND('Mapa final'!$Y$65="Muy Alta",'Mapa final'!$AA$65="Mayor"),CONCATENATE("R10C",'Mapa final'!$O$65),"")</f>
        <v/>
      </c>
      <c r="AG15" s="53" t="str">
        <f>IF(AND('Mapa final'!$Y$66="Muy Alta",'Mapa final'!$AA$66="Mayor"),CONCATENATE("R10C",'Mapa final'!$O$66),"")</f>
        <v/>
      </c>
      <c r="AH15" s="60" t="str">
        <f>IF(AND('Mapa final'!$Y$61="Muy Alta",'Mapa final'!$AA$61="Catastrófico"),CONCATENATE("R10C",'Mapa final'!$O$61),"")</f>
        <v/>
      </c>
      <c r="AI15" s="61" t="str">
        <f>IF(AND('Mapa final'!$Y$62="Muy Alta",'Mapa final'!$AA$62="Catastrófico"),CONCATENATE("R10C",'Mapa final'!$O$62),"")</f>
        <v/>
      </c>
      <c r="AJ15" s="61" t="str">
        <f>IF(AND('Mapa final'!$Y$63="Muy Alta",'Mapa final'!$AA$63="Catastrófico"),CONCATENATE("R10C",'Mapa final'!$O$63),"")</f>
        <v/>
      </c>
      <c r="AK15" s="61" t="str">
        <f>IF(AND('Mapa final'!$Y$64="Muy Alta",'Mapa final'!$AA$64="Catastrófico"),CONCATENATE("R10C",'Mapa final'!$O$64),"")</f>
        <v/>
      </c>
      <c r="AL15" s="61" t="str">
        <f>IF(AND('Mapa final'!$Y$65="Muy Alta",'Mapa final'!$AA$65="Catastrófico"),CONCATENATE("R10C",'Mapa final'!$O$65),"")</f>
        <v/>
      </c>
      <c r="AM15" s="62" t="str">
        <f>IF(AND('Mapa final'!$Y$66="Muy Alta",'Mapa final'!$AA$66="Catastrófico"),CONCATENATE("R10C",'Mapa final'!$O$66),"")</f>
        <v/>
      </c>
      <c r="AN15" s="82"/>
      <c r="AO15" s="390"/>
      <c r="AP15" s="391"/>
      <c r="AQ15" s="391"/>
      <c r="AR15" s="391"/>
      <c r="AS15" s="391"/>
      <c r="AT15" s="39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row>
    <row r="16" spans="1:91" ht="15" customHeight="1" x14ac:dyDescent="0.25">
      <c r="A16" s="82"/>
      <c r="B16" s="326"/>
      <c r="C16" s="326"/>
      <c r="D16" s="327"/>
      <c r="E16" s="364" t="s">
        <v>114</v>
      </c>
      <c r="F16" s="365"/>
      <c r="G16" s="365"/>
      <c r="H16" s="365"/>
      <c r="I16" s="365"/>
      <c r="J16" s="63" t="str">
        <f>IF(AND('Mapa final'!$Y$10="Alta",'Mapa final'!$AA$10="Leve"),CONCATENATE("R1C",'Mapa final'!$O$10),"")</f>
        <v/>
      </c>
      <c r="K16" s="64" t="str">
        <f>IF(AND('Mapa final'!$Y$11="Alta",'Mapa final'!$AA$11="Leve"),CONCATENATE("R1C",'Mapa final'!$O$11),"")</f>
        <v/>
      </c>
      <c r="L16" s="64" t="str">
        <f>IF(AND('Mapa final'!$Y$12="Alta",'Mapa final'!$AA$12="Leve"),CONCATENATE("R1C",'Mapa final'!$O$12),"")</f>
        <v/>
      </c>
      <c r="M16" s="64" t="str">
        <f>IF(AND('Mapa final'!$Y$13="Alta",'Mapa final'!$AA$13="Leve"),CONCATENATE("R1C",'Mapa final'!$O$13),"")</f>
        <v/>
      </c>
      <c r="N16" s="64" t="str">
        <f>IF(AND('Mapa final'!$Y$14="Alta",'Mapa final'!$AA$14="Leve"),CONCATENATE("R1C",'Mapa final'!$O$14),"")</f>
        <v/>
      </c>
      <c r="O16" s="65" t="str">
        <f>IF(AND('Mapa final'!$Y$15="Alta",'Mapa final'!$AA$15="Leve"),CONCATENATE("R1C",'Mapa final'!$O$15),"")</f>
        <v/>
      </c>
      <c r="P16" s="63" t="str">
        <f>IF(AND('Mapa final'!$Y$10="Alta",'Mapa final'!$AA$10="Menor"),CONCATENATE("R1C",'Mapa final'!$O$10),"")</f>
        <v/>
      </c>
      <c r="Q16" s="64" t="str">
        <f>IF(AND('Mapa final'!$Y$11="Alta",'Mapa final'!$AA$11="Menor"),CONCATENATE("R1C",'Mapa final'!$O$11),"")</f>
        <v/>
      </c>
      <c r="R16" s="64" t="str">
        <f>IF(AND('Mapa final'!$Y$12="Alta",'Mapa final'!$AA$12="Menor"),CONCATENATE("R1C",'Mapa final'!$O$12),"")</f>
        <v/>
      </c>
      <c r="S16" s="64" t="str">
        <f>IF(AND('Mapa final'!$Y$13="Alta",'Mapa final'!$AA$13="Menor"),CONCATENATE("R1C",'Mapa final'!$O$13),"")</f>
        <v/>
      </c>
      <c r="T16" s="64" t="str">
        <f>IF(AND('Mapa final'!$Y$14="Alta",'Mapa final'!$AA$14="Menor"),CONCATENATE("R1C",'Mapa final'!$O$14),"")</f>
        <v/>
      </c>
      <c r="U16" s="65" t="str">
        <f>IF(AND('Mapa final'!$Y$15="Alta",'Mapa final'!$AA$15="Menor"),CONCATENATE("R1C",'Mapa final'!$O$15),"")</f>
        <v/>
      </c>
      <c r="V16" s="45" t="str">
        <f>IF(AND('Mapa final'!$Y$10="Alta",'Mapa final'!$AA$10="Moderado"),CONCATENATE("R1C",'Mapa final'!$O$10),"")</f>
        <v/>
      </c>
      <c r="W16" s="46" t="str">
        <f>IF(AND('Mapa final'!$Y$11="Alta",'Mapa final'!$AA$11="Moderado"),CONCATENATE("R1C",'Mapa final'!$O$11),"")</f>
        <v/>
      </c>
      <c r="X16" s="46" t="str">
        <f>IF(AND('Mapa final'!$Y$12="Alta",'Mapa final'!$AA$12="Moderado"),CONCATENATE("R1C",'Mapa final'!$O$12),"")</f>
        <v/>
      </c>
      <c r="Y16" s="46" t="str">
        <f>IF(AND('Mapa final'!$Y$13="Alta",'Mapa final'!$AA$13="Moderado"),CONCATENATE("R1C",'Mapa final'!$O$13),"")</f>
        <v/>
      </c>
      <c r="Z16" s="46" t="str">
        <f>IF(AND('Mapa final'!$Y$14="Alta",'Mapa final'!$AA$14="Moderado"),CONCATENATE("R1C",'Mapa final'!$O$14),"")</f>
        <v/>
      </c>
      <c r="AA16" s="47" t="str">
        <f>IF(AND('Mapa final'!$Y$15="Alta",'Mapa final'!$AA$15="Moderado"),CONCATENATE("R1C",'Mapa final'!$O$15),"")</f>
        <v/>
      </c>
      <c r="AB16" s="45" t="str">
        <f>IF(AND('Mapa final'!$Y$10="Alta",'Mapa final'!$AA$10="Mayor"),CONCATENATE("R1C",'Mapa final'!$O$10),"")</f>
        <v/>
      </c>
      <c r="AC16" s="46" t="str">
        <f>IF(AND('Mapa final'!$Y$11="Alta",'Mapa final'!$AA$11="Mayor"),CONCATENATE("R1C",'Mapa final'!$O$11),"")</f>
        <v/>
      </c>
      <c r="AD16" s="46" t="str">
        <f>IF(AND('Mapa final'!$Y$12="Alta",'Mapa final'!$AA$12="Mayor"),CONCATENATE("R1C",'Mapa final'!$O$12),"")</f>
        <v/>
      </c>
      <c r="AE16" s="46" t="str">
        <f>IF(AND('Mapa final'!$Y$13="Alta",'Mapa final'!$AA$13="Mayor"),CONCATENATE("R1C",'Mapa final'!$O$13),"")</f>
        <v/>
      </c>
      <c r="AF16" s="46" t="str">
        <f>IF(AND('Mapa final'!$Y$14="Alta",'Mapa final'!$AA$14="Mayor"),CONCATENATE("R1C",'Mapa final'!$O$14),"")</f>
        <v/>
      </c>
      <c r="AG16" s="47" t="str">
        <f>IF(AND('Mapa final'!$Y$15="Alta",'Mapa final'!$AA$15="Mayor"),CONCATENATE("R1C",'Mapa final'!$O$15),"")</f>
        <v/>
      </c>
      <c r="AH16" s="48" t="str">
        <f>IF(AND('Mapa final'!$Y$10="Alta",'Mapa final'!$AA$10="Catastrófico"),CONCATENATE("R1C",'Mapa final'!$O$10),"")</f>
        <v/>
      </c>
      <c r="AI16" s="49" t="str">
        <f>IF(AND('Mapa final'!$Y$11="Alta",'Mapa final'!$AA$11="Catastrófico"),CONCATENATE("R1C",'Mapa final'!$O$11),"")</f>
        <v/>
      </c>
      <c r="AJ16" s="49" t="str">
        <f>IF(AND('Mapa final'!$Y$12="Alta",'Mapa final'!$AA$12="Catastrófico"),CONCATENATE("R1C",'Mapa final'!$O$12),"")</f>
        <v/>
      </c>
      <c r="AK16" s="49" t="str">
        <f>IF(AND('Mapa final'!$Y$13="Alta",'Mapa final'!$AA$13="Catastrófico"),CONCATENATE("R1C",'Mapa final'!$O$13),"")</f>
        <v/>
      </c>
      <c r="AL16" s="49" t="str">
        <f>IF(AND('Mapa final'!$Y$14="Alta",'Mapa final'!$AA$14="Catastrófico"),CONCATENATE("R1C",'Mapa final'!$O$14),"")</f>
        <v/>
      </c>
      <c r="AM16" s="50" t="str">
        <f>IF(AND('Mapa final'!$Y$15="Alta",'Mapa final'!$AA$15="Catastrófico"),CONCATENATE("R1C",'Mapa final'!$O$15),"")</f>
        <v/>
      </c>
      <c r="AN16" s="82"/>
      <c r="AO16" s="374" t="s">
        <v>79</v>
      </c>
      <c r="AP16" s="375"/>
      <c r="AQ16" s="375"/>
      <c r="AR16" s="375"/>
      <c r="AS16" s="375"/>
      <c r="AT16" s="376"/>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row>
    <row r="17" spans="1:76" ht="15" customHeight="1" x14ac:dyDescent="0.25">
      <c r="A17" s="82"/>
      <c r="B17" s="326"/>
      <c r="C17" s="326"/>
      <c r="D17" s="327"/>
      <c r="E17" s="383"/>
      <c r="F17" s="368"/>
      <c r="G17" s="368"/>
      <c r="H17" s="368"/>
      <c r="I17" s="368"/>
      <c r="J17" s="66" t="str">
        <f>IF(AND('Mapa final'!$Y$16="Alta",'Mapa final'!$AA$16="Leve"),CONCATENATE("R2C",'Mapa final'!$O$16),"")</f>
        <v/>
      </c>
      <c r="K17" s="67" t="str">
        <f>IF(AND('Mapa final'!$Y$17="Alta",'Mapa final'!$AA$17="Leve"),CONCATENATE("R2C",'Mapa final'!$O$17),"")</f>
        <v/>
      </c>
      <c r="L17" s="67" t="str">
        <f>IF(AND('Mapa final'!$Y$18="Alta",'Mapa final'!$AA$18="Leve"),CONCATENATE("R2C",'Mapa final'!$O$18),"")</f>
        <v/>
      </c>
      <c r="M17" s="67" t="str">
        <f>IF(AND('Mapa final'!$Y$19="Alta",'Mapa final'!$AA$19="Leve"),CONCATENATE("R2C",'Mapa final'!$O$19),"")</f>
        <v/>
      </c>
      <c r="N17" s="67" t="str">
        <f>IF(AND('Mapa final'!$Y$20="Alta",'Mapa final'!$AA$20="Leve"),CONCATENATE("R2C",'Mapa final'!$O$20),"")</f>
        <v/>
      </c>
      <c r="O17" s="68" t="str">
        <f>IF(AND('Mapa final'!$Y$21="Alta",'Mapa final'!$AA$21="Leve"),CONCATENATE("R2C",'Mapa final'!$O$21),"")</f>
        <v/>
      </c>
      <c r="P17" s="66" t="str">
        <f>IF(AND('Mapa final'!$Y$16="Alta",'Mapa final'!$AA$16="Menor"),CONCATENATE("R2C",'Mapa final'!$O$16),"")</f>
        <v/>
      </c>
      <c r="Q17" s="67" t="str">
        <f>IF(AND('Mapa final'!$Y$17="Alta",'Mapa final'!$AA$17="Menor"),CONCATENATE("R2C",'Mapa final'!$O$17),"")</f>
        <v/>
      </c>
      <c r="R17" s="67" t="str">
        <f>IF(AND('Mapa final'!$Y$18="Alta",'Mapa final'!$AA$18="Menor"),CONCATENATE("R2C",'Mapa final'!$O$18),"")</f>
        <v/>
      </c>
      <c r="S17" s="67" t="str">
        <f>IF(AND('Mapa final'!$Y$19="Alta",'Mapa final'!$AA$19="Menor"),CONCATENATE("R2C",'Mapa final'!$O$19),"")</f>
        <v/>
      </c>
      <c r="T17" s="67" t="str">
        <f>IF(AND('Mapa final'!$Y$20="Alta",'Mapa final'!$AA$20="Menor"),CONCATENATE("R2C",'Mapa final'!$O$20),"")</f>
        <v/>
      </c>
      <c r="U17" s="68" t="str">
        <f>IF(AND('Mapa final'!$Y$21="Alta",'Mapa final'!$AA$21="Menor"),CONCATENATE("R2C",'Mapa final'!$O$21),"")</f>
        <v/>
      </c>
      <c r="V17" s="51" t="str">
        <f>IF(AND('Mapa final'!$Y$16="Alta",'Mapa final'!$AA$16="Moderado"),CONCATENATE("R2C",'Mapa final'!$O$16),"")</f>
        <v/>
      </c>
      <c r="W17" s="52" t="str">
        <f>IF(AND('Mapa final'!$Y$17="Alta",'Mapa final'!$AA$17="Moderado"),CONCATENATE("R2C",'Mapa final'!$O$17),"")</f>
        <v/>
      </c>
      <c r="X17" s="52" t="str">
        <f>IF(AND('Mapa final'!$Y$18="Alta",'Mapa final'!$AA$18="Moderado"),CONCATENATE("R2C",'Mapa final'!$O$18),"")</f>
        <v/>
      </c>
      <c r="Y17" s="52" t="str">
        <f>IF(AND('Mapa final'!$Y$19="Alta",'Mapa final'!$AA$19="Moderado"),CONCATENATE("R2C",'Mapa final'!$O$19),"")</f>
        <v/>
      </c>
      <c r="Z17" s="52" t="str">
        <f>IF(AND('Mapa final'!$Y$20="Alta",'Mapa final'!$AA$20="Moderado"),CONCATENATE("R2C",'Mapa final'!$O$20),"")</f>
        <v/>
      </c>
      <c r="AA17" s="53" t="str">
        <f>IF(AND('Mapa final'!$Y$21="Alta",'Mapa final'!$AA$21="Moderado"),CONCATENATE("R2C",'Mapa final'!$O$21),"")</f>
        <v/>
      </c>
      <c r="AB17" s="51" t="str">
        <f>IF(AND('Mapa final'!$Y$16="Alta",'Mapa final'!$AA$16="Mayor"),CONCATENATE("R2C",'Mapa final'!$O$16),"")</f>
        <v/>
      </c>
      <c r="AC17" s="52" t="str">
        <f>IF(AND('Mapa final'!$Y$17="Alta",'Mapa final'!$AA$17="Mayor"),CONCATENATE("R2C",'Mapa final'!$O$17),"")</f>
        <v/>
      </c>
      <c r="AD17" s="52" t="str">
        <f>IF(AND('Mapa final'!$Y$18="Alta",'Mapa final'!$AA$18="Mayor"),CONCATENATE("R2C",'Mapa final'!$O$18),"")</f>
        <v/>
      </c>
      <c r="AE17" s="52" t="str">
        <f>IF(AND('Mapa final'!$Y$19="Alta",'Mapa final'!$AA$19="Mayor"),CONCATENATE("R2C",'Mapa final'!$O$19),"")</f>
        <v/>
      </c>
      <c r="AF17" s="52" t="str">
        <f>IF(AND('Mapa final'!$Y$20="Alta",'Mapa final'!$AA$20="Mayor"),CONCATENATE("R2C",'Mapa final'!$O$20),"")</f>
        <v/>
      </c>
      <c r="AG17" s="53" t="str">
        <f>IF(AND('Mapa final'!$Y$21="Alta",'Mapa final'!$AA$21="Mayor"),CONCATENATE("R2C",'Mapa final'!$O$21),"")</f>
        <v/>
      </c>
      <c r="AH17" s="54" t="str">
        <f>IF(AND('Mapa final'!$Y$16="Alta",'Mapa final'!$AA$16="Catastrófico"),CONCATENATE("R2C",'Mapa final'!$O$16),"")</f>
        <v/>
      </c>
      <c r="AI17" s="55" t="str">
        <f>IF(AND('Mapa final'!$Y$17="Alta",'Mapa final'!$AA$17="Catastrófico"),CONCATENATE("R2C",'Mapa final'!$O$17),"")</f>
        <v/>
      </c>
      <c r="AJ17" s="55" t="str">
        <f>IF(AND('Mapa final'!$Y$18="Alta",'Mapa final'!$AA$18="Catastrófico"),CONCATENATE("R2C",'Mapa final'!$O$18),"")</f>
        <v/>
      </c>
      <c r="AK17" s="55" t="str">
        <f>IF(AND('Mapa final'!$Y$19="Alta",'Mapa final'!$AA$19="Catastrófico"),CONCATENATE("R2C",'Mapa final'!$O$19),"")</f>
        <v/>
      </c>
      <c r="AL17" s="55" t="str">
        <f>IF(AND('Mapa final'!$Y$20="Alta",'Mapa final'!$AA$20="Catastrófico"),CONCATENATE("R2C",'Mapa final'!$O$20),"")</f>
        <v/>
      </c>
      <c r="AM17" s="56" t="str">
        <f>IF(AND('Mapa final'!$Y$21="Alta",'Mapa final'!$AA$21="Catastrófico"),CONCATENATE("R2C",'Mapa final'!$O$21),"")</f>
        <v/>
      </c>
      <c r="AN17" s="82"/>
      <c r="AO17" s="377"/>
      <c r="AP17" s="378"/>
      <c r="AQ17" s="378"/>
      <c r="AR17" s="378"/>
      <c r="AS17" s="378"/>
      <c r="AT17" s="379"/>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row>
    <row r="18" spans="1:76" ht="15" customHeight="1" x14ac:dyDescent="0.25">
      <c r="A18" s="82"/>
      <c r="B18" s="326"/>
      <c r="C18" s="326"/>
      <c r="D18" s="327"/>
      <c r="E18" s="367"/>
      <c r="F18" s="368"/>
      <c r="G18" s="368"/>
      <c r="H18" s="368"/>
      <c r="I18" s="368"/>
      <c r="J18" s="66" t="str">
        <f>IF(AND('Mapa final'!$Y$22="Alta",'Mapa final'!$AA$22="Leve"),CONCATENATE("R3C",'Mapa final'!$O$22),"")</f>
        <v/>
      </c>
      <c r="K18" s="67" t="str">
        <f>IF(AND('Mapa final'!$Y$23="Alta",'Mapa final'!$AA$23="Leve"),CONCATENATE("R3C",'Mapa final'!$O$23),"")</f>
        <v/>
      </c>
      <c r="L18" s="67" t="str">
        <f>IF(AND('Mapa final'!$Y$24="Alta",'Mapa final'!$AA$24="Leve"),CONCATENATE("R3C",'Mapa final'!$O$24),"")</f>
        <v/>
      </c>
      <c r="M18" s="67" t="str">
        <f>IF(AND('Mapa final'!$Y$25="Alta",'Mapa final'!$AA$25="Leve"),CONCATENATE("R3C",'Mapa final'!$O$25),"")</f>
        <v/>
      </c>
      <c r="N18" s="67" t="str">
        <f>IF(AND('Mapa final'!$Y$26="Alta",'Mapa final'!$AA$26="Leve"),CONCATENATE("R3C",'Mapa final'!$O$26),"")</f>
        <v/>
      </c>
      <c r="O18" s="68" t="str">
        <f>IF(AND('Mapa final'!$Y$27="Alta",'Mapa final'!$AA$27="Leve"),CONCATENATE("R3C",'Mapa final'!$O$27),"")</f>
        <v/>
      </c>
      <c r="P18" s="66" t="str">
        <f>IF(AND('Mapa final'!$Y$22="Alta",'Mapa final'!$AA$22="Menor"),CONCATENATE("R3C",'Mapa final'!$O$22),"")</f>
        <v/>
      </c>
      <c r="Q18" s="67" t="str">
        <f>IF(AND('Mapa final'!$Y$23="Alta",'Mapa final'!$AA$23="Menor"),CONCATENATE("R3C",'Mapa final'!$O$23),"")</f>
        <v/>
      </c>
      <c r="R18" s="67" t="str">
        <f>IF(AND('Mapa final'!$Y$24="Alta",'Mapa final'!$AA$24="Menor"),CONCATENATE("R3C",'Mapa final'!$O$24),"")</f>
        <v/>
      </c>
      <c r="S18" s="67" t="str">
        <f>IF(AND('Mapa final'!$Y$25="Alta",'Mapa final'!$AA$25="Menor"),CONCATENATE("R3C",'Mapa final'!$O$25),"")</f>
        <v/>
      </c>
      <c r="T18" s="67" t="str">
        <f>IF(AND('Mapa final'!$Y$26="Alta",'Mapa final'!$AA$26="Menor"),CONCATENATE("R3C",'Mapa final'!$O$26),"")</f>
        <v/>
      </c>
      <c r="U18" s="68" t="str">
        <f>IF(AND('Mapa final'!$Y$27="Alta",'Mapa final'!$AA$27="Menor"),CONCATENATE("R3C",'Mapa final'!$O$27),"")</f>
        <v/>
      </c>
      <c r="V18" s="51" t="str">
        <f>IF(AND('Mapa final'!$Y$22="Alta",'Mapa final'!$AA$22="Moderado"),CONCATENATE("R3C",'Mapa final'!$O$22),"")</f>
        <v/>
      </c>
      <c r="W18" s="52" t="str">
        <f>IF(AND('Mapa final'!$Y$23="Alta",'Mapa final'!$AA$23="Moderado"),CONCATENATE("R3C",'Mapa final'!$O$23),"")</f>
        <v/>
      </c>
      <c r="X18" s="52" t="str">
        <f>IF(AND('Mapa final'!$Y$24="Alta",'Mapa final'!$AA$24="Moderado"),CONCATENATE("R3C",'Mapa final'!$O$24),"")</f>
        <v/>
      </c>
      <c r="Y18" s="52" t="str">
        <f>IF(AND('Mapa final'!$Y$25="Alta",'Mapa final'!$AA$25="Moderado"),CONCATENATE("R3C",'Mapa final'!$O$25),"")</f>
        <v/>
      </c>
      <c r="Z18" s="52" t="str">
        <f>IF(AND('Mapa final'!$Y$26="Alta",'Mapa final'!$AA$26="Moderado"),CONCATENATE("R3C",'Mapa final'!$O$26),"")</f>
        <v/>
      </c>
      <c r="AA18" s="53" t="str">
        <f>IF(AND('Mapa final'!$Y$27="Alta",'Mapa final'!$AA$27="Moderado"),CONCATENATE("R3C",'Mapa final'!$O$27),"")</f>
        <v/>
      </c>
      <c r="AB18" s="51" t="str">
        <f>IF(AND('Mapa final'!$Y$22="Alta",'Mapa final'!$AA$22="Mayor"),CONCATENATE("R3C",'Mapa final'!$O$22),"")</f>
        <v/>
      </c>
      <c r="AC18" s="52" t="str">
        <f>IF(AND('Mapa final'!$Y$23="Alta",'Mapa final'!$AA$23="Mayor"),CONCATENATE("R3C",'Mapa final'!$O$23),"")</f>
        <v/>
      </c>
      <c r="AD18" s="52" t="str">
        <f>IF(AND('Mapa final'!$Y$24="Alta",'Mapa final'!$AA$24="Mayor"),CONCATENATE("R3C",'Mapa final'!$O$24),"")</f>
        <v/>
      </c>
      <c r="AE18" s="52" t="str">
        <f>IF(AND('Mapa final'!$Y$25="Alta",'Mapa final'!$AA$25="Mayor"),CONCATENATE("R3C",'Mapa final'!$O$25),"")</f>
        <v/>
      </c>
      <c r="AF18" s="52" t="str">
        <f>IF(AND('Mapa final'!$Y$26="Alta",'Mapa final'!$AA$26="Mayor"),CONCATENATE("R3C",'Mapa final'!$O$26),"")</f>
        <v/>
      </c>
      <c r="AG18" s="53" t="str">
        <f>IF(AND('Mapa final'!$Y$27="Alta",'Mapa final'!$AA$27="Mayor"),CONCATENATE("R3C",'Mapa final'!$O$27),"")</f>
        <v/>
      </c>
      <c r="AH18" s="54" t="str">
        <f>IF(AND('Mapa final'!$Y$22="Alta",'Mapa final'!$AA$22="Catastrófico"),CONCATENATE("R3C",'Mapa final'!$O$22),"")</f>
        <v/>
      </c>
      <c r="AI18" s="55" t="str">
        <f>IF(AND('Mapa final'!$Y$23="Alta",'Mapa final'!$AA$23="Catastrófico"),CONCATENATE("R3C",'Mapa final'!$O$23),"")</f>
        <v/>
      </c>
      <c r="AJ18" s="55" t="str">
        <f>IF(AND('Mapa final'!$Y$24="Alta",'Mapa final'!$AA$24="Catastrófico"),CONCATENATE("R3C",'Mapa final'!$O$24),"")</f>
        <v/>
      </c>
      <c r="AK18" s="55" t="str">
        <f>IF(AND('Mapa final'!$Y$25="Alta",'Mapa final'!$AA$25="Catastrófico"),CONCATENATE("R3C",'Mapa final'!$O$25),"")</f>
        <v/>
      </c>
      <c r="AL18" s="55" t="str">
        <f>IF(AND('Mapa final'!$Y$26="Alta",'Mapa final'!$AA$26="Catastrófico"),CONCATENATE("R3C",'Mapa final'!$O$26),"")</f>
        <v/>
      </c>
      <c r="AM18" s="56" t="str">
        <f>IF(AND('Mapa final'!$Y$27="Alta",'Mapa final'!$AA$27="Catastrófico"),CONCATENATE("R3C",'Mapa final'!$O$27),"")</f>
        <v/>
      </c>
      <c r="AN18" s="82"/>
      <c r="AO18" s="377"/>
      <c r="AP18" s="378"/>
      <c r="AQ18" s="378"/>
      <c r="AR18" s="378"/>
      <c r="AS18" s="378"/>
      <c r="AT18" s="379"/>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row>
    <row r="19" spans="1:76" ht="15" customHeight="1" x14ac:dyDescent="0.25">
      <c r="A19" s="82"/>
      <c r="B19" s="326"/>
      <c r="C19" s="326"/>
      <c r="D19" s="327"/>
      <c r="E19" s="367"/>
      <c r="F19" s="368"/>
      <c r="G19" s="368"/>
      <c r="H19" s="368"/>
      <c r="I19" s="368"/>
      <c r="J19" s="66" t="str">
        <f>IF(AND('Mapa final'!$Y$28="Alta",'Mapa final'!$AA$28="Leve"),CONCATENATE("R4C",'Mapa final'!$O$28),"")</f>
        <v/>
      </c>
      <c r="K19" s="67" t="str">
        <f>IF(AND('Mapa final'!$Y$29="Alta",'Mapa final'!$AA$29="Leve"),CONCATENATE("R4C",'Mapa final'!$O$29),"")</f>
        <v/>
      </c>
      <c r="L19" s="67" t="str">
        <f>IF(AND('Mapa final'!$Y$30="Alta",'Mapa final'!$AA$30="Leve"),CONCATENATE("R4C",'Mapa final'!$O$30),"")</f>
        <v/>
      </c>
      <c r="M19" s="67" t="str">
        <f>IF(AND('Mapa final'!$Y$31="Alta",'Mapa final'!$AA$31="Leve"),CONCATENATE("R4C",'Mapa final'!$O$31),"")</f>
        <v/>
      </c>
      <c r="N19" s="67" t="str">
        <f>IF(AND('Mapa final'!$Y$32="Alta",'Mapa final'!$AA$32="Leve"),CONCATENATE("R4C",'Mapa final'!$O$32),"")</f>
        <v/>
      </c>
      <c r="O19" s="68" t="str">
        <f>IF(AND('Mapa final'!$Y$33="Alta",'Mapa final'!$AA$33="Leve"),CONCATENATE("R4C",'Mapa final'!$O$33),"")</f>
        <v/>
      </c>
      <c r="P19" s="66" t="str">
        <f>IF(AND('Mapa final'!$Y$28="Alta",'Mapa final'!$AA$28="Menor"),CONCATENATE("R4C",'Mapa final'!$O$28),"")</f>
        <v/>
      </c>
      <c r="Q19" s="67" t="str">
        <f>IF(AND('Mapa final'!$Y$29="Alta",'Mapa final'!$AA$29="Menor"),CONCATENATE("R4C",'Mapa final'!$O$29),"")</f>
        <v/>
      </c>
      <c r="R19" s="67" t="str">
        <f>IF(AND('Mapa final'!$Y$30="Alta",'Mapa final'!$AA$30="Menor"),CONCATENATE("R4C",'Mapa final'!$O$30),"")</f>
        <v/>
      </c>
      <c r="S19" s="67" t="str">
        <f>IF(AND('Mapa final'!$Y$31="Alta",'Mapa final'!$AA$31="Menor"),CONCATENATE("R4C",'Mapa final'!$O$31),"")</f>
        <v/>
      </c>
      <c r="T19" s="67" t="str">
        <f>IF(AND('Mapa final'!$Y$32="Alta",'Mapa final'!$AA$32="Menor"),CONCATENATE("R4C",'Mapa final'!$O$32),"")</f>
        <v/>
      </c>
      <c r="U19" s="68" t="str">
        <f>IF(AND('Mapa final'!$Y$33="Alta",'Mapa final'!$AA$33="Menor"),CONCATENATE("R4C",'Mapa final'!$O$33),"")</f>
        <v/>
      </c>
      <c r="V19" s="51" t="str">
        <f>IF(AND('Mapa final'!$Y$28="Alta",'Mapa final'!$AA$28="Moderado"),CONCATENATE("R4C",'Mapa final'!$O$28),"")</f>
        <v/>
      </c>
      <c r="W19" s="52" t="str">
        <f>IF(AND('Mapa final'!$Y$29="Alta",'Mapa final'!$AA$29="Moderado"),CONCATENATE("R4C",'Mapa final'!$O$29),"")</f>
        <v/>
      </c>
      <c r="X19" s="52" t="str">
        <f>IF(AND('Mapa final'!$Y$30="Alta",'Mapa final'!$AA$30="Moderado"),CONCATENATE("R4C",'Mapa final'!$O$30),"")</f>
        <v/>
      </c>
      <c r="Y19" s="52" t="str">
        <f>IF(AND('Mapa final'!$Y$31="Alta",'Mapa final'!$AA$31="Moderado"),CONCATENATE("R4C",'Mapa final'!$O$31),"")</f>
        <v/>
      </c>
      <c r="Z19" s="52" t="str">
        <f>IF(AND('Mapa final'!$Y$32="Alta",'Mapa final'!$AA$32="Moderado"),CONCATENATE("R4C",'Mapa final'!$O$32),"")</f>
        <v/>
      </c>
      <c r="AA19" s="53" t="str">
        <f>IF(AND('Mapa final'!$Y$33="Alta",'Mapa final'!$AA$33="Moderado"),CONCATENATE("R4C",'Mapa final'!$O$33),"")</f>
        <v/>
      </c>
      <c r="AB19" s="51" t="str">
        <f>IF(AND('Mapa final'!$Y$28="Alta",'Mapa final'!$AA$28="Mayor"),CONCATENATE("R4C",'Mapa final'!$O$28),"")</f>
        <v/>
      </c>
      <c r="AC19" s="52" t="str">
        <f>IF(AND('Mapa final'!$Y$29="Alta",'Mapa final'!$AA$29="Mayor"),CONCATENATE("R4C",'Mapa final'!$O$29),"")</f>
        <v/>
      </c>
      <c r="AD19" s="52" t="str">
        <f>IF(AND('Mapa final'!$Y$30="Alta",'Mapa final'!$AA$30="Mayor"),CONCATENATE("R4C",'Mapa final'!$O$30),"")</f>
        <v/>
      </c>
      <c r="AE19" s="52" t="str">
        <f>IF(AND('Mapa final'!$Y$31="Alta",'Mapa final'!$AA$31="Mayor"),CONCATENATE("R4C",'Mapa final'!$O$31),"")</f>
        <v/>
      </c>
      <c r="AF19" s="52" t="str">
        <f>IF(AND('Mapa final'!$Y$32="Alta",'Mapa final'!$AA$32="Mayor"),CONCATENATE("R4C",'Mapa final'!$O$32),"")</f>
        <v/>
      </c>
      <c r="AG19" s="53" t="str">
        <f>IF(AND('Mapa final'!$Y$33="Alta",'Mapa final'!$AA$33="Mayor"),CONCATENATE("R4C",'Mapa final'!$O$33),"")</f>
        <v/>
      </c>
      <c r="AH19" s="54" t="str">
        <f>IF(AND('Mapa final'!$Y$28="Alta",'Mapa final'!$AA$28="Catastrófico"),CONCATENATE("R4C",'Mapa final'!$O$28),"")</f>
        <v/>
      </c>
      <c r="AI19" s="55" t="str">
        <f>IF(AND('Mapa final'!$Y$29="Alta",'Mapa final'!$AA$29="Catastrófico"),CONCATENATE("R4C",'Mapa final'!$O$29),"")</f>
        <v/>
      </c>
      <c r="AJ19" s="55" t="str">
        <f>IF(AND('Mapa final'!$Y$30="Alta",'Mapa final'!$AA$30="Catastrófico"),CONCATENATE("R4C",'Mapa final'!$O$30),"")</f>
        <v/>
      </c>
      <c r="AK19" s="55" t="str">
        <f>IF(AND('Mapa final'!$Y$31="Alta",'Mapa final'!$AA$31="Catastrófico"),CONCATENATE("R4C",'Mapa final'!$O$31),"")</f>
        <v/>
      </c>
      <c r="AL19" s="55" t="str">
        <f>IF(AND('Mapa final'!$Y$32="Alta",'Mapa final'!$AA$32="Catastrófico"),CONCATENATE("R4C",'Mapa final'!$O$32),"")</f>
        <v/>
      </c>
      <c r="AM19" s="56" t="str">
        <f>IF(AND('Mapa final'!$Y$33="Alta",'Mapa final'!$AA$33="Catastrófico"),CONCATENATE("R4C",'Mapa final'!$O$33),"")</f>
        <v/>
      </c>
      <c r="AN19" s="82"/>
      <c r="AO19" s="377"/>
      <c r="AP19" s="378"/>
      <c r="AQ19" s="378"/>
      <c r="AR19" s="378"/>
      <c r="AS19" s="378"/>
      <c r="AT19" s="379"/>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row>
    <row r="20" spans="1:76" ht="15" customHeight="1" x14ac:dyDescent="0.25">
      <c r="A20" s="82"/>
      <c r="B20" s="326"/>
      <c r="C20" s="326"/>
      <c r="D20" s="327"/>
      <c r="E20" s="367"/>
      <c r="F20" s="368"/>
      <c r="G20" s="368"/>
      <c r="H20" s="368"/>
      <c r="I20" s="368"/>
      <c r="J20" s="66" t="str">
        <f>IF(AND('Mapa final'!$Y$34="Alta",'Mapa final'!$AA$34="Leve"),CONCATENATE("R5C",'Mapa final'!$O$34),"")</f>
        <v/>
      </c>
      <c r="K20" s="67" t="e">
        <f>IF(AND('Mapa final'!#REF!="Alta",'Mapa final'!#REF!="Leve"),CONCATENATE("R5C",'Mapa final'!#REF!),"")</f>
        <v>#REF!</v>
      </c>
      <c r="L20" s="67" t="e">
        <f>IF(AND('Mapa final'!#REF!="Alta",'Mapa final'!#REF!="Leve"),CONCATENATE("R5C",'Mapa final'!#REF!),"")</f>
        <v>#REF!</v>
      </c>
      <c r="M20" s="67" t="e">
        <f>IF(AND('Mapa final'!#REF!="Alta",'Mapa final'!#REF!="Leve"),CONCATENATE("R5C",'Mapa final'!#REF!),"")</f>
        <v>#REF!</v>
      </c>
      <c r="N20" s="67" t="str">
        <f>IF(AND('Mapa final'!$Y$35="Alta",'Mapa final'!$AA$35="Leve"),CONCATENATE("R5C",'Mapa final'!$O$35),"")</f>
        <v/>
      </c>
      <c r="O20" s="68" t="str">
        <f>IF(AND('Mapa final'!$Y$36="Alta",'Mapa final'!$AA$36="Leve"),CONCATENATE("R5C",'Mapa final'!$O$36),"")</f>
        <v/>
      </c>
      <c r="P20" s="66" t="str">
        <f>IF(AND('Mapa final'!$Y$34="Alta",'Mapa final'!$AA$34="Menor"),CONCATENATE("R5C",'Mapa final'!$O$34),"")</f>
        <v/>
      </c>
      <c r="Q20" s="67" t="e">
        <f>IF(AND('Mapa final'!#REF!="Alta",'Mapa final'!#REF!="Menor"),CONCATENATE("R5C",'Mapa final'!#REF!),"")</f>
        <v>#REF!</v>
      </c>
      <c r="R20" s="67" t="e">
        <f>IF(AND('Mapa final'!#REF!="Alta",'Mapa final'!#REF!="Menor"),CONCATENATE("R5C",'Mapa final'!#REF!),"")</f>
        <v>#REF!</v>
      </c>
      <c r="S20" s="67" t="e">
        <f>IF(AND('Mapa final'!#REF!="Alta",'Mapa final'!#REF!="Menor"),CONCATENATE("R5C",'Mapa final'!#REF!),"")</f>
        <v>#REF!</v>
      </c>
      <c r="T20" s="67" t="str">
        <f>IF(AND('Mapa final'!$Y$35="Alta",'Mapa final'!$AA$35="Menor"),CONCATENATE("R5C",'Mapa final'!$O$35),"")</f>
        <v/>
      </c>
      <c r="U20" s="68" t="str">
        <f>IF(AND('Mapa final'!$Y$36="Alta",'Mapa final'!$AA$36="Menor"),CONCATENATE("R5C",'Mapa final'!$O$36),"")</f>
        <v/>
      </c>
      <c r="V20" s="51" t="str">
        <f>IF(AND('Mapa final'!$Y$34="Alta",'Mapa final'!$AA$34="Moderado"),CONCATENATE("R5C",'Mapa final'!$O$34),"")</f>
        <v/>
      </c>
      <c r="W20" s="52" t="e">
        <f>IF(AND('Mapa final'!#REF!="Alta",'Mapa final'!#REF!="Moderado"),CONCATENATE("R5C",'Mapa final'!#REF!),"")</f>
        <v>#REF!</v>
      </c>
      <c r="X20" s="52" t="e">
        <f>IF(AND('Mapa final'!#REF!="Alta",'Mapa final'!#REF!="Moderado"),CONCATENATE("R5C",'Mapa final'!#REF!),"")</f>
        <v>#REF!</v>
      </c>
      <c r="Y20" s="52" t="e">
        <f>IF(AND('Mapa final'!#REF!="Alta",'Mapa final'!#REF!="Moderado"),CONCATENATE("R5C",'Mapa final'!#REF!),"")</f>
        <v>#REF!</v>
      </c>
      <c r="Z20" s="52" t="str">
        <f>IF(AND('Mapa final'!$Y$35="Alta",'Mapa final'!$AA$35="Moderado"),CONCATENATE("R5C",'Mapa final'!$O$35),"")</f>
        <v/>
      </c>
      <c r="AA20" s="53" t="str">
        <f>IF(AND('Mapa final'!$Y$36="Alta",'Mapa final'!$AA$36="Moderado"),CONCATENATE("R5C",'Mapa final'!$O$36),"")</f>
        <v/>
      </c>
      <c r="AB20" s="51" t="str">
        <f>IF(AND('Mapa final'!$Y$34="Alta",'Mapa final'!$AA$34="Mayor"),CONCATENATE("R5C",'Mapa final'!$O$34),"")</f>
        <v/>
      </c>
      <c r="AC20" s="52" t="e">
        <f>IF(AND('Mapa final'!#REF!="Alta",'Mapa final'!#REF!="Mayor"),CONCATENATE("R5C",'Mapa final'!#REF!),"")</f>
        <v>#REF!</v>
      </c>
      <c r="AD20" s="52" t="e">
        <f>IF(AND('Mapa final'!#REF!="Alta",'Mapa final'!#REF!="Mayor"),CONCATENATE("R5C",'Mapa final'!#REF!),"")</f>
        <v>#REF!</v>
      </c>
      <c r="AE20" s="52" t="e">
        <f>IF(AND('Mapa final'!#REF!="Alta",'Mapa final'!#REF!="Mayor"),CONCATENATE("R5C",'Mapa final'!#REF!),"")</f>
        <v>#REF!</v>
      </c>
      <c r="AF20" s="52" t="str">
        <f>IF(AND('Mapa final'!$Y$35="Alta",'Mapa final'!$AA$35="Mayor"),CONCATENATE("R5C",'Mapa final'!$O$35),"")</f>
        <v/>
      </c>
      <c r="AG20" s="53" t="str">
        <f>IF(AND('Mapa final'!$Y$36="Alta",'Mapa final'!$AA$36="Mayor"),CONCATENATE("R5C",'Mapa final'!$O$36),"")</f>
        <v/>
      </c>
      <c r="AH20" s="54" t="str">
        <f>IF(AND('Mapa final'!$Y$34="Alta",'Mapa final'!$AA$34="Catastrófico"),CONCATENATE("R5C",'Mapa final'!$O$34),"")</f>
        <v/>
      </c>
      <c r="AI20" s="55" t="e">
        <f>IF(AND('Mapa final'!#REF!="Alta",'Mapa final'!#REF!="Catastrófico"),CONCATENATE("R5C",'Mapa final'!#REF!),"")</f>
        <v>#REF!</v>
      </c>
      <c r="AJ20" s="55" t="e">
        <f>IF(AND('Mapa final'!#REF!="Alta",'Mapa final'!#REF!="Catastrófico"),CONCATENATE("R5C",'Mapa final'!#REF!),"")</f>
        <v>#REF!</v>
      </c>
      <c r="AK20" s="55" t="e">
        <f>IF(AND('Mapa final'!#REF!="Alta",'Mapa final'!#REF!="Catastrófico"),CONCATENATE("R5C",'Mapa final'!#REF!),"")</f>
        <v>#REF!</v>
      </c>
      <c r="AL20" s="55" t="str">
        <f>IF(AND('Mapa final'!$Y$35="Alta",'Mapa final'!$AA$35="Catastrófico"),CONCATENATE("R5C",'Mapa final'!$O$35),"")</f>
        <v/>
      </c>
      <c r="AM20" s="56" t="str">
        <f>IF(AND('Mapa final'!$Y$36="Alta",'Mapa final'!$AA$36="Catastrófico"),CONCATENATE("R5C",'Mapa final'!$O$36),"")</f>
        <v/>
      </c>
      <c r="AN20" s="82"/>
      <c r="AO20" s="377"/>
      <c r="AP20" s="378"/>
      <c r="AQ20" s="378"/>
      <c r="AR20" s="378"/>
      <c r="AS20" s="378"/>
      <c r="AT20" s="379"/>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row>
    <row r="21" spans="1:76" ht="15" customHeight="1" x14ac:dyDescent="0.25">
      <c r="A21" s="82"/>
      <c r="B21" s="326"/>
      <c r="C21" s="326"/>
      <c r="D21" s="327"/>
      <c r="E21" s="367"/>
      <c r="F21" s="368"/>
      <c r="G21" s="368"/>
      <c r="H21" s="368"/>
      <c r="I21" s="368"/>
      <c r="J21" s="66" t="str">
        <f>IF(AND('Mapa final'!$Y$37="Alta",'Mapa final'!$AA$37="Leve"),CONCATENATE("R6C",'Mapa final'!$O$37),"")</f>
        <v/>
      </c>
      <c r="K21" s="67" t="str">
        <f>IF(AND('Mapa final'!$Y$38="Alta",'Mapa final'!$AA$38="Leve"),CONCATENATE("R6C",'Mapa final'!$O$38),"")</f>
        <v/>
      </c>
      <c r="L21" s="67" t="str">
        <f>IF(AND('Mapa final'!$Y$39="Alta",'Mapa final'!$AA$39="Leve"),CONCATENATE("R6C",'Mapa final'!$O$39),"")</f>
        <v/>
      </c>
      <c r="M21" s="67" t="str">
        <f>IF(AND('Mapa final'!$Y$40="Alta",'Mapa final'!$AA$40="Leve"),CONCATENATE("R6C",'Mapa final'!$O$40),"")</f>
        <v/>
      </c>
      <c r="N21" s="67" t="str">
        <f>IF(AND('Mapa final'!$Y$41="Alta",'Mapa final'!$AA$41="Leve"),CONCATENATE("R6C",'Mapa final'!$O$41),"")</f>
        <v/>
      </c>
      <c r="O21" s="68" t="str">
        <f>IF(AND('Mapa final'!$Y$42="Alta",'Mapa final'!$AA$42="Leve"),CONCATENATE("R6C",'Mapa final'!$O$42),"")</f>
        <v/>
      </c>
      <c r="P21" s="66" t="str">
        <f>IF(AND('Mapa final'!$Y$37="Alta",'Mapa final'!$AA$37="Menor"),CONCATENATE("R6C",'Mapa final'!$O$37),"")</f>
        <v/>
      </c>
      <c r="Q21" s="67" t="str">
        <f>IF(AND('Mapa final'!$Y$38="Alta",'Mapa final'!$AA$38="Menor"),CONCATENATE("R6C",'Mapa final'!$O$38),"")</f>
        <v/>
      </c>
      <c r="R21" s="67" t="str">
        <f>IF(AND('Mapa final'!$Y$39="Alta",'Mapa final'!$AA$39="Menor"),CONCATENATE("R6C",'Mapa final'!$O$39),"")</f>
        <v/>
      </c>
      <c r="S21" s="67" t="str">
        <f>IF(AND('Mapa final'!$Y$40="Alta",'Mapa final'!$AA$40="Menor"),CONCATENATE("R6C",'Mapa final'!$O$40),"")</f>
        <v/>
      </c>
      <c r="T21" s="67" t="str">
        <f>IF(AND('Mapa final'!$Y$41="Alta",'Mapa final'!$AA$41="Menor"),CONCATENATE("R6C",'Mapa final'!$O$41),"")</f>
        <v/>
      </c>
      <c r="U21" s="68" t="str">
        <f>IF(AND('Mapa final'!$Y$42="Alta",'Mapa final'!$AA$42="Menor"),CONCATENATE("R6C",'Mapa final'!$O$42),"")</f>
        <v/>
      </c>
      <c r="V21" s="51" t="str">
        <f>IF(AND('Mapa final'!$Y$37="Alta",'Mapa final'!$AA$37="Moderado"),CONCATENATE("R6C",'Mapa final'!$O$37),"")</f>
        <v/>
      </c>
      <c r="W21" s="52" t="str">
        <f>IF(AND('Mapa final'!$Y$38="Alta",'Mapa final'!$AA$38="Moderado"),CONCATENATE("R6C",'Mapa final'!$O$38),"")</f>
        <v/>
      </c>
      <c r="X21" s="52" t="str">
        <f>IF(AND('Mapa final'!$Y$39="Alta",'Mapa final'!$AA$39="Moderado"),CONCATENATE("R6C",'Mapa final'!$O$39),"")</f>
        <v/>
      </c>
      <c r="Y21" s="52" t="str">
        <f>IF(AND('Mapa final'!$Y$40="Alta",'Mapa final'!$AA$40="Moderado"),CONCATENATE("R6C",'Mapa final'!$O$40),"")</f>
        <v/>
      </c>
      <c r="Z21" s="52" t="str">
        <f>IF(AND('Mapa final'!$Y$41="Alta",'Mapa final'!$AA$41="Moderado"),CONCATENATE("R6C",'Mapa final'!$O$41),"")</f>
        <v/>
      </c>
      <c r="AA21" s="53" t="str">
        <f>IF(AND('Mapa final'!$Y$42="Alta",'Mapa final'!$AA$42="Moderado"),CONCATENATE("R6C",'Mapa final'!$O$42),"")</f>
        <v/>
      </c>
      <c r="AB21" s="51" t="str">
        <f>IF(AND('Mapa final'!$Y$37="Alta",'Mapa final'!$AA$37="Mayor"),CONCATENATE("R6C",'Mapa final'!$O$37),"")</f>
        <v/>
      </c>
      <c r="AC21" s="52" t="str">
        <f>IF(AND('Mapa final'!$Y$38="Alta",'Mapa final'!$AA$38="Mayor"),CONCATENATE("R6C",'Mapa final'!$O$38),"")</f>
        <v/>
      </c>
      <c r="AD21" s="52" t="str">
        <f>IF(AND('Mapa final'!$Y$39="Alta",'Mapa final'!$AA$39="Mayor"),CONCATENATE("R6C",'Mapa final'!$O$39),"")</f>
        <v/>
      </c>
      <c r="AE21" s="52" t="str">
        <f>IF(AND('Mapa final'!$Y$40="Alta",'Mapa final'!$AA$40="Mayor"),CONCATENATE("R6C",'Mapa final'!$O$40),"")</f>
        <v/>
      </c>
      <c r="AF21" s="52" t="str">
        <f>IF(AND('Mapa final'!$Y$41="Alta",'Mapa final'!$AA$41="Mayor"),CONCATENATE("R6C",'Mapa final'!$O$41),"")</f>
        <v/>
      </c>
      <c r="AG21" s="53" t="str">
        <f>IF(AND('Mapa final'!$Y$42="Alta",'Mapa final'!$AA$42="Mayor"),CONCATENATE("R6C",'Mapa final'!$O$42),"")</f>
        <v/>
      </c>
      <c r="AH21" s="54" t="str">
        <f>IF(AND('Mapa final'!$Y$37="Alta",'Mapa final'!$AA$37="Catastrófico"),CONCATENATE("R6C",'Mapa final'!$O$37),"")</f>
        <v/>
      </c>
      <c r="AI21" s="55" t="str">
        <f>IF(AND('Mapa final'!$Y$38="Alta",'Mapa final'!$AA$38="Catastrófico"),CONCATENATE("R6C",'Mapa final'!$O$38),"")</f>
        <v/>
      </c>
      <c r="AJ21" s="55" t="str">
        <f>IF(AND('Mapa final'!$Y$39="Alta",'Mapa final'!$AA$39="Catastrófico"),CONCATENATE("R6C",'Mapa final'!$O$39),"")</f>
        <v/>
      </c>
      <c r="AK21" s="55" t="str">
        <f>IF(AND('Mapa final'!$Y$40="Alta",'Mapa final'!$AA$40="Catastrófico"),CONCATENATE("R6C",'Mapa final'!$O$40),"")</f>
        <v/>
      </c>
      <c r="AL21" s="55" t="str">
        <f>IF(AND('Mapa final'!$Y$41="Alta",'Mapa final'!$AA$41="Catastrófico"),CONCATENATE("R6C",'Mapa final'!$O$41),"")</f>
        <v/>
      </c>
      <c r="AM21" s="56" t="str">
        <f>IF(AND('Mapa final'!$Y$42="Alta",'Mapa final'!$AA$42="Catastrófico"),CONCATENATE("R6C",'Mapa final'!$O$42),"")</f>
        <v/>
      </c>
      <c r="AN21" s="82"/>
      <c r="AO21" s="377"/>
      <c r="AP21" s="378"/>
      <c r="AQ21" s="378"/>
      <c r="AR21" s="378"/>
      <c r="AS21" s="378"/>
      <c r="AT21" s="379"/>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row>
    <row r="22" spans="1:76" ht="15" customHeight="1" x14ac:dyDescent="0.25">
      <c r="A22" s="82"/>
      <c r="B22" s="326"/>
      <c r="C22" s="326"/>
      <c r="D22" s="327"/>
      <c r="E22" s="367"/>
      <c r="F22" s="368"/>
      <c r="G22" s="368"/>
      <c r="H22" s="368"/>
      <c r="I22" s="368"/>
      <c r="J22" s="66" t="str">
        <f>IF(AND('Mapa final'!$Y$43="Alta",'Mapa final'!$AA$43="Leve"),CONCATENATE("R7C",'Mapa final'!$O$43),"")</f>
        <v/>
      </c>
      <c r="K22" s="67" t="str">
        <f>IF(AND('Mapa final'!$Y$44="Alta",'Mapa final'!$AA$44="Leve"),CONCATENATE("R7C",'Mapa final'!$O$44),"")</f>
        <v/>
      </c>
      <c r="L22" s="67" t="str">
        <f>IF(AND('Mapa final'!$Y$45="Alta",'Mapa final'!$AA$45="Leve"),CONCATENATE("R7C",'Mapa final'!$O$45),"")</f>
        <v/>
      </c>
      <c r="M22" s="67" t="str">
        <f>IF(AND('Mapa final'!$Y$46="Alta",'Mapa final'!$AA$46="Leve"),CONCATENATE("R7C",'Mapa final'!$O$46),"")</f>
        <v/>
      </c>
      <c r="N22" s="67" t="str">
        <f>IF(AND('Mapa final'!$Y$47="Alta",'Mapa final'!$AA$47="Leve"),CONCATENATE("R7C",'Mapa final'!$O$47),"")</f>
        <v/>
      </c>
      <c r="O22" s="68" t="str">
        <f>IF(AND('Mapa final'!$Y$48="Alta",'Mapa final'!$AA$48="Leve"),CONCATENATE("R7C",'Mapa final'!$O$48),"")</f>
        <v/>
      </c>
      <c r="P22" s="66" t="str">
        <f>IF(AND('Mapa final'!$Y$43="Alta",'Mapa final'!$AA$43="Menor"),CONCATENATE("R7C",'Mapa final'!$O$43),"")</f>
        <v/>
      </c>
      <c r="Q22" s="67" t="str">
        <f>IF(AND('Mapa final'!$Y$44="Alta",'Mapa final'!$AA$44="Menor"),CONCATENATE("R7C",'Mapa final'!$O$44),"")</f>
        <v/>
      </c>
      <c r="R22" s="67" t="str">
        <f>IF(AND('Mapa final'!$Y$45="Alta",'Mapa final'!$AA$45="Menor"),CONCATENATE("R7C",'Mapa final'!$O$45),"")</f>
        <v/>
      </c>
      <c r="S22" s="67" t="str">
        <f>IF(AND('Mapa final'!$Y$46="Alta",'Mapa final'!$AA$46="Menor"),CONCATENATE("R7C",'Mapa final'!$O$46),"")</f>
        <v/>
      </c>
      <c r="T22" s="67" t="str">
        <f>IF(AND('Mapa final'!$Y$47="Alta",'Mapa final'!$AA$47="Menor"),CONCATENATE("R7C",'Mapa final'!$O$47),"")</f>
        <v/>
      </c>
      <c r="U22" s="68" t="str">
        <f>IF(AND('Mapa final'!$Y$48="Alta",'Mapa final'!$AA$48="Menor"),CONCATENATE("R7C",'Mapa final'!$O$48),"")</f>
        <v/>
      </c>
      <c r="V22" s="51" t="str">
        <f>IF(AND('Mapa final'!$Y$43="Alta",'Mapa final'!$AA$43="Moderado"),CONCATENATE("R7C",'Mapa final'!$O$43),"")</f>
        <v/>
      </c>
      <c r="W22" s="52" t="str">
        <f>IF(AND('Mapa final'!$Y$44="Alta",'Mapa final'!$AA$44="Moderado"),CONCATENATE("R7C",'Mapa final'!$O$44),"")</f>
        <v/>
      </c>
      <c r="X22" s="52" t="str">
        <f>IF(AND('Mapa final'!$Y$45="Alta",'Mapa final'!$AA$45="Moderado"),CONCATENATE("R7C",'Mapa final'!$O$45),"")</f>
        <v/>
      </c>
      <c r="Y22" s="52" t="str">
        <f>IF(AND('Mapa final'!$Y$46="Alta",'Mapa final'!$AA$46="Moderado"),CONCATENATE("R7C",'Mapa final'!$O$46),"")</f>
        <v/>
      </c>
      <c r="Z22" s="52" t="str">
        <f>IF(AND('Mapa final'!$Y$47="Alta",'Mapa final'!$AA$47="Moderado"),CONCATENATE("R7C",'Mapa final'!$O$47),"")</f>
        <v/>
      </c>
      <c r="AA22" s="53" t="str">
        <f>IF(AND('Mapa final'!$Y$48="Alta",'Mapa final'!$AA$48="Moderado"),CONCATENATE("R7C",'Mapa final'!$O$48),"")</f>
        <v/>
      </c>
      <c r="AB22" s="51" t="str">
        <f>IF(AND('Mapa final'!$Y$43="Alta",'Mapa final'!$AA$43="Mayor"),CONCATENATE("R7C",'Mapa final'!$O$43),"")</f>
        <v/>
      </c>
      <c r="AC22" s="52" t="str">
        <f>IF(AND('Mapa final'!$Y$44="Alta",'Mapa final'!$AA$44="Mayor"),CONCATENATE("R7C",'Mapa final'!$O$44),"")</f>
        <v/>
      </c>
      <c r="AD22" s="52" t="str">
        <f>IF(AND('Mapa final'!$Y$45="Alta",'Mapa final'!$AA$45="Mayor"),CONCATENATE("R7C",'Mapa final'!$O$45),"")</f>
        <v/>
      </c>
      <c r="AE22" s="52" t="str">
        <f>IF(AND('Mapa final'!$Y$46="Alta",'Mapa final'!$AA$46="Mayor"),CONCATENATE("R7C",'Mapa final'!$O$46),"")</f>
        <v/>
      </c>
      <c r="AF22" s="52" t="str">
        <f>IF(AND('Mapa final'!$Y$47="Alta",'Mapa final'!$AA$47="Mayor"),CONCATENATE("R7C",'Mapa final'!$O$47),"")</f>
        <v/>
      </c>
      <c r="AG22" s="53" t="str">
        <f>IF(AND('Mapa final'!$Y$48="Alta",'Mapa final'!$AA$48="Mayor"),CONCATENATE("R7C",'Mapa final'!$O$48),"")</f>
        <v/>
      </c>
      <c r="AH22" s="54" t="str">
        <f>IF(AND('Mapa final'!$Y$43="Alta",'Mapa final'!$AA$43="Catastrófico"),CONCATENATE("R7C",'Mapa final'!$O$43),"")</f>
        <v/>
      </c>
      <c r="AI22" s="55" t="str">
        <f>IF(AND('Mapa final'!$Y$44="Alta",'Mapa final'!$AA$44="Catastrófico"),CONCATENATE("R7C",'Mapa final'!$O$44),"")</f>
        <v/>
      </c>
      <c r="AJ22" s="55" t="str">
        <f>IF(AND('Mapa final'!$Y$45="Alta",'Mapa final'!$AA$45="Catastrófico"),CONCATENATE("R7C",'Mapa final'!$O$45),"")</f>
        <v/>
      </c>
      <c r="AK22" s="55" t="str">
        <f>IF(AND('Mapa final'!$Y$46="Alta",'Mapa final'!$AA$46="Catastrófico"),CONCATENATE("R7C",'Mapa final'!$O$46),"")</f>
        <v/>
      </c>
      <c r="AL22" s="55" t="str">
        <f>IF(AND('Mapa final'!$Y$47="Alta",'Mapa final'!$AA$47="Catastrófico"),CONCATENATE("R7C",'Mapa final'!$O$47),"")</f>
        <v/>
      </c>
      <c r="AM22" s="56" t="str">
        <f>IF(AND('Mapa final'!$Y$48="Alta",'Mapa final'!$AA$48="Catastrófico"),CONCATENATE("R7C",'Mapa final'!$O$48),"")</f>
        <v/>
      </c>
      <c r="AN22" s="82"/>
      <c r="AO22" s="377"/>
      <c r="AP22" s="378"/>
      <c r="AQ22" s="378"/>
      <c r="AR22" s="378"/>
      <c r="AS22" s="378"/>
      <c r="AT22" s="379"/>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row>
    <row r="23" spans="1:76" ht="15" customHeight="1" x14ac:dyDescent="0.25">
      <c r="A23" s="82"/>
      <c r="B23" s="326"/>
      <c r="C23" s="326"/>
      <c r="D23" s="327"/>
      <c r="E23" s="367"/>
      <c r="F23" s="368"/>
      <c r="G23" s="368"/>
      <c r="H23" s="368"/>
      <c r="I23" s="368"/>
      <c r="J23" s="66" t="str">
        <f>IF(AND('Mapa final'!$Y$49="Alta",'Mapa final'!$AA$49="Leve"),CONCATENATE("R8C",'Mapa final'!$O$49),"")</f>
        <v/>
      </c>
      <c r="K23" s="67" t="str">
        <f>IF(AND('Mapa final'!$Y$50="Alta",'Mapa final'!$AA$50="Leve"),CONCATENATE("R8C",'Mapa final'!$O$50),"")</f>
        <v/>
      </c>
      <c r="L23" s="67" t="str">
        <f>IF(AND('Mapa final'!$Y$51="Alta",'Mapa final'!$AA$51="Leve"),CONCATENATE("R8C",'Mapa final'!$O$51),"")</f>
        <v/>
      </c>
      <c r="M23" s="67" t="str">
        <f>IF(AND('Mapa final'!$Y$52="Alta",'Mapa final'!$AA$52="Leve"),CONCATENATE("R8C",'Mapa final'!$O$52),"")</f>
        <v/>
      </c>
      <c r="N23" s="67" t="str">
        <f>IF(AND('Mapa final'!$Y$53="Alta",'Mapa final'!$AA$53="Leve"),CONCATENATE("R8C",'Mapa final'!$O$53),"")</f>
        <v/>
      </c>
      <c r="O23" s="68" t="str">
        <f>IF(AND('Mapa final'!$Y$54="Alta",'Mapa final'!$AA$54="Leve"),CONCATENATE("R8C",'Mapa final'!$O$54),"")</f>
        <v/>
      </c>
      <c r="P23" s="66" t="str">
        <f>IF(AND('Mapa final'!$Y$49="Alta",'Mapa final'!$AA$49="Menor"),CONCATENATE("R8C",'Mapa final'!$O$49),"")</f>
        <v/>
      </c>
      <c r="Q23" s="67" t="str">
        <f>IF(AND('Mapa final'!$Y$50="Alta",'Mapa final'!$AA$50="Menor"),CONCATENATE("R8C",'Mapa final'!$O$50),"")</f>
        <v/>
      </c>
      <c r="R23" s="67" t="str">
        <f>IF(AND('Mapa final'!$Y$51="Alta",'Mapa final'!$AA$51="Menor"),CONCATENATE("R8C",'Mapa final'!$O$51),"")</f>
        <v/>
      </c>
      <c r="S23" s="67" t="str">
        <f>IF(AND('Mapa final'!$Y$52="Alta",'Mapa final'!$AA$52="Menor"),CONCATENATE("R8C",'Mapa final'!$O$52),"")</f>
        <v/>
      </c>
      <c r="T23" s="67" t="str">
        <f>IF(AND('Mapa final'!$Y$53="Alta",'Mapa final'!$AA$53="Menor"),CONCATENATE("R8C",'Mapa final'!$O$53),"")</f>
        <v/>
      </c>
      <c r="U23" s="68" t="str">
        <f>IF(AND('Mapa final'!$Y$54="Alta",'Mapa final'!$AA$54="Menor"),CONCATENATE("R8C",'Mapa final'!$O$54),"")</f>
        <v/>
      </c>
      <c r="V23" s="51" t="str">
        <f>IF(AND('Mapa final'!$Y$49="Alta",'Mapa final'!$AA$49="Moderado"),CONCATENATE("R8C",'Mapa final'!$O$49),"")</f>
        <v/>
      </c>
      <c r="W23" s="52" t="str">
        <f>IF(AND('Mapa final'!$Y$50="Alta",'Mapa final'!$AA$50="Moderado"),CONCATENATE("R8C",'Mapa final'!$O$50),"")</f>
        <v/>
      </c>
      <c r="X23" s="52" t="str">
        <f>IF(AND('Mapa final'!$Y$51="Alta",'Mapa final'!$AA$51="Moderado"),CONCATENATE("R8C",'Mapa final'!$O$51),"")</f>
        <v/>
      </c>
      <c r="Y23" s="52" t="str">
        <f>IF(AND('Mapa final'!$Y$52="Alta",'Mapa final'!$AA$52="Moderado"),CONCATENATE("R8C",'Mapa final'!$O$52),"")</f>
        <v/>
      </c>
      <c r="Z23" s="52" t="str">
        <f>IF(AND('Mapa final'!$Y$53="Alta",'Mapa final'!$AA$53="Moderado"),CONCATENATE("R8C",'Mapa final'!$O$53),"")</f>
        <v/>
      </c>
      <c r="AA23" s="53" t="str">
        <f>IF(AND('Mapa final'!$Y$54="Alta",'Mapa final'!$AA$54="Moderado"),CONCATENATE("R8C",'Mapa final'!$O$54),"")</f>
        <v/>
      </c>
      <c r="AB23" s="51" t="str">
        <f>IF(AND('Mapa final'!$Y$49="Alta",'Mapa final'!$AA$49="Mayor"),CONCATENATE("R8C",'Mapa final'!$O$49),"")</f>
        <v/>
      </c>
      <c r="AC23" s="52" t="str">
        <f>IF(AND('Mapa final'!$Y$50="Alta",'Mapa final'!$AA$50="Mayor"),CONCATENATE("R8C",'Mapa final'!$O$50),"")</f>
        <v/>
      </c>
      <c r="AD23" s="52" t="str">
        <f>IF(AND('Mapa final'!$Y$51="Alta",'Mapa final'!$AA$51="Mayor"),CONCATENATE("R8C",'Mapa final'!$O$51),"")</f>
        <v/>
      </c>
      <c r="AE23" s="52" t="str">
        <f>IF(AND('Mapa final'!$Y$52="Alta",'Mapa final'!$AA$52="Mayor"),CONCATENATE("R8C",'Mapa final'!$O$52),"")</f>
        <v/>
      </c>
      <c r="AF23" s="52" t="str">
        <f>IF(AND('Mapa final'!$Y$53="Alta",'Mapa final'!$AA$53="Mayor"),CONCATENATE("R8C",'Mapa final'!$O$53),"")</f>
        <v/>
      </c>
      <c r="AG23" s="53" t="str">
        <f>IF(AND('Mapa final'!$Y$54="Alta",'Mapa final'!$AA$54="Mayor"),CONCATENATE("R8C",'Mapa final'!$O$54),"")</f>
        <v/>
      </c>
      <c r="AH23" s="54" t="str">
        <f>IF(AND('Mapa final'!$Y$49="Alta",'Mapa final'!$AA$49="Catastrófico"),CONCATENATE("R8C",'Mapa final'!$O$49),"")</f>
        <v/>
      </c>
      <c r="AI23" s="55" t="str">
        <f>IF(AND('Mapa final'!$Y$50="Alta",'Mapa final'!$AA$50="Catastrófico"),CONCATENATE("R8C",'Mapa final'!$O$50),"")</f>
        <v/>
      </c>
      <c r="AJ23" s="55" t="str">
        <f>IF(AND('Mapa final'!$Y$51="Alta",'Mapa final'!$AA$51="Catastrófico"),CONCATENATE("R8C",'Mapa final'!$O$51),"")</f>
        <v/>
      </c>
      <c r="AK23" s="55" t="str">
        <f>IF(AND('Mapa final'!$Y$52="Alta",'Mapa final'!$AA$52="Catastrófico"),CONCATENATE("R8C",'Mapa final'!$O$52),"")</f>
        <v/>
      </c>
      <c r="AL23" s="55" t="str">
        <f>IF(AND('Mapa final'!$Y$53="Alta",'Mapa final'!$AA$53="Catastrófico"),CONCATENATE("R8C",'Mapa final'!$O$53),"")</f>
        <v/>
      </c>
      <c r="AM23" s="56" t="str">
        <f>IF(AND('Mapa final'!$Y$54="Alta",'Mapa final'!$AA$54="Catastrófico"),CONCATENATE("R8C",'Mapa final'!$O$54),"")</f>
        <v/>
      </c>
      <c r="AN23" s="82"/>
      <c r="AO23" s="377"/>
      <c r="AP23" s="378"/>
      <c r="AQ23" s="378"/>
      <c r="AR23" s="378"/>
      <c r="AS23" s="378"/>
      <c r="AT23" s="379"/>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row>
    <row r="24" spans="1:76" ht="15" customHeight="1" x14ac:dyDescent="0.25">
      <c r="A24" s="82"/>
      <c r="B24" s="326"/>
      <c r="C24" s="326"/>
      <c r="D24" s="327"/>
      <c r="E24" s="367"/>
      <c r="F24" s="368"/>
      <c r="G24" s="368"/>
      <c r="H24" s="368"/>
      <c r="I24" s="368"/>
      <c r="J24" s="66" t="str">
        <f>IF(AND('Mapa final'!$Y$55="Alta",'Mapa final'!$AA$55="Leve"),CONCATENATE("R9C",'Mapa final'!$O$55),"")</f>
        <v/>
      </c>
      <c r="K24" s="67" t="str">
        <f>IF(AND('Mapa final'!$Y$56="Alta",'Mapa final'!$AA$56="Leve"),CONCATENATE("R9C",'Mapa final'!$O$56),"")</f>
        <v/>
      </c>
      <c r="L24" s="67" t="str">
        <f>IF(AND('Mapa final'!$Y$57="Alta",'Mapa final'!$AA$57="Leve"),CONCATENATE("R9C",'Mapa final'!$O$57),"")</f>
        <v/>
      </c>
      <c r="M24" s="67" t="str">
        <f>IF(AND('Mapa final'!$Y$58="Alta",'Mapa final'!$AA$58="Leve"),CONCATENATE("R9C",'Mapa final'!$O$58),"")</f>
        <v/>
      </c>
      <c r="N24" s="67" t="str">
        <f>IF(AND('Mapa final'!$Y$59="Alta",'Mapa final'!$AA$59="Leve"),CONCATENATE("R9C",'Mapa final'!$O$59),"")</f>
        <v/>
      </c>
      <c r="O24" s="68" t="str">
        <f>IF(AND('Mapa final'!$Y$60="Alta",'Mapa final'!$AA$60="Leve"),CONCATENATE("R9C",'Mapa final'!$O$60),"")</f>
        <v/>
      </c>
      <c r="P24" s="66" t="str">
        <f>IF(AND('Mapa final'!$Y$55="Alta",'Mapa final'!$AA$55="Menor"),CONCATENATE("R9C",'Mapa final'!$O$55),"")</f>
        <v/>
      </c>
      <c r="Q24" s="67" t="str">
        <f>IF(AND('Mapa final'!$Y$56="Alta",'Mapa final'!$AA$56="Menor"),CONCATENATE("R9C",'Mapa final'!$O$56),"")</f>
        <v/>
      </c>
      <c r="R24" s="67" t="str">
        <f>IF(AND('Mapa final'!$Y$57="Alta",'Mapa final'!$AA$57="Menor"),CONCATENATE("R9C",'Mapa final'!$O$57),"")</f>
        <v/>
      </c>
      <c r="S24" s="67" t="str">
        <f>IF(AND('Mapa final'!$Y$58="Alta",'Mapa final'!$AA$58="Menor"),CONCATENATE("R9C",'Mapa final'!$O$58),"")</f>
        <v/>
      </c>
      <c r="T24" s="67" t="str">
        <f>IF(AND('Mapa final'!$Y$59="Alta",'Mapa final'!$AA$59="Menor"),CONCATENATE("R9C",'Mapa final'!$O$59),"")</f>
        <v/>
      </c>
      <c r="U24" s="68" t="str">
        <f>IF(AND('Mapa final'!$Y$60="Alta",'Mapa final'!$AA$60="Menor"),CONCATENATE("R9C",'Mapa final'!$O$60),"")</f>
        <v/>
      </c>
      <c r="V24" s="51" t="str">
        <f>IF(AND('Mapa final'!$Y$55="Alta",'Mapa final'!$AA$55="Moderado"),CONCATENATE("R9C",'Mapa final'!$O$55),"")</f>
        <v/>
      </c>
      <c r="W24" s="52" t="str">
        <f>IF(AND('Mapa final'!$Y$56="Alta",'Mapa final'!$AA$56="Moderado"),CONCATENATE("R9C",'Mapa final'!$O$56),"")</f>
        <v/>
      </c>
      <c r="X24" s="52" t="str">
        <f>IF(AND('Mapa final'!$Y$57="Alta",'Mapa final'!$AA$57="Moderado"),CONCATENATE("R9C",'Mapa final'!$O$57),"")</f>
        <v/>
      </c>
      <c r="Y24" s="52" t="str">
        <f>IF(AND('Mapa final'!$Y$58="Alta",'Mapa final'!$AA$58="Moderado"),CONCATENATE("R9C",'Mapa final'!$O$58),"")</f>
        <v/>
      </c>
      <c r="Z24" s="52" t="str">
        <f>IF(AND('Mapa final'!$Y$59="Alta",'Mapa final'!$AA$59="Moderado"),CONCATENATE("R9C",'Mapa final'!$O$59),"")</f>
        <v/>
      </c>
      <c r="AA24" s="53" t="str">
        <f>IF(AND('Mapa final'!$Y$60="Alta",'Mapa final'!$AA$60="Moderado"),CONCATENATE("R9C",'Mapa final'!$O$60),"")</f>
        <v/>
      </c>
      <c r="AB24" s="51" t="str">
        <f>IF(AND('Mapa final'!$Y$55="Alta",'Mapa final'!$AA$55="Mayor"),CONCATENATE("R9C",'Mapa final'!$O$55),"")</f>
        <v/>
      </c>
      <c r="AC24" s="52" t="str">
        <f>IF(AND('Mapa final'!$Y$56="Alta",'Mapa final'!$AA$56="Mayor"),CONCATENATE("R9C",'Mapa final'!$O$56),"")</f>
        <v/>
      </c>
      <c r="AD24" s="52" t="str">
        <f>IF(AND('Mapa final'!$Y$57="Alta",'Mapa final'!$AA$57="Mayor"),CONCATENATE("R9C",'Mapa final'!$O$57),"")</f>
        <v/>
      </c>
      <c r="AE24" s="52" t="str">
        <f>IF(AND('Mapa final'!$Y$58="Alta",'Mapa final'!$AA$58="Mayor"),CONCATENATE("R9C",'Mapa final'!$O$58),"")</f>
        <v/>
      </c>
      <c r="AF24" s="52" t="str">
        <f>IF(AND('Mapa final'!$Y$59="Alta",'Mapa final'!$AA$59="Mayor"),CONCATENATE("R9C",'Mapa final'!$O$59),"")</f>
        <v/>
      </c>
      <c r="AG24" s="53" t="str">
        <f>IF(AND('Mapa final'!$Y$60="Alta",'Mapa final'!$AA$60="Mayor"),CONCATENATE("R9C",'Mapa final'!$O$60),"")</f>
        <v/>
      </c>
      <c r="AH24" s="54" t="str">
        <f>IF(AND('Mapa final'!$Y$55="Alta",'Mapa final'!$AA$55="Catastrófico"),CONCATENATE("R9C",'Mapa final'!$O$55),"")</f>
        <v/>
      </c>
      <c r="AI24" s="55" t="str">
        <f>IF(AND('Mapa final'!$Y$56="Alta",'Mapa final'!$AA$56="Catastrófico"),CONCATENATE("R9C",'Mapa final'!$O$56),"")</f>
        <v/>
      </c>
      <c r="AJ24" s="55" t="str">
        <f>IF(AND('Mapa final'!$Y$57="Alta",'Mapa final'!$AA$57="Catastrófico"),CONCATENATE("R9C",'Mapa final'!$O$57),"")</f>
        <v/>
      </c>
      <c r="AK24" s="55" t="str">
        <f>IF(AND('Mapa final'!$Y$58="Alta",'Mapa final'!$AA$58="Catastrófico"),CONCATENATE("R9C",'Mapa final'!$O$58),"")</f>
        <v/>
      </c>
      <c r="AL24" s="55" t="str">
        <f>IF(AND('Mapa final'!$Y$59="Alta",'Mapa final'!$AA$59="Catastrófico"),CONCATENATE("R9C",'Mapa final'!$O$59),"")</f>
        <v/>
      </c>
      <c r="AM24" s="56" t="str">
        <f>IF(AND('Mapa final'!$Y$60="Alta",'Mapa final'!$AA$60="Catastrófico"),CONCATENATE("R9C",'Mapa final'!$O$60),"")</f>
        <v/>
      </c>
      <c r="AN24" s="82"/>
      <c r="AO24" s="377"/>
      <c r="AP24" s="378"/>
      <c r="AQ24" s="378"/>
      <c r="AR24" s="378"/>
      <c r="AS24" s="378"/>
      <c r="AT24" s="379"/>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row>
    <row r="25" spans="1:76" ht="15.75" customHeight="1" thickBot="1" x14ac:dyDescent="0.3">
      <c r="A25" s="82"/>
      <c r="B25" s="326"/>
      <c r="C25" s="326"/>
      <c r="D25" s="327"/>
      <c r="E25" s="370"/>
      <c r="F25" s="371"/>
      <c r="G25" s="371"/>
      <c r="H25" s="371"/>
      <c r="I25" s="371"/>
      <c r="J25" s="69" t="str">
        <f>IF(AND('Mapa final'!$Y$61="Alta",'Mapa final'!$AA$61="Leve"),CONCATENATE("R10C",'Mapa final'!$O$61),"")</f>
        <v/>
      </c>
      <c r="K25" s="70" t="str">
        <f>IF(AND('Mapa final'!$Y$62="Alta",'Mapa final'!$AA$62="Leve"),CONCATENATE("R10C",'Mapa final'!$O$62),"")</f>
        <v/>
      </c>
      <c r="L25" s="70" t="str">
        <f>IF(AND('Mapa final'!$Y$63="Alta",'Mapa final'!$AA$63="Leve"),CONCATENATE("R10C",'Mapa final'!$O$63),"")</f>
        <v/>
      </c>
      <c r="M25" s="70" t="str">
        <f>IF(AND('Mapa final'!$Y$64="Alta",'Mapa final'!$AA$64="Leve"),CONCATENATE("R10C",'Mapa final'!$O$64),"")</f>
        <v/>
      </c>
      <c r="N25" s="70" t="str">
        <f>IF(AND('Mapa final'!$Y$65="Alta",'Mapa final'!$AA$65="Leve"),CONCATENATE("R10C",'Mapa final'!$O$65),"")</f>
        <v/>
      </c>
      <c r="O25" s="71" t="str">
        <f>IF(AND('Mapa final'!$Y$66="Alta",'Mapa final'!$AA$66="Leve"),CONCATENATE("R10C",'Mapa final'!$O$66),"")</f>
        <v/>
      </c>
      <c r="P25" s="69" t="str">
        <f>IF(AND('Mapa final'!$Y$61="Alta",'Mapa final'!$AA$61="Menor"),CONCATENATE("R10C",'Mapa final'!$O$61),"")</f>
        <v/>
      </c>
      <c r="Q25" s="70" t="str">
        <f>IF(AND('Mapa final'!$Y$62="Alta",'Mapa final'!$AA$62="Menor"),CONCATENATE("R10C",'Mapa final'!$O$62),"")</f>
        <v/>
      </c>
      <c r="R25" s="70" t="str">
        <f>IF(AND('Mapa final'!$Y$63="Alta",'Mapa final'!$AA$63="Menor"),CONCATENATE("R10C",'Mapa final'!$O$63),"")</f>
        <v/>
      </c>
      <c r="S25" s="70" t="str">
        <f>IF(AND('Mapa final'!$Y$64="Alta",'Mapa final'!$AA$64="Menor"),CONCATENATE("R10C",'Mapa final'!$O$64),"")</f>
        <v/>
      </c>
      <c r="T25" s="70" t="str">
        <f>IF(AND('Mapa final'!$Y$65="Alta",'Mapa final'!$AA$65="Menor"),CONCATENATE("R10C",'Mapa final'!$O$65),"")</f>
        <v/>
      </c>
      <c r="U25" s="71" t="str">
        <f>IF(AND('Mapa final'!$Y$66="Alta",'Mapa final'!$AA$66="Menor"),CONCATENATE("R10C",'Mapa final'!$O$66),"")</f>
        <v/>
      </c>
      <c r="V25" s="57" t="str">
        <f>IF(AND('Mapa final'!$Y$61="Alta",'Mapa final'!$AA$61="Moderado"),CONCATENATE("R10C",'Mapa final'!$O$61),"")</f>
        <v/>
      </c>
      <c r="W25" s="58" t="str">
        <f>IF(AND('Mapa final'!$Y$62="Alta",'Mapa final'!$AA$62="Moderado"),CONCATENATE("R10C",'Mapa final'!$O$62),"")</f>
        <v/>
      </c>
      <c r="X25" s="58" t="str">
        <f>IF(AND('Mapa final'!$Y$63="Alta",'Mapa final'!$AA$63="Moderado"),CONCATENATE("R10C",'Mapa final'!$O$63),"")</f>
        <v/>
      </c>
      <c r="Y25" s="58" t="str">
        <f>IF(AND('Mapa final'!$Y$64="Alta",'Mapa final'!$AA$64="Moderado"),CONCATENATE("R10C",'Mapa final'!$O$64),"")</f>
        <v/>
      </c>
      <c r="Z25" s="58" t="str">
        <f>IF(AND('Mapa final'!$Y$65="Alta",'Mapa final'!$AA$65="Moderado"),CONCATENATE("R10C",'Mapa final'!$O$65),"")</f>
        <v/>
      </c>
      <c r="AA25" s="59" t="str">
        <f>IF(AND('Mapa final'!$Y$66="Alta",'Mapa final'!$AA$66="Moderado"),CONCATENATE("R10C",'Mapa final'!$O$66),"")</f>
        <v/>
      </c>
      <c r="AB25" s="57" t="str">
        <f>IF(AND('Mapa final'!$Y$61="Alta",'Mapa final'!$AA$61="Mayor"),CONCATENATE("R10C",'Mapa final'!$O$61),"")</f>
        <v/>
      </c>
      <c r="AC25" s="58" t="str">
        <f>IF(AND('Mapa final'!$Y$62="Alta",'Mapa final'!$AA$62="Mayor"),CONCATENATE("R10C",'Mapa final'!$O$62),"")</f>
        <v/>
      </c>
      <c r="AD25" s="58" t="str">
        <f>IF(AND('Mapa final'!$Y$63="Alta",'Mapa final'!$AA$63="Mayor"),CONCATENATE("R10C",'Mapa final'!$O$63),"")</f>
        <v/>
      </c>
      <c r="AE25" s="58" t="str">
        <f>IF(AND('Mapa final'!$Y$64="Alta",'Mapa final'!$AA$64="Mayor"),CONCATENATE("R10C",'Mapa final'!$O$64),"")</f>
        <v/>
      </c>
      <c r="AF25" s="58" t="str">
        <f>IF(AND('Mapa final'!$Y$65="Alta",'Mapa final'!$AA$65="Mayor"),CONCATENATE("R10C",'Mapa final'!$O$65),"")</f>
        <v/>
      </c>
      <c r="AG25" s="59" t="str">
        <f>IF(AND('Mapa final'!$Y$66="Alta",'Mapa final'!$AA$66="Mayor"),CONCATENATE("R10C",'Mapa final'!$O$66),"")</f>
        <v/>
      </c>
      <c r="AH25" s="60" t="str">
        <f>IF(AND('Mapa final'!$Y$61="Alta",'Mapa final'!$AA$61="Catastrófico"),CONCATENATE("R10C",'Mapa final'!$O$61),"")</f>
        <v/>
      </c>
      <c r="AI25" s="61" t="str">
        <f>IF(AND('Mapa final'!$Y$62="Alta",'Mapa final'!$AA$62="Catastrófico"),CONCATENATE("R10C",'Mapa final'!$O$62),"")</f>
        <v/>
      </c>
      <c r="AJ25" s="61" t="str">
        <f>IF(AND('Mapa final'!$Y$63="Alta",'Mapa final'!$AA$63="Catastrófico"),CONCATENATE("R10C",'Mapa final'!$O$63),"")</f>
        <v/>
      </c>
      <c r="AK25" s="61" t="str">
        <f>IF(AND('Mapa final'!$Y$64="Alta",'Mapa final'!$AA$64="Catastrófico"),CONCATENATE("R10C",'Mapa final'!$O$64),"")</f>
        <v/>
      </c>
      <c r="AL25" s="61" t="str">
        <f>IF(AND('Mapa final'!$Y$65="Alta",'Mapa final'!$AA$65="Catastrófico"),CONCATENATE("R10C",'Mapa final'!$O$65),"")</f>
        <v/>
      </c>
      <c r="AM25" s="62" t="str">
        <f>IF(AND('Mapa final'!$Y$66="Alta",'Mapa final'!$AA$66="Catastrófico"),CONCATENATE("R10C",'Mapa final'!$O$66),"")</f>
        <v/>
      </c>
      <c r="AN25" s="82"/>
      <c r="AO25" s="380"/>
      <c r="AP25" s="381"/>
      <c r="AQ25" s="381"/>
      <c r="AR25" s="381"/>
      <c r="AS25" s="381"/>
      <c r="AT25" s="3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row>
    <row r="26" spans="1:76" ht="15" customHeight="1" x14ac:dyDescent="0.25">
      <c r="A26" s="82"/>
      <c r="B26" s="326"/>
      <c r="C26" s="326"/>
      <c r="D26" s="327"/>
      <c r="E26" s="364" t="s">
        <v>116</v>
      </c>
      <c r="F26" s="365"/>
      <c r="G26" s="365"/>
      <c r="H26" s="365"/>
      <c r="I26" s="366"/>
      <c r="J26" s="63" t="str">
        <f>IF(AND('Mapa final'!$Y$10="Media",'Mapa final'!$AA$10="Leve"),CONCATENATE("R1C",'Mapa final'!$O$10),"")</f>
        <v/>
      </c>
      <c r="K26" s="64" t="str">
        <f>IF(AND('Mapa final'!$Y$11="Media",'Mapa final'!$AA$11="Leve"),CONCATENATE("R1C",'Mapa final'!$O$11),"")</f>
        <v/>
      </c>
      <c r="L26" s="64" t="str">
        <f>IF(AND('Mapa final'!$Y$12="Media",'Mapa final'!$AA$12="Leve"),CONCATENATE("R1C",'Mapa final'!$O$12),"")</f>
        <v/>
      </c>
      <c r="M26" s="64" t="str">
        <f>IF(AND('Mapa final'!$Y$13="Media",'Mapa final'!$AA$13="Leve"),CONCATENATE("R1C",'Mapa final'!$O$13),"")</f>
        <v/>
      </c>
      <c r="N26" s="64" t="str">
        <f>IF(AND('Mapa final'!$Y$14="Media",'Mapa final'!$AA$14="Leve"),CONCATENATE("R1C",'Mapa final'!$O$14),"")</f>
        <v/>
      </c>
      <c r="O26" s="65" t="str">
        <f>IF(AND('Mapa final'!$Y$15="Media",'Mapa final'!$AA$15="Leve"),CONCATENATE("R1C",'Mapa final'!$O$15),"")</f>
        <v/>
      </c>
      <c r="P26" s="63" t="str">
        <f>IF(AND('Mapa final'!$Y$10="Media",'Mapa final'!$AA$10="Menor"),CONCATENATE("R1C",'Mapa final'!$O$10),"")</f>
        <v/>
      </c>
      <c r="Q26" s="64" t="str">
        <f>IF(AND('Mapa final'!$Y$11="Media",'Mapa final'!$AA$11="Menor"),CONCATENATE("R1C",'Mapa final'!$O$11),"")</f>
        <v/>
      </c>
      <c r="R26" s="64" t="str">
        <f>IF(AND('Mapa final'!$Y$12="Media",'Mapa final'!$AA$12="Menor"),CONCATENATE("R1C",'Mapa final'!$O$12),"")</f>
        <v/>
      </c>
      <c r="S26" s="64" t="str">
        <f>IF(AND('Mapa final'!$Y$13="Media",'Mapa final'!$AA$13="Menor"),CONCATENATE("R1C",'Mapa final'!$O$13),"")</f>
        <v/>
      </c>
      <c r="T26" s="64" t="str">
        <f>IF(AND('Mapa final'!$Y$14="Media",'Mapa final'!$AA$14="Menor"),CONCATENATE("R1C",'Mapa final'!$O$14),"")</f>
        <v/>
      </c>
      <c r="U26" s="65" t="str">
        <f>IF(AND('Mapa final'!$Y$15="Media",'Mapa final'!$AA$15="Menor"),CONCATENATE("R1C",'Mapa final'!$O$15),"")</f>
        <v/>
      </c>
      <c r="V26" s="63" t="str">
        <f>IF(AND('Mapa final'!$Y$10="Media",'Mapa final'!$AA$10="Moderado"),CONCATENATE("R1C",'Mapa final'!$O$10),"")</f>
        <v/>
      </c>
      <c r="W26" s="64" t="str">
        <f>IF(AND('Mapa final'!$Y$11="Media",'Mapa final'!$AA$11="Moderado"),CONCATENATE("R1C",'Mapa final'!$O$11),"")</f>
        <v/>
      </c>
      <c r="X26" s="64" t="str">
        <f>IF(AND('Mapa final'!$Y$12="Media",'Mapa final'!$AA$12="Moderado"),CONCATENATE("R1C",'Mapa final'!$O$12),"")</f>
        <v/>
      </c>
      <c r="Y26" s="64" t="str">
        <f>IF(AND('Mapa final'!$Y$13="Media",'Mapa final'!$AA$13="Moderado"),CONCATENATE("R1C",'Mapa final'!$O$13),"")</f>
        <v/>
      </c>
      <c r="Z26" s="64" t="str">
        <f>IF(AND('Mapa final'!$Y$14="Media",'Mapa final'!$AA$14="Moderado"),CONCATENATE("R1C",'Mapa final'!$O$14),"")</f>
        <v/>
      </c>
      <c r="AA26" s="65" t="str">
        <f>IF(AND('Mapa final'!$Y$15="Media",'Mapa final'!$AA$15="Moderado"),CONCATENATE("R1C",'Mapa final'!$O$15),"")</f>
        <v/>
      </c>
      <c r="AB26" s="45" t="str">
        <f>IF(AND('Mapa final'!$Y$10="Media",'Mapa final'!$AA$10="Mayor"),CONCATENATE("R1C",'Mapa final'!$O$10),"")</f>
        <v>R1C1</v>
      </c>
      <c r="AC26" s="46" t="str">
        <f>IF(AND('Mapa final'!$Y$11="Media",'Mapa final'!$AA$11="Mayor"),CONCATENATE("R1C",'Mapa final'!$O$11),"")</f>
        <v>R1C2</v>
      </c>
      <c r="AD26" s="46" t="str">
        <f>IF(AND('Mapa final'!$Y$12="Media",'Mapa final'!$AA$12="Mayor"),CONCATENATE("R1C",'Mapa final'!$O$12),"")</f>
        <v/>
      </c>
      <c r="AE26" s="46" t="str">
        <f>IF(AND('Mapa final'!$Y$13="Media",'Mapa final'!$AA$13="Mayor"),CONCATENATE("R1C",'Mapa final'!$O$13),"")</f>
        <v/>
      </c>
      <c r="AF26" s="46" t="str">
        <f>IF(AND('Mapa final'!$Y$14="Media",'Mapa final'!$AA$14="Mayor"),CONCATENATE("R1C",'Mapa final'!$O$14),"")</f>
        <v/>
      </c>
      <c r="AG26" s="47" t="str">
        <f>IF(AND('Mapa final'!$Y$15="Media",'Mapa final'!$AA$15="Mayor"),CONCATENATE("R1C",'Mapa final'!$O$15),"")</f>
        <v/>
      </c>
      <c r="AH26" s="48" t="str">
        <f>IF(AND('Mapa final'!$Y$10="Media",'Mapa final'!$AA$10="Catastrófico"),CONCATENATE("R1C",'Mapa final'!$O$10),"")</f>
        <v/>
      </c>
      <c r="AI26" s="49" t="str">
        <f>IF(AND('Mapa final'!$Y$11="Media",'Mapa final'!$AA$11="Catastrófico"),CONCATENATE("R1C",'Mapa final'!$O$11),"")</f>
        <v/>
      </c>
      <c r="AJ26" s="49" t="str">
        <f>IF(AND('Mapa final'!$Y$12="Media",'Mapa final'!$AA$12="Catastrófico"),CONCATENATE("R1C",'Mapa final'!$O$12),"")</f>
        <v/>
      </c>
      <c r="AK26" s="49" t="str">
        <f>IF(AND('Mapa final'!$Y$13="Media",'Mapa final'!$AA$13="Catastrófico"),CONCATENATE("R1C",'Mapa final'!$O$13),"")</f>
        <v/>
      </c>
      <c r="AL26" s="49" t="str">
        <f>IF(AND('Mapa final'!$Y$14="Media",'Mapa final'!$AA$14="Catastrófico"),CONCATENATE("R1C",'Mapa final'!$O$14),"")</f>
        <v/>
      </c>
      <c r="AM26" s="50" t="str">
        <f>IF(AND('Mapa final'!$Y$15="Media",'Mapa final'!$AA$15="Catastrófico"),CONCATENATE("R1C",'Mapa final'!$O$15),"")</f>
        <v/>
      </c>
      <c r="AN26" s="82"/>
      <c r="AO26" s="404" t="s">
        <v>80</v>
      </c>
      <c r="AP26" s="405"/>
      <c r="AQ26" s="405"/>
      <c r="AR26" s="405"/>
      <c r="AS26" s="405"/>
      <c r="AT26" s="406"/>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row>
    <row r="27" spans="1:76" ht="15" customHeight="1" x14ac:dyDescent="0.25">
      <c r="A27" s="82"/>
      <c r="B27" s="326"/>
      <c r="C27" s="326"/>
      <c r="D27" s="327"/>
      <c r="E27" s="383"/>
      <c r="F27" s="368"/>
      <c r="G27" s="368"/>
      <c r="H27" s="368"/>
      <c r="I27" s="369"/>
      <c r="J27" s="66" t="str">
        <f>IF(AND('Mapa final'!$Y$16="Media",'Mapa final'!$AA$16="Leve"),CONCATENATE("R2C",'Mapa final'!$O$16),"")</f>
        <v/>
      </c>
      <c r="K27" s="67" t="str">
        <f>IF(AND('Mapa final'!$Y$17="Media",'Mapa final'!$AA$17="Leve"),CONCATENATE("R2C",'Mapa final'!$O$17),"")</f>
        <v/>
      </c>
      <c r="L27" s="67" t="str">
        <f>IF(AND('Mapa final'!$Y$18="Media",'Mapa final'!$AA$18="Leve"),CONCATENATE("R2C",'Mapa final'!$O$18),"")</f>
        <v/>
      </c>
      <c r="M27" s="67" t="str">
        <f>IF(AND('Mapa final'!$Y$19="Media",'Mapa final'!$AA$19="Leve"),CONCATENATE("R2C",'Mapa final'!$O$19),"")</f>
        <v/>
      </c>
      <c r="N27" s="67" t="str">
        <f>IF(AND('Mapa final'!$Y$20="Media",'Mapa final'!$AA$20="Leve"),CONCATENATE("R2C",'Mapa final'!$O$20),"")</f>
        <v/>
      </c>
      <c r="O27" s="68" t="str">
        <f>IF(AND('Mapa final'!$Y$21="Media",'Mapa final'!$AA$21="Leve"),CONCATENATE("R2C",'Mapa final'!$O$21),"")</f>
        <v/>
      </c>
      <c r="P27" s="66" t="str">
        <f>IF(AND('Mapa final'!$Y$16="Media",'Mapa final'!$AA$16="Menor"),CONCATENATE("R2C",'Mapa final'!$O$16),"")</f>
        <v/>
      </c>
      <c r="Q27" s="67" t="str">
        <f>IF(AND('Mapa final'!$Y$17="Media",'Mapa final'!$AA$17="Menor"),CONCATENATE("R2C",'Mapa final'!$O$17),"")</f>
        <v/>
      </c>
      <c r="R27" s="67" t="str">
        <f>IF(AND('Mapa final'!$Y$18="Media",'Mapa final'!$AA$18="Menor"),CONCATENATE("R2C",'Mapa final'!$O$18),"")</f>
        <v/>
      </c>
      <c r="S27" s="67" t="str">
        <f>IF(AND('Mapa final'!$Y$19="Media",'Mapa final'!$AA$19="Menor"),CONCATENATE("R2C",'Mapa final'!$O$19),"")</f>
        <v/>
      </c>
      <c r="T27" s="67" t="str">
        <f>IF(AND('Mapa final'!$Y$20="Media",'Mapa final'!$AA$20="Menor"),CONCATENATE("R2C",'Mapa final'!$O$20),"")</f>
        <v/>
      </c>
      <c r="U27" s="68" t="str">
        <f>IF(AND('Mapa final'!$Y$21="Media",'Mapa final'!$AA$21="Menor"),CONCATENATE("R2C",'Mapa final'!$O$21),"")</f>
        <v/>
      </c>
      <c r="V27" s="66" t="str">
        <f>IF(AND('Mapa final'!$Y$16="Media",'Mapa final'!$AA$16="Moderado"),CONCATENATE("R2C",'Mapa final'!$O$16),"")</f>
        <v/>
      </c>
      <c r="W27" s="67" t="str">
        <f>IF(AND('Mapa final'!$Y$17="Media",'Mapa final'!$AA$17="Moderado"),CONCATENATE("R2C",'Mapa final'!$O$17),"")</f>
        <v/>
      </c>
      <c r="X27" s="67" t="str">
        <f>IF(AND('Mapa final'!$Y$18="Media",'Mapa final'!$AA$18="Moderado"),CONCATENATE("R2C",'Mapa final'!$O$18),"")</f>
        <v/>
      </c>
      <c r="Y27" s="67" t="str">
        <f>IF(AND('Mapa final'!$Y$19="Media",'Mapa final'!$AA$19="Moderado"),CONCATENATE("R2C",'Mapa final'!$O$19),"")</f>
        <v/>
      </c>
      <c r="Z27" s="67" t="str">
        <f>IF(AND('Mapa final'!$Y$20="Media",'Mapa final'!$AA$20="Moderado"),CONCATENATE("R2C",'Mapa final'!$O$20),"")</f>
        <v/>
      </c>
      <c r="AA27" s="68" t="str">
        <f>IF(AND('Mapa final'!$Y$21="Media",'Mapa final'!$AA$21="Moderado"),CONCATENATE("R2C",'Mapa final'!$O$21),"")</f>
        <v/>
      </c>
      <c r="AB27" s="51" t="str">
        <f>IF(AND('Mapa final'!$Y$16="Media",'Mapa final'!$AA$16="Mayor"),CONCATENATE("R2C",'Mapa final'!$O$16),"")</f>
        <v/>
      </c>
      <c r="AC27" s="52" t="str">
        <f>IF(AND('Mapa final'!$Y$17="Media",'Mapa final'!$AA$17="Mayor"),CONCATENATE("R2C",'Mapa final'!$O$17),"")</f>
        <v/>
      </c>
      <c r="AD27" s="52" t="str">
        <f>IF(AND('Mapa final'!$Y$18="Media",'Mapa final'!$AA$18="Mayor"),CONCATENATE("R2C",'Mapa final'!$O$18),"")</f>
        <v/>
      </c>
      <c r="AE27" s="52" t="str">
        <f>IF(AND('Mapa final'!$Y$19="Media",'Mapa final'!$AA$19="Mayor"),CONCATENATE("R2C",'Mapa final'!$O$19),"")</f>
        <v/>
      </c>
      <c r="AF27" s="52" t="str">
        <f>IF(AND('Mapa final'!$Y$20="Media",'Mapa final'!$AA$20="Mayor"),CONCATENATE("R2C",'Mapa final'!$O$20),"")</f>
        <v/>
      </c>
      <c r="AG27" s="53" t="str">
        <f>IF(AND('Mapa final'!$Y$21="Media",'Mapa final'!$AA$21="Mayor"),CONCATENATE("R2C",'Mapa final'!$O$21),"")</f>
        <v/>
      </c>
      <c r="AH27" s="54" t="str">
        <f>IF(AND('Mapa final'!$Y$16="Media",'Mapa final'!$AA$16="Catastrófico"),CONCATENATE("R2C",'Mapa final'!$O$16),"")</f>
        <v/>
      </c>
      <c r="AI27" s="55" t="str">
        <f>IF(AND('Mapa final'!$Y$17="Media",'Mapa final'!$AA$17="Catastrófico"),CONCATENATE("R2C",'Mapa final'!$O$17),"")</f>
        <v/>
      </c>
      <c r="AJ27" s="55" t="str">
        <f>IF(AND('Mapa final'!$Y$18="Media",'Mapa final'!$AA$18="Catastrófico"),CONCATENATE("R2C",'Mapa final'!$O$18),"")</f>
        <v/>
      </c>
      <c r="AK27" s="55" t="str">
        <f>IF(AND('Mapa final'!$Y$19="Media",'Mapa final'!$AA$19="Catastrófico"),CONCATENATE("R2C",'Mapa final'!$O$19),"")</f>
        <v/>
      </c>
      <c r="AL27" s="55" t="str">
        <f>IF(AND('Mapa final'!$Y$20="Media",'Mapa final'!$AA$20="Catastrófico"),CONCATENATE("R2C",'Mapa final'!$O$20),"")</f>
        <v/>
      </c>
      <c r="AM27" s="56" t="str">
        <f>IF(AND('Mapa final'!$Y$21="Media",'Mapa final'!$AA$21="Catastrófico"),CONCATENATE("R2C",'Mapa final'!$O$21),"")</f>
        <v/>
      </c>
      <c r="AN27" s="82"/>
      <c r="AO27" s="407"/>
      <c r="AP27" s="408"/>
      <c r="AQ27" s="408"/>
      <c r="AR27" s="408"/>
      <c r="AS27" s="408"/>
      <c r="AT27" s="409"/>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row>
    <row r="28" spans="1:76" ht="15" customHeight="1" x14ac:dyDescent="0.25">
      <c r="A28" s="82"/>
      <c r="B28" s="326"/>
      <c r="C28" s="326"/>
      <c r="D28" s="327"/>
      <c r="E28" s="367"/>
      <c r="F28" s="368"/>
      <c r="G28" s="368"/>
      <c r="H28" s="368"/>
      <c r="I28" s="369"/>
      <c r="J28" s="66" t="str">
        <f>IF(AND('Mapa final'!$Y$22="Media",'Mapa final'!$AA$22="Leve"),CONCATENATE("R3C",'Mapa final'!$O$22),"")</f>
        <v/>
      </c>
      <c r="K28" s="67" t="str">
        <f>IF(AND('Mapa final'!$Y$23="Media",'Mapa final'!$AA$23="Leve"),CONCATENATE("R3C",'Mapa final'!$O$23),"")</f>
        <v/>
      </c>
      <c r="L28" s="67" t="str">
        <f>IF(AND('Mapa final'!$Y$24="Media",'Mapa final'!$AA$24="Leve"),CONCATENATE("R3C",'Mapa final'!$O$24),"")</f>
        <v/>
      </c>
      <c r="M28" s="67" t="str">
        <f>IF(AND('Mapa final'!$Y$25="Media",'Mapa final'!$AA$25="Leve"),CONCATENATE("R3C",'Mapa final'!$O$25),"")</f>
        <v/>
      </c>
      <c r="N28" s="67" t="str">
        <f>IF(AND('Mapa final'!$Y$26="Media",'Mapa final'!$AA$26="Leve"),CONCATENATE("R3C",'Mapa final'!$O$26),"")</f>
        <v/>
      </c>
      <c r="O28" s="68" t="str">
        <f>IF(AND('Mapa final'!$Y$27="Media",'Mapa final'!$AA$27="Leve"),CONCATENATE("R3C",'Mapa final'!$O$27),"")</f>
        <v/>
      </c>
      <c r="P28" s="66" t="str">
        <f>IF(AND('Mapa final'!$Y$22="Media",'Mapa final'!$AA$22="Menor"),CONCATENATE("R3C",'Mapa final'!$O$22),"")</f>
        <v/>
      </c>
      <c r="Q28" s="67" t="str">
        <f>IF(AND('Mapa final'!$Y$23="Media",'Mapa final'!$AA$23="Menor"),CONCATENATE("R3C",'Mapa final'!$O$23),"")</f>
        <v/>
      </c>
      <c r="R28" s="67" t="str">
        <f>IF(AND('Mapa final'!$Y$24="Media",'Mapa final'!$AA$24="Menor"),CONCATENATE("R3C",'Mapa final'!$O$24),"")</f>
        <v/>
      </c>
      <c r="S28" s="67" t="str">
        <f>IF(AND('Mapa final'!$Y$25="Media",'Mapa final'!$AA$25="Menor"),CONCATENATE("R3C",'Mapa final'!$O$25),"")</f>
        <v/>
      </c>
      <c r="T28" s="67" t="str">
        <f>IF(AND('Mapa final'!$Y$26="Media",'Mapa final'!$AA$26="Menor"),CONCATENATE("R3C",'Mapa final'!$O$26),"")</f>
        <v/>
      </c>
      <c r="U28" s="68" t="str">
        <f>IF(AND('Mapa final'!$Y$27="Media",'Mapa final'!$AA$27="Menor"),CONCATENATE("R3C",'Mapa final'!$O$27),"")</f>
        <v/>
      </c>
      <c r="V28" s="66" t="str">
        <f>IF(AND('Mapa final'!$Y$22="Media",'Mapa final'!$AA$22="Moderado"),CONCATENATE("R3C",'Mapa final'!$O$22),"")</f>
        <v/>
      </c>
      <c r="W28" s="67" t="str">
        <f>IF(AND('Mapa final'!$Y$23="Media",'Mapa final'!$AA$23="Moderado"),CONCATENATE("R3C",'Mapa final'!$O$23),"")</f>
        <v/>
      </c>
      <c r="X28" s="67" t="str">
        <f>IF(AND('Mapa final'!$Y$24="Media",'Mapa final'!$AA$24="Moderado"),CONCATENATE("R3C",'Mapa final'!$O$24),"")</f>
        <v/>
      </c>
      <c r="Y28" s="67" t="str">
        <f>IF(AND('Mapa final'!$Y$25="Media",'Mapa final'!$AA$25="Moderado"),CONCATENATE("R3C",'Mapa final'!$O$25),"")</f>
        <v/>
      </c>
      <c r="Z28" s="67" t="str">
        <f>IF(AND('Mapa final'!$Y$26="Media",'Mapa final'!$AA$26="Moderado"),CONCATENATE("R3C",'Mapa final'!$O$26),"")</f>
        <v/>
      </c>
      <c r="AA28" s="68" t="str">
        <f>IF(AND('Mapa final'!$Y$27="Media",'Mapa final'!$AA$27="Moderado"),CONCATENATE("R3C",'Mapa final'!$O$27),"")</f>
        <v/>
      </c>
      <c r="AB28" s="51" t="str">
        <f>IF(AND('Mapa final'!$Y$22="Media",'Mapa final'!$AA$22="Mayor"),CONCATENATE("R3C",'Mapa final'!$O$22),"")</f>
        <v/>
      </c>
      <c r="AC28" s="52" t="str">
        <f>IF(AND('Mapa final'!$Y$23="Media",'Mapa final'!$AA$23="Mayor"),CONCATENATE("R3C",'Mapa final'!$O$23),"")</f>
        <v/>
      </c>
      <c r="AD28" s="52" t="str">
        <f>IF(AND('Mapa final'!$Y$24="Media",'Mapa final'!$AA$24="Mayor"),CONCATENATE("R3C",'Mapa final'!$O$24),"")</f>
        <v/>
      </c>
      <c r="AE28" s="52" t="str">
        <f>IF(AND('Mapa final'!$Y$25="Media",'Mapa final'!$AA$25="Mayor"),CONCATENATE("R3C",'Mapa final'!$O$25),"")</f>
        <v/>
      </c>
      <c r="AF28" s="52" t="str">
        <f>IF(AND('Mapa final'!$Y$26="Media",'Mapa final'!$AA$26="Mayor"),CONCATENATE("R3C",'Mapa final'!$O$26),"")</f>
        <v/>
      </c>
      <c r="AG28" s="53" t="str">
        <f>IF(AND('Mapa final'!$Y$27="Media",'Mapa final'!$AA$27="Mayor"),CONCATENATE("R3C",'Mapa final'!$O$27),"")</f>
        <v/>
      </c>
      <c r="AH28" s="54" t="str">
        <f>IF(AND('Mapa final'!$Y$22="Media",'Mapa final'!$AA$22="Catastrófico"),CONCATENATE("R3C",'Mapa final'!$O$22),"")</f>
        <v/>
      </c>
      <c r="AI28" s="55" t="str">
        <f>IF(AND('Mapa final'!$Y$23="Media",'Mapa final'!$AA$23="Catastrófico"),CONCATENATE("R3C",'Mapa final'!$O$23),"")</f>
        <v/>
      </c>
      <c r="AJ28" s="55" t="str">
        <f>IF(AND('Mapa final'!$Y$24="Media",'Mapa final'!$AA$24="Catastrófico"),CONCATENATE("R3C",'Mapa final'!$O$24),"")</f>
        <v/>
      </c>
      <c r="AK28" s="55" t="str">
        <f>IF(AND('Mapa final'!$Y$25="Media",'Mapa final'!$AA$25="Catastrófico"),CONCATENATE("R3C",'Mapa final'!$O$25),"")</f>
        <v/>
      </c>
      <c r="AL28" s="55" t="str">
        <f>IF(AND('Mapa final'!$Y$26="Media",'Mapa final'!$AA$26="Catastrófico"),CONCATENATE("R3C",'Mapa final'!$O$26),"")</f>
        <v/>
      </c>
      <c r="AM28" s="56" t="str">
        <f>IF(AND('Mapa final'!$Y$27="Media",'Mapa final'!$AA$27="Catastrófico"),CONCATENATE("R3C",'Mapa final'!$O$27),"")</f>
        <v/>
      </c>
      <c r="AN28" s="82"/>
      <c r="AO28" s="407"/>
      <c r="AP28" s="408"/>
      <c r="AQ28" s="408"/>
      <c r="AR28" s="408"/>
      <c r="AS28" s="408"/>
      <c r="AT28" s="409"/>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row>
    <row r="29" spans="1:76" ht="15" customHeight="1" x14ac:dyDescent="0.25">
      <c r="A29" s="82"/>
      <c r="B29" s="326"/>
      <c r="C29" s="326"/>
      <c r="D29" s="327"/>
      <c r="E29" s="367"/>
      <c r="F29" s="368"/>
      <c r="G29" s="368"/>
      <c r="H29" s="368"/>
      <c r="I29" s="369"/>
      <c r="J29" s="66" t="str">
        <f>IF(AND('Mapa final'!$Y$28="Media",'Mapa final'!$AA$28="Leve"),CONCATENATE("R4C",'Mapa final'!$O$28),"")</f>
        <v/>
      </c>
      <c r="K29" s="67" t="str">
        <f>IF(AND('Mapa final'!$Y$29="Media",'Mapa final'!$AA$29="Leve"),CONCATENATE("R4C",'Mapa final'!$O$29),"")</f>
        <v/>
      </c>
      <c r="L29" s="67" t="str">
        <f>IF(AND('Mapa final'!$Y$30="Media",'Mapa final'!$AA$30="Leve"),CONCATENATE("R4C",'Mapa final'!$O$30),"")</f>
        <v/>
      </c>
      <c r="M29" s="67" t="str">
        <f>IF(AND('Mapa final'!$Y$31="Media",'Mapa final'!$AA$31="Leve"),CONCATENATE("R4C",'Mapa final'!$O$31),"")</f>
        <v/>
      </c>
      <c r="N29" s="67" t="str">
        <f>IF(AND('Mapa final'!$Y$32="Media",'Mapa final'!$AA$32="Leve"),CONCATENATE("R4C",'Mapa final'!$O$32),"")</f>
        <v/>
      </c>
      <c r="O29" s="68" t="str">
        <f>IF(AND('Mapa final'!$Y$33="Media",'Mapa final'!$AA$33="Leve"),CONCATENATE("R4C",'Mapa final'!$O$33),"")</f>
        <v/>
      </c>
      <c r="P29" s="66" t="str">
        <f>IF(AND('Mapa final'!$Y$28="Media",'Mapa final'!$AA$28="Menor"),CONCATENATE("R4C",'Mapa final'!$O$28),"")</f>
        <v/>
      </c>
      <c r="Q29" s="67" t="str">
        <f>IF(AND('Mapa final'!$Y$29="Media",'Mapa final'!$AA$29="Menor"),CONCATENATE("R4C",'Mapa final'!$O$29),"")</f>
        <v/>
      </c>
      <c r="R29" s="67" t="str">
        <f>IF(AND('Mapa final'!$Y$30="Media",'Mapa final'!$AA$30="Menor"),CONCATENATE("R4C",'Mapa final'!$O$30),"")</f>
        <v/>
      </c>
      <c r="S29" s="67" t="str">
        <f>IF(AND('Mapa final'!$Y$31="Media",'Mapa final'!$AA$31="Menor"),CONCATENATE("R4C",'Mapa final'!$O$31),"")</f>
        <v/>
      </c>
      <c r="T29" s="67" t="str">
        <f>IF(AND('Mapa final'!$Y$32="Media",'Mapa final'!$AA$32="Menor"),CONCATENATE("R4C",'Mapa final'!$O$32),"")</f>
        <v/>
      </c>
      <c r="U29" s="68" t="str">
        <f>IF(AND('Mapa final'!$Y$33="Media",'Mapa final'!$AA$33="Menor"),CONCATENATE("R4C",'Mapa final'!$O$33),"")</f>
        <v/>
      </c>
      <c r="V29" s="66" t="str">
        <f>IF(AND('Mapa final'!$Y$28="Media",'Mapa final'!$AA$28="Moderado"),CONCATENATE("R4C",'Mapa final'!$O$28),"")</f>
        <v/>
      </c>
      <c r="W29" s="67" t="str">
        <f>IF(AND('Mapa final'!$Y$29="Media",'Mapa final'!$AA$29="Moderado"),CONCATENATE("R4C",'Mapa final'!$O$29),"")</f>
        <v/>
      </c>
      <c r="X29" s="67" t="str">
        <f>IF(AND('Mapa final'!$Y$30="Media",'Mapa final'!$AA$30="Moderado"),CONCATENATE("R4C",'Mapa final'!$O$30),"")</f>
        <v/>
      </c>
      <c r="Y29" s="67" t="str">
        <f>IF(AND('Mapa final'!$Y$31="Media",'Mapa final'!$AA$31="Moderado"),CONCATENATE("R4C",'Mapa final'!$O$31),"")</f>
        <v/>
      </c>
      <c r="Z29" s="67" t="str">
        <f>IF(AND('Mapa final'!$Y$32="Media",'Mapa final'!$AA$32="Moderado"),CONCATENATE("R4C",'Mapa final'!$O$32),"")</f>
        <v/>
      </c>
      <c r="AA29" s="68" t="str">
        <f>IF(AND('Mapa final'!$Y$33="Media",'Mapa final'!$AA$33="Moderado"),CONCATENATE("R4C",'Mapa final'!$O$33),"")</f>
        <v/>
      </c>
      <c r="AB29" s="51" t="str">
        <f>IF(AND('Mapa final'!$Y$28="Media",'Mapa final'!$AA$28="Mayor"),CONCATENATE("R4C",'Mapa final'!$O$28),"")</f>
        <v/>
      </c>
      <c r="AC29" s="52" t="str">
        <f>IF(AND('Mapa final'!$Y$29="Media",'Mapa final'!$AA$29="Mayor"),CONCATENATE("R4C",'Mapa final'!$O$29),"")</f>
        <v/>
      </c>
      <c r="AD29" s="52" t="str">
        <f>IF(AND('Mapa final'!$Y$30="Media",'Mapa final'!$AA$30="Mayor"),CONCATENATE("R4C",'Mapa final'!$O$30),"")</f>
        <v/>
      </c>
      <c r="AE29" s="52" t="str">
        <f>IF(AND('Mapa final'!$Y$31="Media",'Mapa final'!$AA$31="Mayor"),CONCATENATE("R4C",'Mapa final'!$O$31),"")</f>
        <v/>
      </c>
      <c r="AF29" s="52" t="str">
        <f>IF(AND('Mapa final'!$Y$32="Media",'Mapa final'!$AA$32="Mayor"),CONCATENATE("R4C",'Mapa final'!$O$32),"")</f>
        <v/>
      </c>
      <c r="AG29" s="53" t="str">
        <f>IF(AND('Mapa final'!$Y$33="Media",'Mapa final'!$AA$33="Mayor"),CONCATENATE("R4C",'Mapa final'!$O$33),"")</f>
        <v/>
      </c>
      <c r="AH29" s="54" t="str">
        <f>IF(AND('Mapa final'!$Y$28="Media",'Mapa final'!$AA$28="Catastrófico"),CONCATENATE("R4C",'Mapa final'!$O$28),"")</f>
        <v/>
      </c>
      <c r="AI29" s="55" t="str">
        <f>IF(AND('Mapa final'!$Y$29="Media",'Mapa final'!$AA$29="Catastrófico"),CONCATENATE("R4C",'Mapa final'!$O$29),"")</f>
        <v/>
      </c>
      <c r="AJ29" s="55" t="str">
        <f>IF(AND('Mapa final'!$Y$30="Media",'Mapa final'!$AA$30="Catastrófico"),CONCATENATE("R4C",'Mapa final'!$O$30),"")</f>
        <v/>
      </c>
      <c r="AK29" s="55" t="str">
        <f>IF(AND('Mapa final'!$Y$31="Media",'Mapa final'!$AA$31="Catastrófico"),CONCATENATE("R4C",'Mapa final'!$O$31),"")</f>
        <v/>
      </c>
      <c r="AL29" s="55" t="str">
        <f>IF(AND('Mapa final'!$Y$32="Media",'Mapa final'!$AA$32="Catastrófico"),CONCATENATE("R4C",'Mapa final'!$O$32),"")</f>
        <v/>
      </c>
      <c r="AM29" s="56" t="str">
        <f>IF(AND('Mapa final'!$Y$33="Media",'Mapa final'!$AA$33="Catastrófico"),CONCATENATE("R4C",'Mapa final'!$O$33),"")</f>
        <v/>
      </c>
      <c r="AN29" s="82"/>
      <c r="AO29" s="407"/>
      <c r="AP29" s="408"/>
      <c r="AQ29" s="408"/>
      <c r="AR29" s="408"/>
      <c r="AS29" s="408"/>
      <c r="AT29" s="409"/>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row>
    <row r="30" spans="1:76" ht="15" customHeight="1" x14ac:dyDescent="0.25">
      <c r="A30" s="82"/>
      <c r="B30" s="326"/>
      <c r="C30" s="326"/>
      <c r="D30" s="327"/>
      <c r="E30" s="367"/>
      <c r="F30" s="368"/>
      <c r="G30" s="368"/>
      <c r="H30" s="368"/>
      <c r="I30" s="369"/>
      <c r="J30" s="66" t="str">
        <f>IF(AND('Mapa final'!$Y$34="Media",'Mapa final'!$AA$34="Leve"),CONCATENATE("R5C",'Mapa final'!$O$34),"")</f>
        <v/>
      </c>
      <c r="K30" s="67" t="e">
        <f>IF(AND('Mapa final'!#REF!="Media",'Mapa final'!#REF!="Leve"),CONCATENATE("R5C",'Mapa final'!#REF!),"")</f>
        <v>#REF!</v>
      </c>
      <c r="L30" s="67" t="e">
        <f>IF(AND('Mapa final'!#REF!="Media",'Mapa final'!#REF!="Leve"),CONCATENATE("R5C",'Mapa final'!#REF!),"")</f>
        <v>#REF!</v>
      </c>
      <c r="M30" s="67" t="e">
        <f>IF(AND('Mapa final'!#REF!="Media",'Mapa final'!#REF!="Leve"),CONCATENATE("R5C",'Mapa final'!#REF!),"")</f>
        <v>#REF!</v>
      </c>
      <c r="N30" s="67" t="str">
        <f>IF(AND('Mapa final'!$Y$35="Media",'Mapa final'!$AA$35="Leve"),CONCATENATE("R5C",'Mapa final'!$O$35),"")</f>
        <v/>
      </c>
      <c r="O30" s="68" t="str">
        <f>IF(AND('Mapa final'!$Y$36="Media",'Mapa final'!$AA$36="Leve"),CONCATENATE("R5C",'Mapa final'!$O$36),"")</f>
        <v/>
      </c>
      <c r="P30" s="66" t="str">
        <f>IF(AND('Mapa final'!$Y$34="Media",'Mapa final'!$AA$34="Menor"),CONCATENATE("R5C",'Mapa final'!$O$34),"")</f>
        <v/>
      </c>
      <c r="Q30" s="67" t="e">
        <f>IF(AND('Mapa final'!#REF!="Media",'Mapa final'!#REF!="Menor"),CONCATENATE("R5C",'Mapa final'!#REF!),"")</f>
        <v>#REF!</v>
      </c>
      <c r="R30" s="67" t="e">
        <f>IF(AND('Mapa final'!#REF!="Media",'Mapa final'!#REF!="Menor"),CONCATENATE("R5C",'Mapa final'!#REF!),"")</f>
        <v>#REF!</v>
      </c>
      <c r="S30" s="67" t="e">
        <f>IF(AND('Mapa final'!#REF!="Media",'Mapa final'!#REF!="Menor"),CONCATENATE("R5C",'Mapa final'!#REF!),"")</f>
        <v>#REF!</v>
      </c>
      <c r="T30" s="67" t="str">
        <f>IF(AND('Mapa final'!$Y$35="Media",'Mapa final'!$AA$35="Menor"),CONCATENATE("R5C",'Mapa final'!$O$35),"")</f>
        <v/>
      </c>
      <c r="U30" s="68" t="str">
        <f>IF(AND('Mapa final'!$Y$36="Media",'Mapa final'!$AA$36="Menor"),CONCATENATE("R5C",'Mapa final'!$O$36),"")</f>
        <v/>
      </c>
      <c r="V30" s="66" t="str">
        <f>IF(AND('Mapa final'!$Y$34="Media",'Mapa final'!$AA$34="Moderado"),CONCATENATE("R5C",'Mapa final'!$O$34),"")</f>
        <v/>
      </c>
      <c r="W30" s="67" t="e">
        <f>IF(AND('Mapa final'!#REF!="Media",'Mapa final'!#REF!="Moderado"),CONCATENATE("R5C",'Mapa final'!#REF!),"")</f>
        <v>#REF!</v>
      </c>
      <c r="X30" s="67" t="e">
        <f>IF(AND('Mapa final'!#REF!="Media",'Mapa final'!#REF!="Moderado"),CONCATENATE("R5C",'Mapa final'!#REF!),"")</f>
        <v>#REF!</v>
      </c>
      <c r="Y30" s="67" t="e">
        <f>IF(AND('Mapa final'!#REF!="Media",'Mapa final'!#REF!="Moderado"),CONCATENATE("R5C",'Mapa final'!#REF!),"")</f>
        <v>#REF!</v>
      </c>
      <c r="Z30" s="67" t="str">
        <f>IF(AND('Mapa final'!$Y$35="Media",'Mapa final'!$AA$35="Moderado"),CONCATENATE("R5C",'Mapa final'!$O$35),"")</f>
        <v/>
      </c>
      <c r="AA30" s="68" t="str">
        <f>IF(AND('Mapa final'!$Y$36="Media",'Mapa final'!$AA$36="Moderado"),CONCATENATE("R5C",'Mapa final'!$O$36),"")</f>
        <v/>
      </c>
      <c r="AB30" s="51" t="str">
        <f>IF(AND('Mapa final'!$Y$34="Media",'Mapa final'!$AA$34="Mayor"),CONCATENATE("R5C",'Mapa final'!$O$34),"")</f>
        <v/>
      </c>
      <c r="AC30" s="52" t="e">
        <f>IF(AND('Mapa final'!#REF!="Media",'Mapa final'!#REF!="Mayor"),CONCATENATE("R5C",'Mapa final'!#REF!),"")</f>
        <v>#REF!</v>
      </c>
      <c r="AD30" s="52" t="e">
        <f>IF(AND('Mapa final'!#REF!="Media",'Mapa final'!#REF!="Mayor"),CONCATENATE("R5C",'Mapa final'!#REF!),"")</f>
        <v>#REF!</v>
      </c>
      <c r="AE30" s="52" t="e">
        <f>IF(AND('Mapa final'!#REF!="Media",'Mapa final'!#REF!="Mayor"),CONCATENATE("R5C",'Mapa final'!#REF!),"")</f>
        <v>#REF!</v>
      </c>
      <c r="AF30" s="52" t="str">
        <f>IF(AND('Mapa final'!$Y$35="Media",'Mapa final'!$AA$35="Mayor"),CONCATENATE("R5C",'Mapa final'!$O$35),"")</f>
        <v/>
      </c>
      <c r="AG30" s="53" t="str">
        <f>IF(AND('Mapa final'!$Y$36="Media",'Mapa final'!$AA$36="Mayor"),CONCATENATE("R5C",'Mapa final'!$O$36),"")</f>
        <v/>
      </c>
      <c r="AH30" s="54" t="str">
        <f>IF(AND('Mapa final'!$Y$34="Media",'Mapa final'!$AA$34="Catastrófico"),CONCATENATE("R5C",'Mapa final'!$O$34),"")</f>
        <v/>
      </c>
      <c r="AI30" s="55" t="e">
        <f>IF(AND('Mapa final'!#REF!="Media",'Mapa final'!#REF!="Catastrófico"),CONCATENATE("R5C",'Mapa final'!#REF!),"")</f>
        <v>#REF!</v>
      </c>
      <c r="AJ30" s="55" t="e">
        <f>IF(AND('Mapa final'!#REF!="Media",'Mapa final'!#REF!="Catastrófico"),CONCATENATE("R5C",'Mapa final'!#REF!),"")</f>
        <v>#REF!</v>
      </c>
      <c r="AK30" s="55" t="e">
        <f>IF(AND('Mapa final'!#REF!="Media",'Mapa final'!#REF!="Catastrófico"),CONCATENATE("R5C",'Mapa final'!#REF!),"")</f>
        <v>#REF!</v>
      </c>
      <c r="AL30" s="55" t="str">
        <f>IF(AND('Mapa final'!$Y$35="Media",'Mapa final'!$AA$35="Catastrófico"),CONCATENATE("R5C",'Mapa final'!$O$35),"")</f>
        <v/>
      </c>
      <c r="AM30" s="56" t="str">
        <f>IF(AND('Mapa final'!$Y$36="Media",'Mapa final'!$AA$36="Catastrófico"),CONCATENATE("R5C",'Mapa final'!$O$36),"")</f>
        <v/>
      </c>
      <c r="AN30" s="82"/>
      <c r="AO30" s="407"/>
      <c r="AP30" s="408"/>
      <c r="AQ30" s="408"/>
      <c r="AR30" s="408"/>
      <c r="AS30" s="408"/>
      <c r="AT30" s="409"/>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row>
    <row r="31" spans="1:76" ht="15" customHeight="1" x14ac:dyDescent="0.25">
      <c r="A31" s="82"/>
      <c r="B31" s="326"/>
      <c r="C31" s="326"/>
      <c r="D31" s="327"/>
      <c r="E31" s="367"/>
      <c r="F31" s="368"/>
      <c r="G31" s="368"/>
      <c r="H31" s="368"/>
      <c r="I31" s="369"/>
      <c r="J31" s="66" t="str">
        <f>IF(AND('Mapa final'!$Y$37="Media",'Mapa final'!$AA$37="Leve"),CONCATENATE("R6C",'Mapa final'!$O$37),"")</f>
        <v/>
      </c>
      <c r="K31" s="67" t="str">
        <f>IF(AND('Mapa final'!$Y$38="Media",'Mapa final'!$AA$38="Leve"),CONCATENATE("R6C",'Mapa final'!$O$38),"")</f>
        <v/>
      </c>
      <c r="L31" s="67" t="str">
        <f>IF(AND('Mapa final'!$Y$39="Media",'Mapa final'!$AA$39="Leve"),CONCATENATE("R6C",'Mapa final'!$O$39),"")</f>
        <v/>
      </c>
      <c r="M31" s="67" t="str">
        <f>IF(AND('Mapa final'!$Y$40="Media",'Mapa final'!$AA$40="Leve"),CONCATENATE("R6C",'Mapa final'!$O$40),"")</f>
        <v/>
      </c>
      <c r="N31" s="67" t="str">
        <f>IF(AND('Mapa final'!$Y$41="Media",'Mapa final'!$AA$41="Leve"),CONCATENATE("R6C",'Mapa final'!$O$41),"")</f>
        <v/>
      </c>
      <c r="O31" s="68" t="str">
        <f>IF(AND('Mapa final'!$Y$42="Media",'Mapa final'!$AA$42="Leve"),CONCATENATE("R6C",'Mapa final'!$O$42),"")</f>
        <v/>
      </c>
      <c r="P31" s="66" t="str">
        <f>IF(AND('Mapa final'!$Y$37="Media",'Mapa final'!$AA$37="Menor"),CONCATENATE("R6C",'Mapa final'!$O$37),"")</f>
        <v/>
      </c>
      <c r="Q31" s="67" t="str">
        <f>IF(AND('Mapa final'!$Y$38="Media",'Mapa final'!$AA$38="Menor"),CONCATENATE("R6C",'Mapa final'!$O$38),"")</f>
        <v/>
      </c>
      <c r="R31" s="67" t="str">
        <f>IF(AND('Mapa final'!$Y$39="Media",'Mapa final'!$AA$39="Menor"),CONCATENATE("R6C",'Mapa final'!$O$39),"")</f>
        <v/>
      </c>
      <c r="S31" s="67" t="str">
        <f>IF(AND('Mapa final'!$Y$40="Media",'Mapa final'!$AA$40="Menor"),CONCATENATE("R6C",'Mapa final'!$O$40),"")</f>
        <v/>
      </c>
      <c r="T31" s="67" t="str">
        <f>IF(AND('Mapa final'!$Y$41="Media",'Mapa final'!$AA$41="Menor"),CONCATENATE("R6C",'Mapa final'!$O$41),"")</f>
        <v/>
      </c>
      <c r="U31" s="68" t="str">
        <f>IF(AND('Mapa final'!$Y$42="Media",'Mapa final'!$AA$42="Menor"),CONCATENATE("R6C",'Mapa final'!$O$42),"")</f>
        <v/>
      </c>
      <c r="V31" s="66" t="str">
        <f>IF(AND('Mapa final'!$Y$37="Media",'Mapa final'!$AA$37="Moderado"),CONCATENATE("R6C",'Mapa final'!$O$37),"")</f>
        <v/>
      </c>
      <c r="W31" s="67" t="str">
        <f>IF(AND('Mapa final'!$Y$38="Media",'Mapa final'!$AA$38="Moderado"),CONCATENATE("R6C",'Mapa final'!$O$38),"")</f>
        <v/>
      </c>
      <c r="X31" s="67" t="str">
        <f>IF(AND('Mapa final'!$Y$39="Media",'Mapa final'!$AA$39="Moderado"),CONCATENATE("R6C",'Mapa final'!$O$39),"")</f>
        <v/>
      </c>
      <c r="Y31" s="67" t="str">
        <f>IF(AND('Mapa final'!$Y$40="Media",'Mapa final'!$AA$40="Moderado"),CONCATENATE("R6C",'Mapa final'!$O$40),"")</f>
        <v/>
      </c>
      <c r="Z31" s="67" t="str">
        <f>IF(AND('Mapa final'!$Y$41="Media",'Mapa final'!$AA$41="Moderado"),CONCATENATE("R6C",'Mapa final'!$O$41),"")</f>
        <v/>
      </c>
      <c r="AA31" s="68" t="str">
        <f>IF(AND('Mapa final'!$Y$42="Media",'Mapa final'!$AA$42="Moderado"),CONCATENATE("R6C",'Mapa final'!$O$42),"")</f>
        <v/>
      </c>
      <c r="AB31" s="51" t="str">
        <f>IF(AND('Mapa final'!$Y$37="Media",'Mapa final'!$AA$37="Mayor"),CONCATENATE("R6C",'Mapa final'!$O$37),"")</f>
        <v/>
      </c>
      <c r="AC31" s="52" t="str">
        <f>IF(AND('Mapa final'!$Y$38="Media",'Mapa final'!$AA$38="Mayor"),CONCATENATE("R6C",'Mapa final'!$O$38),"")</f>
        <v/>
      </c>
      <c r="AD31" s="52" t="str">
        <f>IF(AND('Mapa final'!$Y$39="Media",'Mapa final'!$AA$39="Mayor"),CONCATENATE("R6C",'Mapa final'!$O$39),"")</f>
        <v/>
      </c>
      <c r="AE31" s="52" t="str">
        <f>IF(AND('Mapa final'!$Y$40="Media",'Mapa final'!$AA$40="Mayor"),CONCATENATE("R6C",'Mapa final'!$O$40),"")</f>
        <v/>
      </c>
      <c r="AF31" s="52" t="str">
        <f>IF(AND('Mapa final'!$Y$41="Media",'Mapa final'!$AA$41="Mayor"),CONCATENATE("R6C",'Mapa final'!$O$41),"")</f>
        <v/>
      </c>
      <c r="AG31" s="53" t="str">
        <f>IF(AND('Mapa final'!$Y$42="Media",'Mapa final'!$AA$42="Mayor"),CONCATENATE("R6C",'Mapa final'!$O$42),"")</f>
        <v/>
      </c>
      <c r="AH31" s="54" t="str">
        <f>IF(AND('Mapa final'!$Y$37="Media",'Mapa final'!$AA$37="Catastrófico"),CONCATENATE("R6C",'Mapa final'!$O$37),"")</f>
        <v/>
      </c>
      <c r="AI31" s="55" t="str">
        <f>IF(AND('Mapa final'!$Y$38="Media",'Mapa final'!$AA$38="Catastrófico"),CONCATENATE("R6C",'Mapa final'!$O$38),"")</f>
        <v/>
      </c>
      <c r="AJ31" s="55" t="str">
        <f>IF(AND('Mapa final'!$Y$39="Media",'Mapa final'!$AA$39="Catastrófico"),CONCATENATE("R6C",'Mapa final'!$O$39),"")</f>
        <v/>
      </c>
      <c r="AK31" s="55" t="str">
        <f>IF(AND('Mapa final'!$Y$40="Media",'Mapa final'!$AA$40="Catastrófico"),CONCATENATE("R6C",'Mapa final'!$O$40),"")</f>
        <v/>
      </c>
      <c r="AL31" s="55" t="str">
        <f>IF(AND('Mapa final'!$Y$41="Media",'Mapa final'!$AA$41="Catastrófico"),CONCATENATE("R6C",'Mapa final'!$O$41),"")</f>
        <v/>
      </c>
      <c r="AM31" s="56" t="str">
        <f>IF(AND('Mapa final'!$Y$42="Media",'Mapa final'!$AA$42="Catastrófico"),CONCATENATE("R6C",'Mapa final'!$O$42),"")</f>
        <v/>
      </c>
      <c r="AN31" s="82"/>
      <c r="AO31" s="407"/>
      <c r="AP31" s="408"/>
      <c r="AQ31" s="408"/>
      <c r="AR31" s="408"/>
      <c r="AS31" s="408"/>
      <c r="AT31" s="409"/>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row>
    <row r="32" spans="1:76" ht="15" customHeight="1" x14ac:dyDescent="0.25">
      <c r="A32" s="82"/>
      <c r="B32" s="326"/>
      <c r="C32" s="326"/>
      <c r="D32" s="327"/>
      <c r="E32" s="367"/>
      <c r="F32" s="368"/>
      <c r="G32" s="368"/>
      <c r="H32" s="368"/>
      <c r="I32" s="369"/>
      <c r="J32" s="66" t="str">
        <f>IF(AND('Mapa final'!$Y$43="Media",'Mapa final'!$AA$43="Leve"),CONCATENATE("R7C",'Mapa final'!$O$43),"")</f>
        <v/>
      </c>
      <c r="K32" s="67" t="str">
        <f>IF(AND('Mapa final'!$Y$44="Media",'Mapa final'!$AA$44="Leve"),CONCATENATE("R7C",'Mapa final'!$O$44),"")</f>
        <v/>
      </c>
      <c r="L32" s="67" t="str">
        <f>IF(AND('Mapa final'!$Y$45="Media",'Mapa final'!$AA$45="Leve"),CONCATENATE("R7C",'Mapa final'!$O$45),"")</f>
        <v/>
      </c>
      <c r="M32" s="67" t="str">
        <f>IF(AND('Mapa final'!$Y$46="Media",'Mapa final'!$AA$46="Leve"),CONCATENATE("R7C",'Mapa final'!$O$46),"")</f>
        <v/>
      </c>
      <c r="N32" s="67" t="str">
        <f>IF(AND('Mapa final'!$Y$47="Media",'Mapa final'!$AA$47="Leve"),CONCATENATE("R7C",'Mapa final'!$O$47),"")</f>
        <v/>
      </c>
      <c r="O32" s="68" t="str">
        <f>IF(AND('Mapa final'!$Y$48="Media",'Mapa final'!$AA$48="Leve"),CONCATENATE("R7C",'Mapa final'!$O$48),"")</f>
        <v/>
      </c>
      <c r="P32" s="66" t="str">
        <f>IF(AND('Mapa final'!$Y$43="Media",'Mapa final'!$AA$43="Menor"),CONCATENATE("R7C",'Mapa final'!$O$43),"")</f>
        <v/>
      </c>
      <c r="Q32" s="67" t="str">
        <f>IF(AND('Mapa final'!$Y$44="Media",'Mapa final'!$AA$44="Menor"),CONCATENATE("R7C",'Mapa final'!$O$44),"")</f>
        <v/>
      </c>
      <c r="R32" s="67" t="str">
        <f>IF(AND('Mapa final'!$Y$45="Media",'Mapa final'!$AA$45="Menor"),CONCATENATE("R7C",'Mapa final'!$O$45),"")</f>
        <v/>
      </c>
      <c r="S32" s="67" t="str">
        <f>IF(AND('Mapa final'!$Y$46="Media",'Mapa final'!$AA$46="Menor"),CONCATENATE("R7C",'Mapa final'!$O$46),"")</f>
        <v/>
      </c>
      <c r="T32" s="67" t="str">
        <f>IF(AND('Mapa final'!$Y$47="Media",'Mapa final'!$AA$47="Menor"),CONCATENATE("R7C",'Mapa final'!$O$47),"")</f>
        <v/>
      </c>
      <c r="U32" s="68" t="str">
        <f>IF(AND('Mapa final'!$Y$48="Media",'Mapa final'!$AA$48="Menor"),CONCATENATE("R7C",'Mapa final'!$O$48),"")</f>
        <v/>
      </c>
      <c r="V32" s="66" t="str">
        <f>IF(AND('Mapa final'!$Y$43="Media",'Mapa final'!$AA$43="Moderado"),CONCATENATE("R7C",'Mapa final'!$O$43),"")</f>
        <v/>
      </c>
      <c r="W32" s="67" t="str">
        <f>IF(AND('Mapa final'!$Y$44="Media",'Mapa final'!$AA$44="Moderado"),CONCATENATE("R7C",'Mapa final'!$O$44),"")</f>
        <v/>
      </c>
      <c r="X32" s="67" t="str">
        <f>IF(AND('Mapa final'!$Y$45="Media",'Mapa final'!$AA$45="Moderado"),CONCATENATE("R7C",'Mapa final'!$O$45),"")</f>
        <v/>
      </c>
      <c r="Y32" s="67" t="str">
        <f>IF(AND('Mapa final'!$Y$46="Media",'Mapa final'!$AA$46="Moderado"),CONCATENATE("R7C",'Mapa final'!$O$46),"")</f>
        <v/>
      </c>
      <c r="Z32" s="67" t="str">
        <f>IF(AND('Mapa final'!$Y$47="Media",'Mapa final'!$AA$47="Moderado"),CONCATENATE("R7C",'Mapa final'!$O$47),"")</f>
        <v/>
      </c>
      <c r="AA32" s="68" t="str">
        <f>IF(AND('Mapa final'!$Y$48="Media",'Mapa final'!$AA$48="Moderado"),CONCATENATE("R7C",'Mapa final'!$O$48),"")</f>
        <v/>
      </c>
      <c r="AB32" s="51" t="str">
        <f>IF(AND('Mapa final'!$Y$43="Media",'Mapa final'!$AA$43="Mayor"),CONCATENATE("R7C",'Mapa final'!$O$43),"")</f>
        <v/>
      </c>
      <c r="AC32" s="52" t="str">
        <f>IF(AND('Mapa final'!$Y$44="Media",'Mapa final'!$AA$44="Mayor"),CONCATENATE("R7C",'Mapa final'!$O$44),"")</f>
        <v/>
      </c>
      <c r="AD32" s="52" t="str">
        <f>IF(AND('Mapa final'!$Y$45="Media",'Mapa final'!$AA$45="Mayor"),CONCATENATE("R7C",'Mapa final'!$O$45),"")</f>
        <v/>
      </c>
      <c r="AE32" s="52" t="str">
        <f>IF(AND('Mapa final'!$Y$46="Media",'Mapa final'!$AA$46="Mayor"),CONCATENATE("R7C",'Mapa final'!$O$46),"")</f>
        <v/>
      </c>
      <c r="AF32" s="52" t="str">
        <f>IF(AND('Mapa final'!$Y$47="Media",'Mapa final'!$AA$47="Mayor"),CONCATENATE("R7C",'Mapa final'!$O$47),"")</f>
        <v/>
      </c>
      <c r="AG32" s="53" t="str">
        <f>IF(AND('Mapa final'!$Y$48="Media",'Mapa final'!$AA$48="Mayor"),CONCATENATE("R7C",'Mapa final'!$O$48),"")</f>
        <v/>
      </c>
      <c r="AH32" s="54" t="str">
        <f>IF(AND('Mapa final'!$Y$43="Media",'Mapa final'!$AA$43="Catastrófico"),CONCATENATE("R7C",'Mapa final'!$O$43),"")</f>
        <v/>
      </c>
      <c r="AI32" s="55" t="str">
        <f>IF(AND('Mapa final'!$Y$44="Media",'Mapa final'!$AA$44="Catastrófico"),CONCATENATE("R7C",'Mapa final'!$O$44),"")</f>
        <v/>
      </c>
      <c r="AJ32" s="55" t="str">
        <f>IF(AND('Mapa final'!$Y$45="Media",'Mapa final'!$AA$45="Catastrófico"),CONCATENATE("R7C",'Mapa final'!$O$45),"")</f>
        <v/>
      </c>
      <c r="AK32" s="55" t="str">
        <f>IF(AND('Mapa final'!$Y$46="Media",'Mapa final'!$AA$46="Catastrófico"),CONCATENATE("R7C",'Mapa final'!$O$46),"")</f>
        <v/>
      </c>
      <c r="AL32" s="55" t="str">
        <f>IF(AND('Mapa final'!$Y$47="Media",'Mapa final'!$AA$47="Catastrófico"),CONCATENATE("R7C",'Mapa final'!$O$47),"")</f>
        <v/>
      </c>
      <c r="AM32" s="56" t="str">
        <f>IF(AND('Mapa final'!$Y$48="Media",'Mapa final'!$AA$48="Catastrófico"),CONCATENATE("R7C",'Mapa final'!$O$48),"")</f>
        <v/>
      </c>
      <c r="AN32" s="82"/>
      <c r="AO32" s="407"/>
      <c r="AP32" s="408"/>
      <c r="AQ32" s="408"/>
      <c r="AR32" s="408"/>
      <c r="AS32" s="408"/>
      <c r="AT32" s="409"/>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row>
    <row r="33" spans="1:80" ht="15" customHeight="1" x14ac:dyDescent="0.25">
      <c r="A33" s="82"/>
      <c r="B33" s="326"/>
      <c r="C33" s="326"/>
      <c r="D33" s="327"/>
      <c r="E33" s="367"/>
      <c r="F33" s="368"/>
      <c r="G33" s="368"/>
      <c r="H33" s="368"/>
      <c r="I33" s="369"/>
      <c r="J33" s="66" t="str">
        <f>IF(AND('Mapa final'!$Y$49="Media",'Mapa final'!$AA$49="Leve"),CONCATENATE("R8C",'Mapa final'!$O$49),"")</f>
        <v/>
      </c>
      <c r="K33" s="67" t="str">
        <f>IF(AND('Mapa final'!$Y$50="Media",'Mapa final'!$AA$50="Leve"),CONCATENATE("R8C",'Mapa final'!$O$50),"")</f>
        <v/>
      </c>
      <c r="L33" s="67" t="str">
        <f>IF(AND('Mapa final'!$Y$51="Media",'Mapa final'!$AA$51="Leve"),CONCATENATE("R8C",'Mapa final'!$O$51),"")</f>
        <v/>
      </c>
      <c r="M33" s="67" t="str">
        <f>IF(AND('Mapa final'!$Y$52="Media",'Mapa final'!$AA$52="Leve"),CONCATENATE("R8C",'Mapa final'!$O$52),"")</f>
        <v/>
      </c>
      <c r="N33" s="67" t="str">
        <f>IF(AND('Mapa final'!$Y$53="Media",'Mapa final'!$AA$53="Leve"),CONCATENATE("R8C",'Mapa final'!$O$53),"")</f>
        <v/>
      </c>
      <c r="O33" s="68" t="str">
        <f>IF(AND('Mapa final'!$Y$54="Media",'Mapa final'!$AA$54="Leve"),CONCATENATE("R8C",'Mapa final'!$O$54),"")</f>
        <v/>
      </c>
      <c r="P33" s="66" t="str">
        <f>IF(AND('Mapa final'!$Y$49="Media",'Mapa final'!$AA$49="Menor"),CONCATENATE("R8C",'Mapa final'!$O$49),"")</f>
        <v/>
      </c>
      <c r="Q33" s="67" t="str">
        <f>IF(AND('Mapa final'!$Y$50="Media",'Mapa final'!$AA$50="Menor"),CONCATENATE("R8C",'Mapa final'!$O$50),"")</f>
        <v/>
      </c>
      <c r="R33" s="67" t="str">
        <f>IF(AND('Mapa final'!$Y$51="Media",'Mapa final'!$AA$51="Menor"),CONCATENATE("R8C",'Mapa final'!$O$51),"")</f>
        <v/>
      </c>
      <c r="S33" s="67" t="str">
        <f>IF(AND('Mapa final'!$Y$52="Media",'Mapa final'!$AA$52="Menor"),CONCATENATE("R8C",'Mapa final'!$O$52),"")</f>
        <v/>
      </c>
      <c r="T33" s="67" t="str">
        <f>IF(AND('Mapa final'!$Y$53="Media",'Mapa final'!$AA$53="Menor"),CONCATENATE("R8C",'Mapa final'!$O$53),"")</f>
        <v/>
      </c>
      <c r="U33" s="68" t="str">
        <f>IF(AND('Mapa final'!$Y$54="Media",'Mapa final'!$AA$54="Menor"),CONCATENATE("R8C",'Mapa final'!$O$54),"")</f>
        <v/>
      </c>
      <c r="V33" s="66" t="str">
        <f>IF(AND('Mapa final'!$Y$49="Media",'Mapa final'!$AA$49="Moderado"),CONCATENATE("R8C",'Mapa final'!$O$49),"")</f>
        <v/>
      </c>
      <c r="W33" s="67" t="str">
        <f>IF(AND('Mapa final'!$Y$50="Media",'Mapa final'!$AA$50="Moderado"),CONCATENATE("R8C",'Mapa final'!$O$50),"")</f>
        <v/>
      </c>
      <c r="X33" s="67" t="str">
        <f>IF(AND('Mapa final'!$Y$51="Media",'Mapa final'!$AA$51="Moderado"),CONCATENATE("R8C",'Mapa final'!$O$51),"")</f>
        <v/>
      </c>
      <c r="Y33" s="67" t="str">
        <f>IF(AND('Mapa final'!$Y$52="Media",'Mapa final'!$AA$52="Moderado"),CONCATENATE("R8C",'Mapa final'!$O$52),"")</f>
        <v/>
      </c>
      <c r="Z33" s="67" t="str">
        <f>IF(AND('Mapa final'!$Y$53="Media",'Mapa final'!$AA$53="Moderado"),CONCATENATE("R8C",'Mapa final'!$O$53),"")</f>
        <v/>
      </c>
      <c r="AA33" s="68" t="str">
        <f>IF(AND('Mapa final'!$Y$54="Media",'Mapa final'!$AA$54="Moderado"),CONCATENATE("R8C",'Mapa final'!$O$54),"")</f>
        <v/>
      </c>
      <c r="AB33" s="51" t="str">
        <f>IF(AND('Mapa final'!$Y$49="Media",'Mapa final'!$AA$49="Mayor"),CONCATENATE("R8C",'Mapa final'!$O$49),"")</f>
        <v/>
      </c>
      <c r="AC33" s="52" t="str">
        <f>IF(AND('Mapa final'!$Y$50="Media",'Mapa final'!$AA$50="Mayor"),CONCATENATE("R8C",'Mapa final'!$O$50),"")</f>
        <v/>
      </c>
      <c r="AD33" s="52" t="str">
        <f>IF(AND('Mapa final'!$Y$51="Media",'Mapa final'!$AA$51="Mayor"),CONCATENATE("R8C",'Mapa final'!$O$51),"")</f>
        <v/>
      </c>
      <c r="AE33" s="52" t="str">
        <f>IF(AND('Mapa final'!$Y$52="Media",'Mapa final'!$AA$52="Mayor"),CONCATENATE("R8C",'Mapa final'!$O$52),"")</f>
        <v/>
      </c>
      <c r="AF33" s="52" t="str">
        <f>IF(AND('Mapa final'!$Y$53="Media",'Mapa final'!$AA$53="Mayor"),CONCATENATE("R8C",'Mapa final'!$O$53),"")</f>
        <v/>
      </c>
      <c r="AG33" s="53" t="str">
        <f>IF(AND('Mapa final'!$Y$54="Media",'Mapa final'!$AA$54="Mayor"),CONCATENATE("R8C",'Mapa final'!$O$54),"")</f>
        <v/>
      </c>
      <c r="AH33" s="54" t="str">
        <f>IF(AND('Mapa final'!$Y$49="Media",'Mapa final'!$AA$49="Catastrófico"),CONCATENATE("R8C",'Mapa final'!$O$49),"")</f>
        <v/>
      </c>
      <c r="AI33" s="55" t="str">
        <f>IF(AND('Mapa final'!$Y$50="Media",'Mapa final'!$AA$50="Catastrófico"),CONCATENATE("R8C",'Mapa final'!$O$50),"")</f>
        <v/>
      </c>
      <c r="AJ33" s="55" t="str">
        <f>IF(AND('Mapa final'!$Y$51="Media",'Mapa final'!$AA$51="Catastrófico"),CONCATENATE("R8C",'Mapa final'!$O$51),"")</f>
        <v/>
      </c>
      <c r="AK33" s="55" t="str">
        <f>IF(AND('Mapa final'!$Y$52="Media",'Mapa final'!$AA$52="Catastrófico"),CONCATENATE("R8C",'Mapa final'!$O$52),"")</f>
        <v/>
      </c>
      <c r="AL33" s="55" t="str">
        <f>IF(AND('Mapa final'!$Y$53="Media",'Mapa final'!$AA$53="Catastrófico"),CONCATENATE("R8C",'Mapa final'!$O$53),"")</f>
        <v/>
      </c>
      <c r="AM33" s="56" t="str">
        <f>IF(AND('Mapa final'!$Y$54="Media",'Mapa final'!$AA$54="Catastrófico"),CONCATENATE("R8C",'Mapa final'!$O$54),"")</f>
        <v/>
      </c>
      <c r="AN33" s="82"/>
      <c r="AO33" s="407"/>
      <c r="AP33" s="408"/>
      <c r="AQ33" s="408"/>
      <c r="AR33" s="408"/>
      <c r="AS33" s="408"/>
      <c r="AT33" s="409"/>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row>
    <row r="34" spans="1:80" ht="15" customHeight="1" x14ac:dyDescent="0.25">
      <c r="A34" s="82"/>
      <c r="B34" s="326"/>
      <c r="C34" s="326"/>
      <c r="D34" s="327"/>
      <c r="E34" s="367"/>
      <c r="F34" s="368"/>
      <c r="G34" s="368"/>
      <c r="H34" s="368"/>
      <c r="I34" s="369"/>
      <c r="J34" s="66" t="str">
        <f>IF(AND('Mapa final'!$Y$55="Media",'Mapa final'!$AA$55="Leve"),CONCATENATE("R9C",'Mapa final'!$O$55),"")</f>
        <v/>
      </c>
      <c r="K34" s="67" t="str">
        <f>IF(AND('Mapa final'!$Y$56="Media",'Mapa final'!$AA$56="Leve"),CONCATENATE("R9C",'Mapa final'!$O$56),"")</f>
        <v/>
      </c>
      <c r="L34" s="67" t="str">
        <f>IF(AND('Mapa final'!$Y$57="Media",'Mapa final'!$AA$57="Leve"),CONCATENATE("R9C",'Mapa final'!$O$57),"")</f>
        <v/>
      </c>
      <c r="M34" s="67" t="str">
        <f>IF(AND('Mapa final'!$Y$58="Media",'Mapa final'!$AA$58="Leve"),CONCATENATE("R9C",'Mapa final'!$O$58),"")</f>
        <v/>
      </c>
      <c r="N34" s="67" t="str">
        <f>IF(AND('Mapa final'!$Y$59="Media",'Mapa final'!$AA$59="Leve"),CONCATENATE("R9C",'Mapa final'!$O$59),"")</f>
        <v/>
      </c>
      <c r="O34" s="68" t="str">
        <f>IF(AND('Mapa final'!$Y$60="Media",'Mapa final'!$AA$60="Leve"),CONCATENATE("R9C",'Mapa final'!$O$60),"")</f>
        <v/>
      </c>
      <c r="P34" s="66" t="str">
        <f>IF(AND('Mapa final'!$Y$55="Media",'Mapa final'!$AA$55="Menor"),CONCATENATE("R9C",'Mapa final'!$O$55),"")</f>
        <v/>
      </c>
      <c r="Q34" s="67" t="str">
        <f>IF(AND('Mapa final'!$Y$56="Media",'Mapa final'!$AA$56="Menor"),CONCATENATE("R9C",'Mapa final'!$O$56),"")</f>
        <v/>
      </c>
      <c r="R34" s="67" t="str">
        <f>IF(AND('Mapa final'!$Y$57="Media",'Mapa final'!$AA$57="Menor"),CONCATENATE("R9C",'Mapa final'!$O$57),"")</f>
        <v/>
      </c>
      <c r="S34" s="67" t="str">
        <f>IF(AND('Mapa final'!$Y$58="Media",'Mapa final'!$AA$58="Menor"),CONCATENATE("R9C",'Mapa final'!$O$58),"")</f>
        <v/>
      </c>
      <c r="T34" s="67" t="str">
        <f>IF(AND('Mapa final'!$Y$59="Media",'Mapa final'!$AA$59="Menor"),CONCATENATE("R9C",'Mapa final'!$O$59),"")</f>
        <v/>
      </c>
      <c r="U34" s="68" t="str">
        <f>IF(AND('Mapa final'!$Y$60="Media",'Mapa final'!$AA$60="Menor"),CONCATENATE("R9C",'Mapa final'!$O$60),"")</f>
        <v/>
      </c>
      <c r="V34" s="66" t="str">
        <f>IF(AND('Mapa final'!$Y$55="Media",'Mapa final'!$AA$55="Moderado"),CONCATENATE("R9C",'Mapa final'!$O$55),"")</f>
        <v/>
      </c>
      <c r="W34" s="67" t="str">
        <f>IF(AND('Mapa final'!$Y$56="Media",'Mapa final'!$AA$56="Moderado"),CONCATENATE("R9C",'Mapa final'!$O$56),"")</f>
        <v/>
      </c>
      <c r="X34" s="67" t="str">
        <f>IF(AND('Mapa final'!$Y$57="Media",'Mapa final'!$AA$57="Moderado"),CONCATENATE("R9C",'Mapa final'!$O$57),"")</f>
        <v/>
      </c>
      <c r="Y34" s="67" t="str">
        <f>IF(AND('Mapa final'!$Y$58="Media",'Mapa final'!$AA$58="Moderado"),CONCATENATE("R9C",'Mapa final'!$O$58),"")</f>
        <v/>
      </c>
      <c r="Z34" s="67" t="str">
        <f>IF(AND('Mapa final'!$Y$59="Media",'Mapa final'!$AA$59="Moderado"),CONCATENATE("R9C",'Mapa final'!$O$59),"")</f>
        <v/>
      </c>
      <c r="AA34" s="68" t="str">
        <f>IF(AND('Mapa final'!$Y$60="Media",'Mapa final'!$AA$60="Moderado"),CONCATENATE("R9C",'Mapa final'!$O$60),"")</f>
        <v/>
      </c>
      <c r="AB34" s="51" t="str">
        <f>IF(AND('Mapa final'!$Y$55="Media",'Mapa final'!$AA$55="Mayor"),CONCATENATE("R9C",'Mapa final'!$O$55),"")</f>
        <v/>
      </c>
      <c r="AC34" s="52" t="str">
        <f>IF(AND('Mapa final'!$Y$56="Media",'Mapa final'!$AA$56="Mayor"),CONCATENATE("R9C",'Mapa final'!$O$56),"")</f>
        <v/>
      </c>
      <c r="AD34" s="52" t="str">
        <f>IF(AND('Mapa final'!$Y$57="Media",'Mapa final'!$AA$57="Mayor"),CONCATENATE("R9C",'Mapa final'!$O$57),"")</f>
        <v/>
      </c>
      <c r="AE34" s="52" t="str">
        <f>IF(AND('Mapa final'!$Y$58="Media",'Mapa final'!$AA$58="Mayor"),CONCATENATE("R9C",'Mapa final'!$O$58),"")</f>
        <v/>
      </c>
      <c r="AF34" s="52" t="str">
        <f>IF(AND('Mapa final'!$Y$59="Media",'Mapa final'!$AA$59="Mayor"),CONCATENATE("R9C",'Mapa final'!$O$59),"")</f>
        <v/>
      </c>
      <c r="AG34" s="53" t="str">
        <f>IF(AND('Mapa final'!$Y$60="Media",'Mapa final'!$AA$60="Mayor"),CONCATENATE("R9C",'Mapa final'!$O$60),"")</f>
        <v/>
      </c>
      <c r="AH34" s="54" t="str">
        <f>IF(AND('Mapa final'!$Y$55="Media",'Mapa final'!$AA$55="Catastrófico"),CONCATENATE("R9C",'Mapa final'!$O$55),"")</f>
        <v/>
      </c>
      <c r="AI34" s="55" t="str">
        <f>IF(AND('Mapa final'!$Y$56="Media",'Mapa final'!$AA$56="Catastrófico"),CONCATENATE("R9C",'Mapa final'!$O$56),"")</f>
        <v/>
      </c>
      <c r="AJ34" s="55" t="str">
        <f>IF(AND('Mapa final'!$Y$57="Media",'Mapa final'!$AA$57="Catastrófico"),CONCATENATE("R9C",'Mapa final'!$O$57),"")</f>
        <v/>
      </c>
      <c r="AK34" s="55" t="str">
        <f>IF(AND('Mapa final'!$Y$58="Media",'Mapa final'!$AA$58="Catastrófico"),CONCATENATE("R9C",'Mapa final'!$O$58),"")</f>
        <v/>
      </c>
      <c r="AL34" s="55" t="str">
        <f>IF(AND('Mapa final'!$Y$59="Media",'Mapa final'!$AA$59="Catastrófico"),CONCATENATE("R9C",'Mapa final'!$O$59),"")</f>
        <v/>
      </c>
      <c r="AM34" s="56" t="str">
        <f>IF(AND('Mapa final'!$Y$60="Media",'Mapa final'!$AA$60="Catastrófico"),CONCATENATE("R9C",'Mapa final'!$O$60),"")</f>
        <v/>
      </c>
      <c r="AN34" s="82"/>
      <c r="AO34" s="407"/>
      <c r="AP34" s="408"/>
      <c r="AQ34" s="408"/>
      <c r="AR34" s="408"/>
      <c r="AS34" s="408"/>
      <c r="AT34" s="409"/>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row>
    <row r="35" spans="1:80" ht="15.75" customHeight="1" thickBot="1" x14ac:dyDescent="0.3">
      <c r="A35" s="82"/>
      <c r="B35" s="326"/>
      <c r="C35" s="326"/>
      <c r="D35" s="327"/>
      <c r="E35" s="370"/>
      <c r="F35" s="371"/>
      <c r="G35" s="371"/>
      <c r="H35" s="371"/>
      <c r="I35" s="372"/>
      <c r="J35" s="66" t="str">
        <f>IF(AND('Mapa final'!$Y$61="Media",'Mapa final'!$AA$61="Leve"),CONCATENATE("R10C",'Mapa final'!$O$61),"")</f>
        <v/>
      </c>
      <c r="K35" s="67" t="str">
        <f>IF(AND('Mapa final'!$Y$62="Media",'Mapa final'!$AA$62="Leve"),CONCATENATE("R10C",'Mapa final'!$O$62),"")</f>
        <v/>
      </c>
      <c r="L35" s="67" t="str">
        <f>IF(AND('Mapa final'!$Y$63="Media",'Mapa final'!$AA$63="Leve"),CONCATENATE("R10C",'Mapa final'!$O$63),"")</f>
        <v/>
      </c>
      <c r="M35" s="67" t="str">
        <f>IF(AND('Mapa final'!$Y$64="Media",'Mapa final'!$AA$64="Leve"),CONCATENATE("R10C",'Mapa final'!$O$64),"")</f>
        <v/>
      </c>
      <c r="N35" s="67" t="str">
        <f>IF(AND('Mapa final'!$Y$65="Media",'Mapa final'!$AA$65="Leve"),CONCATENATE("R10C",'Mapa final'!$O$65),"")</f>
        <v/>
      </c>
      <c r="O35" s="68" t="str">
        <f>IF(AND('Mapa final'!$Y$66="Media",'Mapa final'!$AA$66="Leve"),CONCATENATE("R10C",'Mapa final'!$O$66),"")</f>
        <v/>
      </c>
      <c r="P35" s="66" t="str">
        <f>IF(AND('Mapa final'!$Y$61="Media",'Mapa final'!$AA$61="Menor"),CONCATENATE("R10C",'Mapa final'!$O$61),"")</f>
        <v/>
      </c>
      <c r="Q35" s="67" t="str">
        <f>IF(AND('Mapa final'!$Y$62="Media",'Mapa final'!$AA$62="Menor"),CONCATENATE("R10C",'Mapa final'!$O$62),"")</f>
        <v/>
      </c>
      <c r="R35" s="67" t="str">
        <f>IF(AND('Mapa final'!$Y$63="Media",'Mapa final'!$AA$63="Menor"),CONCATENATE("R10C",'Mapa final'!$O$63),"")</f>
        <v/>
      </c>
      <c r="S35" s="67" t="str">
        <f>IF(AND('Mapa final'!$Y$64="Media",'Mapa final'!$AA$64="Menor"),CONCATENATE("R10C",'Mapa final'!$O$64),"")</f>
        <v/>
      </c>
      <c r="T35" s="67" t="str">
        <f>IF(AND('Mapa final'!$Y$65="Media",'Mapa final'!$AA$65="Menor"),CONCATENATE("R10C",'Mapa final'!$O$65),"")</f>
        <v/>
      </c>
      <c r="U35" s="68" t="str">
        <f>IF(AND('Mapa final'!$Y$66="Media",'Mapa final'!$AA$66="Menor"),CONCATENATE("R10C",'Mapa final'!$O$66),"")</f>
        <v/>
      </c>
      <c r="V35" s="66" t="str">
        <f>IF(AND('Mapa final'!$Y$61="Media",'Mapa final'!$AA$61="Moderado"),CONCATENATE("R10C",'Mapa final'!$O$61),"")</f>
        <v/>
      </c>
      <c r="W35" s="67" t="str">
        <f>IF(AND('Mapa final'!$Y$62="Media",'Mapa final'!$AA$62="Moderado"),CONCATENATE("R10C",'Mapa final'!$O$62),"")</f>
        <v/>
      </c>
      <c r="X35" s="67" t="str">
        <f>IF(AND('Mapa final'!$Y$63="Media",'Mapa final'!$AA$63="Moderado"),CONCATENATE("R10C",'Mapa final'!$O$63),"")</f>
        <v/>
      </c>
      <c r="Y35" s="67" t="str">
        <f>IF(AND('Mapa final'!$Y$64="Media",'Mapa final'!$AA$64="Moderado"),CONCATENATE("R10C",'Mapa final'!$O$64),"")</f>
        <v/>
      </c>
      <c r="Z35" s="67" t="str">
        <f>IF(AND('Mapa final'!$Y$65="Media",'Mapa final'!$AA$65="Moderado"),CONCATENATE("R10C",'Mapa final'!$O$65),"")</f>
        <v/>
      </c>
      <c r="AA35" s="68" t="str">
        <f>IF(AND('Mapa final'!$Y$66="Media",'Mapa final'!$AA$66="Moderado"),CONCATENATE("R10C",'Mapa final'!$O$66),"")</f>
        <v/>
      </c>
      <c r="AB35" s="57" t="str">
        <f>IF(AND('Mapa final'!$Y$61="Media",'Mapa final'!$AA$61="Mayor"),CONCATENATE("R10C",'Mapa final'!$O$61),"")</f>
        <v/>
      </c>
      <c r="AC35" s="58" t="str">
        <f>IF(AND('Mapa final'!$Y$62="Media",'Mapa final'!$AA$62="Mayor"),CONCATENATE("R10C",'Mapa final'!$O$62),"")</f>
        <v/>
      </c>
      <c r="AD35" s="58" t="str">
        <f>IF(AND('Mapa final'!$Y$63="Media",'Mapa final'!$AA$63="Mayor"),CONCATENATE("R10C",'Mapa final'!$O$63),"")</f>
        <v/>
      </c>
      <c r="AE35" s="58" t="str">
        <f>IF(AND('Mapa final'!$Y$64="Media",'Mapa final'!$AA$64="Mayor"),CONCATENATE("R10C",'Mapa final'!$O$64),"")</f>
        <v/>
      </c>
      <c r="AF35" s="58" t="str">
        <f>IF(AND('Mapa final'!$Y$65="Media",'Mapa final'!$AA$65="Mayor"),CONCATENATE("R10C",'Mapa final'!$O$65),"")</f>
        <v/>
      </c>
      <c r="AG35" s="59" t="str">
        <f>IF(AND('Mapa final'!$Y$66="Media",'Mapa final'!$AA$66="Mayor"),CONCATENATE("R10C",'Mapa final'!$O$66),"")</f>
        <v/>
      </c>
      <c r="AH35" s="60" t="str">
        <f>IF(AND('Mapa final'!$Y$61="Media",'Mapa final'!$AA$61="Catastrófico"),CONCATENATE("R10C",'Mapa final'!$O$61),"")</f>
        <v/>
      </c>
      <c r="AI35" s="61" t="str">
        <f>IF(AND('Mapa final'!$Y$62="Media",'Mapa final'!$AA$62="Catastrófico"),CONCATENATE("R10C",'Mapa final'!$O$62),"")</f>
        <v/>
      </c>
      <c r="AJ35" s="61" t="str">
        <f>IF(AND('Mapa final'!$Y$63="Media",'Mapa final'!$AA$63="Catastrófico"),CONCATENATE("R10C",'Mapa final'!$O$63),"")</f>
        <v/>
      </c>
      <c r="AK35" s="61" t="str">
        <f>IF(AND('Mapa final'!$Y$64="Media",'Mapa final'!$AA$64="Catastrófico"),CONCATENATE("R10C",'Mapa final'!$O$64),"")</f>
        <v/>
      </c>
      <c r="AL35" s="61" t="str">
        <f>IF(AND('Mapa final'!$Y$65="Media",'Mapa final'!$AA$65="Catastrófico"),CONCATENATE("R10C",'Mapa final'!$O$65),"")</f>
        <v/>
      </c>
      <c r="AM35" s="62" t="str">
        <f>IF(AND('Mapa final'!$Y$66="Media",'Mapa final'!$AA$66="Catastrófico"),CONCATENATE("R10C",'Mapa final'!$O$66),"")</f>
        <v/>
      </c>
      <c r="AN35" s="82"/>
      <c r="AO35" s="410"/>
      <c r="AP35" s="411"/>
      <c r="AQ35" s="411"/>
      <c r="AR35" s="411"/>
      <c r="AS35" s="411"/>
      <c r="AT35" s="41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row>
    <row r="36" spans="1:80" ht="15" customHeight="1" x14ac:dyDescent="0.25">
      <c r="A36" s="82"/>
      <c r="B36" s="326"/>
      <c r="C36" s="326"/>
      <c r="D36" s="327"/>
      <c r="E36" s="364" t="s">
        <v>113</v>
      </c>
      <c r="F36" s="365"/>
      <c r="G36" s="365"/>
      <c r="H36" s="365"/>
      <c r="I36" s="365"/>
      <c r="J36" s="72" t="str">
        <f>IF(AND('Mapa final'!$Y$10="Baja",'Mapa final'!$AA$10="Leve"),CONCATENATE("R1C",'Mapa final'!$O$10),"")</f>
        <v/>
      </c>
      <c r="K36" s="73" t="str">
        <f>IF(AND('Mapa final'!$Y$11="Baja",'Mapa final'!$AA$11="Leve"),CONCATENATE("R1C",'Mapa final'!$O$11),"")</f>
        <v/>
      </c>
      <c r="L36" s="73" t="str">
        <f>IF(AND('Mapa final'!$Y$12="Baja",'Mapa final'!$AA$12="Leve"),CONCATENATE("R1C",'Mapa final'!$O$12),"")</f>
        <v/>
      </c>
      <c r="M36" s="73" t="str">
        <f>IF(AND('Mapa final'!$Y$13="Baja",'Mapa final'!$AA$13="Leve"),CONCATENATE("R1C",'Mapa final'!$O$13),"")</f>
        <v/>
      </c>
      <c r="N36" s="73" t="str">
        <f>IF(AND('Mapa final'!$Y$14="Baja",'Mapa final'!$AA$14="Leve"),CONCATENATE("R1C",'Mapa final'!$O$14),"")</f>
        <v/>
      </c>
      <c r="O36" s="74" t="str">
        <f>IF(AND('Mapa final'!$Y$15="Baja",'Mapa final'!$AA$15="Leve"),CONCATENATE("R1C",'Mapa final'!$O$15),"")</f>
        <v/>
      </c>
      <c r="P36" s="63" t="str">
        <f>IF(AND('Mapa final'!$Y$10="Baja",'Mapa final'!$AA$10="Menor"),CONCATENATE("R1C",'Mapa final'!$O$10),"")</f>
        <v/>
      </c>
      <c r="Q36" s="64" t="str">
        <f>IF(AND('Mapa final'!$Y$11="Baja",'Mapa final'!$AA$11="Menor"),CONCATENATE("R1C",'Mapa final'!$O$11),"")</f>
        <v/>
      </c>
      <c r="R36" s="64" t="str">
        <f>IF(AND('Mapa final'!$Y$12="Baja",'Mapa final'!$AA$12="Menor"),CONCATENATE("R1C",'Mapa final'!$O$12),"")</f>
        <v/>
      </c>
      <c r="S36" s="64" t="str">
        <f>IF(AND('Mapa final'!$Y$13="Baja",'Mapa final'!$AA$13="Menor"),CONCATENATE("R1C",'Mapa final'!$O$13),"")</f>
        <v/>
      </c>
      <c r="T36" s="64" t="str">
        <f>IF(AND('Mapa final'!$Y$14="Baja",'Mapa final'!$AA$14="Menor"),CONCATENATE("R1C",'Mapa final'!$O$14),"")</f>
        <v/>
      </c>
      <c r="U36" s="65" t="str">
        <f>IF(AND('Mapa final'!$Y$15="Baja",'Mapa final'!$AA$15="Menor"),CONCATENATE("R1C",'Mapa final'!$O$15),"")</f>
        <v/>
      </c>
      <c r="V36" s="63" t="str">
        <f>IF(AND('Mapa final'!$Y$10="Baja",'Mapa final'!$AA$10="Moderado"),CONCATENATE("R1C",'Mapa final'!$O$10),"")</f>
        <v/>
      </c>
      <c r="W36" s="64" t="str">
        <f>IF(AND('Mapa final'!$Y$11="Baja",'Mapa final'!$AA$11="Moderado"),CONCATENATE("R1C",'Mapa final'!$O$11),"")</f>
        <v/>
      </c>
      <c r="X36" s="64" t="str">
        <f>IF(AND('Mapa final'!$Y$12="Baja",'Mapa final'!$AA$12="Moderado"),CONCATENATE("R1C",'Mapa final'!$O$12),"")</f>
        <v/>
      </c>
      <c r="Y36" s="64" t="str">
        <f>IF(AND('Mapa final'!$Y$13="Baja",'Mapa final'!$AA$13="Moderado"),CONCATENATE("R1C",'Mapa final'!$O$13),"")</f>
        <v/>
      </c>
      <c r="Z36" s="64" t="str">
        <f>IF(AND('Mapa final'!$Y$14="Baja",'Mapa final'!$AA$14="Moderado"),CONCATENATE("R1C",'Mapa final'!$O$14),"")</f>
        <v/>
      </c>
      <c r="AA36" s="65" t="str">
        <f>IF(AND('Mapa final'!$Y$15="Baja",'Mapa final'!$AA$15="Moderado"),CONCATENATE("R1C",'Mapa final'!$O$15),"")</f>
        <v/>
      </c>
      <c r="AB36" s="45" t="str">
        <f>IF(AND('Mapa final'!$Y$10="Baja",'Mapa final'!$AA$10="Mayor"),CONCATENATE("R1C",'Mapa final'!$O$10),"")</f>
        <v/>
      </c>
      <c r="AC36" s="46" t="str">
        <f>IF(AND('Mapa final'!$Y$11="Baja",'Mapa final'!$AA$11="Mayor"),CONCATENATE("R1C",'Mapa final'!$O$11),"")</f>
        <v/>
      </c>
      <c r="AD36" s="46" t="str">
        <f>IF(AND('Mapa final'!$Y$12="Baja",'Mapa final'!$AA$12="Mayor"),CONCATENATE("R1C",'Mapa final'!$O$12),"")</f>
        <v>R1C3</v>
      </c>
      <c r="AE36" s="46" t="str">
        <f>IF(AND('Mapa final'!$Y$13="Baja",'Mapa final'!$AA$13="Mayor"),CONCATENATE("R1C",'Mapa final'!$O$13),"")</f>
        <v/>
      </c>
      <c r="AF36" s="46" t="str">
        <f>IF(AND('Mapa final'!$Y$14="Baja",'Mapa final'!$AA$14="Mayor"),CONCATENATE("R1C",'Mapa final'!$O$14),"")</f>
        <v/>
      </c>
      <c r="AG36" s="47" t="str">
        <f>IF(AND('Mapa final'!$Y$15="Baja",'Mapa final'!$AA$15="Mayor"),CONCATENATE("R1C",'Mapa final'!$O$15),"")</f>
        <v/>
      </c>
      <c r="AH36" s="48" t="str">
        <f>IF(AND('Mapa final'!$Y$10="Baja",'Mapa final'!$AA$10="Catastrófico"),CONCATENATE("R1C",'Mapa final'!$O$10),"")</f>
        <v/>
      </c>
      <c r="AI36" s="49" t="str">
        <f>IF(AND('Mapa final'!$Y$11="Baja",'Mapa final'!$AA$11="Catastrófico"),CONCATENATE("R1C",'Mapa final'!$O$11),"")</f>
        <v/>
      </c>
      <c r="AJ36" s="49" t="str">
        <f>IF(AND('Mapa final'!$Y$12="Baja",'Mapa final'!$AA$12="Catastrófico"),CONCATENATE("R1C",'Mapa final'!$O$12),"")</f>
        <v/>
      </c>
      <c r="AK36" s="49" t="str">
        <f>IF(AND('Mapa final'!$Y$13="Baja",'Mapa final'!$AA$13="Catastrófico"),CONCATENATE("R1C",'Mapa final'!$O$13),"")</f>
        <v/>
      </c>
      <c r="AL36" s="49" t="str">
        <f>IF(AND('Mapa final'!$Y$14="Baja",'Mapa final'!$AA$14="Catastrófico"),CONCATENATE("R1C",'Mapa final'!$O$14),"")</f>
        <v/>
      </c>
      <c r="AM36" s="50" t="str">
        <f>IF(AND('Mapa final'!$Y$15="Baja",'Mapa final'!$AA$15="Catastrófico"),CONCATENATE("R1C",'Mapa final'!$O$15),"")</f>
        <v/>
      </c>
      <c r="AN36" s="82"/>
      <c r="AO36" s="395" t="s">
        <v>81</v>
      </c>
      <c r="AP36" s="396"/>
      <c r="AQ36" s="396"/>
      <c r="AR36" s="396"/>
      <c r="AS36" s="396"/>
      <c r="AT36" s="397"/>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row>
    <row r="37" spans="1:80" ht="15" customHeight="1" x14ac:dyDescent="0.25">
      <c r="A37" s="82"/>
      <c r="B37" s="326"/>
      <c r="C37" s="326"/>
      <c r="D37" s="327"/>
      <c r="E37" s="383"/>
      <c r="F37" s="368"/>
      <c r="G37" s="368"/>
      <c r="H37" s="368"/>
      <c r="I37" s="368"/>
      <c r="J37" s="75" t="str">
        <f>IF(AND('Mapa final'!$Y$16="Baja",'Mapa final'!$AA$16="Leve"),CONCATENATE("R2C",'Mapa final'!$O$16),"")</f>
        <v/>
      </c>
      <c r="K37" s="76" t="str">
        <f>IF(AND('Mapa final'!$Y$17="Baja",'Mapa final'!$AA$17="Leve"),CONCATENATE("R2C",'Mapa final'!$O$17),"")</f>
        <v/>
      </c>
      <c r="L37" s="76" t="str">
        <f>IF(AND('Mapa final'!$Y$18="Baja",'Mapa final'!$AA$18="Leve"),CONCATENATE("R2C",'Mapa final'!$O$18),"")</f>
        <v/>
      </c>
      <c r="M37" s="76" t="str">
        <f>IF(AND('Mapa final'!$Y$19="Baja",'Mapa final'!$AA$19="Leve"),CONCATENATE("R2C",'Mapa final'!$O$19),"")</f>
        <v/>
      </c>
      <c r="N37" s="76" t="str">
        <f>IF(AND('Mapa final'!$Y$20="Baja",'Mapa final'!$AA$20="Leve"),CONCATENATE("R2C",'Mapa final'!$O$20),"")</f>
        <v/>
      </c>
      <c r="O37" s="77" t="str">
        <f>IF(AND('Mapa final'!$Y$21="Baja",'Mapa final'!$AA$21="Leve"),CONCATENATE("R2C",'Mapa final'!$O$21),"")</f>
        <v/>
      </c>
      <c r="P37" s="66" t="str">
        <f>IF(AND('Mapa final'!$Y$16="Baja",'Mapa final'!$AA$16="Menor"),CONCATENATE("R2C",'Mapa final'!$O$16),"")</f>
        <v/>
      </c>
      <c r="Q37" s="67" t="str">
        <f>IF(AND('Mapa final'!$Y$17="Baja",'Mapa final'!$AA$17="Menor"),CONCATENATE("R2C",'Mapa final'!$O$17),"")</f>
        <v/>
      </c>
      <c r="R37" s="67" t="str">
        <f>IF(AND('Mapa final'!$Y$18="Baja",'Mapa final'!$AA$18="Menor"),CONCATENATE("R2C",'Mapa final'!$O$18),"")</f>
        <v/>
      </c>
      <c r="S37" s="67" t="str">
        <f>IF(AND('Mapa final'!$Y$19="Baja",'Mapa final'!$AA$19="Menor"),CONCATENATE("R2C",'Mapa final'!$O$19),"")</f>
        <v/>
      </c>
      <c r="T37" s="67" t="str">
        <f>IF(AND('Mapa final'!$Y$20="Baja",'Mapa final'!$AA$20="Menor"),CONCATENATE("R2C",'Mapa final'!$O$20),"")</f>
        <v/>
      </c>
      <c r="U37" s="68" t="str">
        <f>IF(AND('Mapa final'!$Y$21="Baja",'Mapa final'!$AA$21="Menor"),CONCATENATE("R2C",'Mapa final'!$O$21),"")</f>
        <v/>
      </c>
      <c r="V37" s="66" t="str">
        <f>IF(AND('Mapa final'!$Y$16="Baja",'Mapa final'!$AA$16="Moderado"),CONCATENATE("R2C",'Mapa final'!$O$16),"")</f>
        <v/>
      </c>
      <c r="W37" s="67" t="str">
        <f>IF(AND('Mapa final'!$Y$17="Baja",'Mapa final'!$AA$17="Moderado"),CONCATENATE("R2C",'Mapa final'!$O$17),"")</f>
        <v/>
      </c>
      <c r="X37" s="67" t="str">
        <f>IF(AND('Mapa final'!$Y$18="Baja",'Mapa final'!$AA$18="Moderado"),CONCATENATE("R2C",'Mapa final'!$O$18),"")</f>
        <v/>
      </c>
      <c r="Y37" s="67" t="str">
        <f>IF(AND('Mapa final'!$Y$19="Baja",'Mapa final'!$AA$19="Moderado"),CONCATENATE("R2C",'Mapa final'!$O$19),"")</f>
        <v/>
      </c>
      <c r="Z37" s="67" t="str">
        <f>IF(AND('Mapa final'!$Y$20="Baja",'Mapa final'!$AA$20="Moderado"),CONCATENATE("R2C",'Mapa final'!$O$20),"")</f>
        <v/>
      </c>
      <c r="AA37" s="68" t="str">
        <f>IF(AND('Mapa final'!$Y$21="Baja",'Mapa final'!$AA$21="Moderado"),CONCATENATE("R2C",'Mapa final'!$O$21),"")</f>
        <v/>
      </c>
      <c r="AB37" s="51" t="str">
        <f>IF(AND('Mapa final'!$Y$16="Baja",'Mapa final'!$AA$16="Mayor"),CONCATENATE("R2C",'Mapa final'!$O$16),"")</f>
        <v/>
      </c>
      <c r="AC37" s="52" t="str">
        <f>IF(AND('Mapa final'!$Y$17="Baja",'Mapa final'!$AA$17="Mayor"),CONCATENATE("R2C",'Mapa final'!$O$17),"")</f>
        <v/>
      </c>
      <c r="AD37" s="52" t="str">
        <f>IF(AND('Mapa final'!$Y$18="Baja",'Mapa final'!$AA$18="Mayor"),CONCATENATE("R2C",'Mapa final'!$O$18),"")</f>
        <v/>
      </c>
      <c r="AE37" s="52" t="str">
        <f>IF(AND('Mapa final'!$Y$19="Baja",'Mapa final'!$AA$19="Mayor"),CONCATENATE("R2C",'Mapa final'!$O$19),"")</f>
        <v/>
      </c>
      <c r="AF37" s="52" t="str">
        <f>IF(AND('Mapa final'!$Y$20="Baja",'Mapa final'!$AA$20="Mayor"),CONCATENATE("R2C",'Mapa final'!$O$20),"")</f>
        <v/>
      </c>
      <c r="AG37" s="53" t="str">
        <f>IF(AND('Mapa final'!$Y$21="Baja",'Mapa final'!$AA$21="Mayor"),CONCATENATE("R2C",'Mapa final'!$O$21),"")</f>
        <v/>
      </c>
      <c r="AH37" s="54" t="str">
        <f>IF(AND('Mapa final'!$Y$16="Baja",'Mapa final'!$AA$16="Catastrófico"),CONCATENATE("R2C",'Mapa final'!$O$16),"")</f>
        <v/>
      </c>
      <c r="AI37" s="55" t="str">
        <f>IF(AND('Mapa final'!$Y$17="Baja",'Mapa final'!$AA$17="Catastrófico"),CONCATENATE("R2C",'Mapa final'!$O$17),"")</f>
        <v/>
      </c>
      <c r="AJ37" s="55" t="str">
        <f>IF(AND('Mapa final'!$Y$18="Baja",'Mapa final'!$AA$18="Catastrófico"),CONCATENATE("R2C",'Mapa final'!$O$18),"")</f>
        <v/>
      </c>
      <c r="AK37" s="55" t="str">
        <f>IF(AND('Mapa final'!$Y$19="Baja",'Mapa final'!$AA$19="Catastrófico"),CONCATENATE("R2C",'Mapa final'!$O$19),"")</f>
        <v/>
      </c>
      <c r="AL37" s="55" t="str">
        <f>IF(AND('Mapa final'!$Y$20="Baja",'Mapa final'!$AA$20="Catastrófico"),CONCATENATE("R2C",'Mapa final'!$O$20),"")</f>
        <v/>
      </c>
      <c r="AM37" s="56" t="str">
        <f>IF(AND('Mapa final'!$Y$21="Baja",'Mapa final'!$AA$21="Catastrófico"),CONCATENATE("R2C",'Mapa final'!$O$21),"")</f>
        <v/>
      </c>
      <c r="AN37" s="82"/>
      <c r="AO37" s="398"/>
      <c r="AP37" s="399"/>
      <c r="AQ37" s="399"/>
      <c r="AR37" s="399"/>
      <c r="AS37" s="399"/>
      <c r="AT37" s="400"/>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row>
    <row r="38" spans="1:80" ht="15" customHeight="1" x14ac:dyDescent="0.25">
      <c r="A38" s="82"/>
      <c r="B38" s="326"/>
      <c r="C38" s="326"/>
      <c r="D38" s="327"/>
      <c r="E38" s="367"/>
      <c r="F38" s="368"/>
      <c r="G38" s="368"/>
      <c r="H38" s="368"/>
      <c r="I38" s="368"/>
      <c r="J38" s="75" t="str">
        <f>IF(AND('Mapa final'!$Y$22="Baja",'Mapa final'!$AA$22="Leve"),CONCATENATE("R3C",'Mapa final'!$O$22),"")</f>
        <v/>
      </c>
      <c r="K38" s="76" t="str">
        <f>IF(AND('Mapa final'!$Y$23="Baja",'Mapa final'!$AA$23="Leve"),CONCATENATE("R3C",'Mapa final'!$O$23),"")</f>
        <v/>
      </c>
      <c r="L38" s="76" t="str">
        <f>IF(AND('Mapa final'!$Y$24="Baja",'Mapa final'!$AA$24="Leve"),CONCATENATE("R3C",'Mapa final'!$O$24),"")</f>
        <v/>
      </c>
      <c r="M38" s="76" t="str">
        <f>IF(AND('Mapa final'!$Y$25="Baja",'Mapa final'!$AA$25="Leve"),CONCATENATE("R3C",'Mapa final'!$O$25),"")</f>
        <v/>
      </c>
      <c r="N38" s="76" t="str">
        <f>IF(AND('Mapa final'!$Y$26="Baja",'Mapa final'!$AA$26="Leve"),CONCATENATE("R3C",'Mapa final'!$O$26),"")</f>
        <v/>
      </c>
      <c r="O38" s="77" t="str">
        <f>IF(AND('Mapa final'!$Y$27="Baja",'Mapa final'!$AA$27="Leve"),CONCATENATE("R3C",'Mapa final'!$O$27),"")</f>
        <v/>
      </c>
      <c r="P38" s="66" t="str">
        <f>IF(AND('Mapa final'!$Y$22="Baja",'Mapa final'!$AA$22="Menor"),CONCATENATE("R3C",'Mapa final'!$O$22),"")</f>
        <v/>
      </c>
      <c r="Q38" s="67" t="str">
        <f>IF(AND('Mapa final'!$Y$23="Baja",'Mapa final'!$AA$23="Menor"),CONCATENATE("R3C",'Mapa final'!$O$23),"")</f>
        <v/>
      </c>
      <c r="R38" s="67" t="str">
        <f>IF(AND('Mapa final'!$Y$24="Baja",'Mapa final'!$AA$24="Menor"),CONCATENATE("R3C",'Mapa final'!$O$24),"")</f>
        <v/>
      </c>
      <c r="S38" s="67" t="str">
        <f>IF(AND('Mapa final'!$Y$25="Baja",'Mapa final'!$AA$25="Menor"),CONCATENATE("R3C",'Mapa final'!$O$25),"")</f>
        <v/>
      </c>
      <c r="T38" s="67" t="str">
        <f>IF(AND('Mapa final'!$Y$26="Baja",'Mapa final'!$AA$26="Menor"),CONCATENATE("R3C",'Mapa final'!$O$26),"")</f>
        <v/>
      </c>
      <c r="U38" s="68" t="str">
        <f>IF(AND('Mapa final'!$Y$27="Baja",'Mapa final'!$AA$27="Menor"),CONCATENATE("R3C",'Mapa final'!$O$27),"")</f>
        <v/>
      </c>
      <c r="V38" s="66" t="str">
        <f>IF(AND('Mapa final'!$Y$22="Baja",'Mapa final'!$AA$22="Moderado"),CONCATENATE("R3C",'Mapa final'!$O$22),"")</f>
        <v/>
      </c>
      <c r="W38" s="67" t="str">
        <f>IF(AND('Mapa final'!$Y$23="Baja",'Mapa final'!$AA$23="Moderado"),CONCATENATE("R3C",'Mapa final'!$O$23),"")</f>
        <v/>
      </c>
      <c r="X38" s="67" t="str">
        <f>IF(AND('Mapa final'!$Y$24="Baja",'Mapa final'!$AA$24="Moderado"),CONCATENATE("R3C",'Mapa final'!$O$24),"")</f>
        <v/>
      </c>
      <c r="Y38" s="67" t="str">
        <f>IF(AND('Mapa final'!$Y$25="Baja",'Mapa final'!$AA$25="Moderado"),CONCATENATE("R3C",'Mapa final'!$O$25),"")</f>
        <v/>
      </c>
      <c r="Z38" s="67" t="str">
        <f>IF(AND('Mapa final'!$Y$26="Baja",'Mapa final'!$AA$26="Moderado"),CONCATENATE("R3C",'Mapa final'!$O$26),"")</f>
        <v/>
      </c>
      <c r="AA38" s="68" t="str">
        <f>IF(AND('Mapa final'!$Y$27="Baja",'Mapa final'!$AA$27="Moderado"),CONCATENATE("R3C",'Mapa final'!$O$27),"")</f>
        <v/>
      </c>
      <c r="AB38" s="51" t="str">
        <f>IF(AND('Mapa final'!$Y$22="Baja",'Mapa final'!$AA$22="Mayor"),CONCATENATE("R3C",'Mapa final'!$O$22),"")</f>
        <v/>
      </c>
      <c r="AC38" s="52" t="str">
        <f>IF(AND('Mapa final'!$Y$23="Baja",'Mapa final'!$AA$23="Mayor"),CONCATENATE("R3C",'Mapa final'!$O$23),"")</f>
        <v/>
      </c>
      <c r="AD38" s="52" t="str">
        <f>IF(AND('Mapa final'!$Y$24="Baja",'Mapa final'!$AA$24="Mayor"),CONCATENATE("R3C",'Mapa final'!$O$24),"")</f>
        <v/>
      </c>
      <c r="AE38" s="52" t="str">
        <f>IF(AND('Mapa final'!$Y$25="Baja",'Mapa final'!$AA$25="Mayor"),CONCATENATE("R3C",'Mapa final'!$O$25),"")</f>
        <v/>
      </c>
      <c r="AF38" s="52" t="str">
        <f>IF(AND('Mapa final'!$Y$26="Baja",'Mapa final'!$AA$26="Mayor"),CONCATENATE("R3C",'Mapa final'!$O$26),"")</f>
        <v/>
      </c>
      <c r="AG38" s="53" t="str">
        <f>IF(AND('Mapa final'!$Y$27="Baja",'Mapa final'!$AA$27="Mayor"),CONCATENATE("R3C",'Mapa final'!$O$27),"")</f>
        <v/>
      </c>
      <c r="AH38" s="54" t="str">
        <f>IF(AND('Mapa final'!$Y$22="Baja",'Mapa final'!$AA$22="Catastrófico"),CONCATENATE("R3C",'Mapa final'!$O$22),"")</f>
        <v/>
      </c>
      <c r="AI38" s="55" t="str">
        <f>IF(AND('Mapa final'!$Y$23="Baja",'Mapa final'!$AA$23="Catastrófico"),CONCATENATE("R3C",'Mapa final'!$O$23),"")</f>
        <v/>
      </c>
      <c r="AJ38" s="55" t="str">
        <f>IF(AND('Mapa final'!$Y$24="Baja",'Mapa final'!$AA$24="Catastrófico"),CONCATENATE("R3C",'Mapa final'!$O$24),"")</f>
        <v/>
      </c>
      <c r="AK38" s="55" t="str">
        <f>IF(AND('Mapa final'!$Y$25="Baja",'Mapa final'!$AA$25="Catastrófico"),CONCATENATE("R3C",'Mapa final'!$O$25),"")</f>
        <v/>
      </c>
      <c r="AL38" s="55" t="str">
        <f>IF(AND('Mapa final'!$Y$26="Baja",'Mapa final'!$AA$26="Catastrófico"),CONCATENATE("R3C",'Mapa final'!$O$26),"")</f>
        <v/>
      </c>
      <c r="AM38" s="56" t="str">
        <f>IF(AND('Mapa final'!$Y$27="Baja",'Mapa final'!$AA$27="Catastrófico"),CONCATENATE("R3C",'Mapa final'!$O$27),"")</f>
        <v/>
      </c>
      <c r="AN38" s="82"/>
      <c r="AO38" s="398"/>
      <c r="AP38" s="399"/>
      <c r="AQ38" s="399"/>
      <c r="AR38" s="399"/>
      <c r="AS38" s="399"/>
      <c r="AT38" s="400"/>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row>
    <row r="39" spans="1:80" ht="15" customHeight="1" x14ac:dyDescent="0.25">
      <c r="A39" s="82"/>
      <c r="B39" s="326"/>
      <c r="C39" s="326"/>
      <c r="D39" s="327"/>
      <c r="E39" s="367"/>
      <c r="F39" s="368"/>
      <c r="G39" s="368"/>
      <c r="H39" s="368"/>
      <c r="I39" s="368"/>
      <c r="J39" s="75" t="str">
        <f>IF(AND('Mapa final'!$Y$28="Baja",'Mapa final'!$AA$28="Leve"),CONCATENATE("R4C",'Mapa final'!$O$28),"")</f>
        <v/>
      </c>
      <c r="K39" s="76" t="str">
        <f>IF(AND('Mapa final'!$Y$29="Baja",'Mapa final'!$AA$29="Leve"),CONCATENATE("R4C",'Mapa final'!$O$29),"")</f>
        <v/>
      </c>
      <c r="L39" s="76" t="str">
        <f>IF(AND('Mapa final'!$Y$30="Baja",'Mapa final'!$AA$30="Leve"),CONCATENATE("R4C",'Mapa final'!$O$30),"")</f>
        <v/>
      </c>
      <c r="M39" s="76" t="str">
        <f>IF(AND('Mapa final'!$Y$31="Baja",'Mapa final'!$AA$31="Leve"),CONCATENATE("R4C",'Mapa final'!$O$31),"")</f>
        <v/>
      </c>
      <c r="N39" s="76" t="str">
        <f>IF(AND('Mapa final'!$Y$32="Baja",'Mapa final'!$AA$32="Leve"),CONCATENATE("R4C",'Mapa final'!$O$32),"")</f>
        <v/>
      </c>
      <c r="O39" s="77" t="str">
        <f>IF(AND('Mapa final'!$Y$33="Baja",'Mapa final'!$AA$33="Leve"),CONCATENATE("R4C",'Mapa final'!$O$33),"")</f>
        <v/>
      </c>
      <c r="P39" s="66" t="str">
        <f>IF(AND('Mapa final'!$Y$28="Baja",'Mapa final'!$AA$28="Menor"),CONCATENATE("R4C",'Mapa final'!$O$28),"")</f>
        <v/>
      </c>
      <c r="Q39" s="67" t="str">
        <f>IF(AND('Mapa final'!$Y$29="Baja",'Mapa final'!$AA$29="Menor"),CONCATENATE("R4C",'Mapa final'!$O$29),"")</f>
        <v/>
      </c>
      <c r="R39" s="67" t="str">
        <f>IF(AND('Mapa final'!$Y$30="Baja",'Mapa final'!$AA$30="Menor"),CONCATENATE("R4C",'Mapa final'!$O$30),"")</f>
        <v/>
      </c>
      <c r="S39" s="67" t="str">
        <f>IF(AND('Mapa final'!$Y$31="Baja",'Mapa final'!$AA$31="Menor"),CONCATENATE("R4C",'Mapa final'!$O$31),"")</f>
        <v/>
      </c>
      <c r="T39" s="67" t="str">
        <f>IF(AND('Mapa final'!$Y$32="Baja",'Mapa final'!$AA$32="Menor"),CONCATENATE("R4C",'Mapa final'!$O$32),"")</f>
        <v/>
      </c>
      <c r="U39" s="68" t="str">
        <f>IF(AND('Mapa final'!$Y$33="Baja",'Mapa final'!$AA$33="Menor"),CONCATENATE("R4C",'Mapa final'!$O$33),"")</f>
        <v/>
      </c>
      <c r="V39" s="66" t="str">
        <f>IF(AND('Mapa final'!$Y$28="Baja",'Mapa final'!$AA$28="Moderado"),CONCATENATE("R4C",'Mapa final'!$O$28),"")</f>
        <v/>
      </c>
      <c r="W39" s="67" t="str">
        <f>IF(AND('Mapa final'!$Y$29="Baja",'Mapa final'!$AA$29="Moderado"),CONCATENATE("R4C",'Mapa final'!$O$29),"")</f>
        <v/>
      </c>
      <c r="X39" s="67" t="str">
        <f>IF(AND('Mapa final'!$Y$30="Baja",'Mapa final'!$AA$30="Moderado"),CONCATENATE("R4C",'Mapa final'!$O$30),"")</f>
        <v/>
      </c>
      <c r="Y39" s="67" t="str">
        <f>IF(AND('Mapa final'!$Y$31="Baja",'Mapa final'!$AA$31="Moderado"),CONCATENATE("R4C",'Mapa final'!$O$31),"")</f>
        <v/>
      </c>
      <c r="Z39" s="67" t="str">
        <f>IF(AND('Mapa final'!$Y$32="Baja",'Mapa final'!$AA$32="Moderado"),CONCATENATE("R4C",'Mapa final'!$O$32),"")</f>
        <v/>
      </c>
      <c r="AA39" s="68" t="str">
        <f>IF(AND('Mapa final'!$Y$33="Baja",'Mapa final'!$AA$33="Moderado"),CONCATENATE("R4C",'Mapa final'!$O$33),"")</f>
        <v/>
      </c>
      <c r="AB39" s="51" t="str">
        <f>IF(AND('Mapa final'!$Y$28="Baja",'Mapa final'!$AA$28="Mayor"),CONCATENATE("R4C",'Mapa final'!$O$28),"")</f>
        <v/>
      </c>
      <c r="AC39" s="52" t="str">
        <f>IF(AND('Mapa final'!$Y$29="Baja",'Mapa final'!$AA$29="Mayor"),CONCATENATE("R4C",'Mapa final'!$O$29),"")</f>
        <v/>
      </c>
      <c r="AD39" s="52" t="str">
        <f>IF(AND('Mapa final'!$Y$30="Baja",'Mapa final'!$AA$30="Mayor"),CONCATENATE("R4C",'Mapa final'!$O$30),"")</f>
        <v/>
      </c>
      <c r="AE39" s="52" t="str">
        <f>IF(AND('Mapa final'!$Y$31="Baja",'Mapa final'!$AA$31="Mayor"),CONCATENATE("R4C",'Mapa final'!$O$31),"")</f>
        <v/>
      </c>
      <c r="AF39" s="52" t="str">
        <f>IF(AND('Mapa final'!$Y$32="Baja",'Mapa final'!$AA$32="Mayor"),CONCATENATE("R4C",'Mapa final'!$O$32),"")</f>
        <v/>
      </c>
      <c r="AG39" s="53" t="str">
        <f>IF(AND('Mapa final'!$Y$33="Baja",'Mapa final'!$AA$33="Mayor"),CONCATENATE("R4C",'Mapa final'!$O$33),"")</f>
        <v/>
      </c>
      <c r="AH39" s="54" t="str">
        <f>IF(AND('Mapa final'!$Y$28="Baja",'Mapa final'!$AA$28="Catastrófico"),CONCATENATE("R4C",'Mapa final'!$O$28),"")</f>
        <v/>
      </c>
      <c r="AI39" s="55" t="str">
        <f>IF(AND('Mapa final'!$Y$29="Baja",'Mapa final'!$AA$29="Catastrófico"),CONCATENATE("R4C",'Mapa final'!$O$29),"")</f>
        <v/>
      </c>
      <c r="AJ39" s="55" t="str">
        <f>IF(AND('Mapa final'!$Y$30="Baja",'Mapa final'!$AA$30="Catastrófico"),CONCATENATE("R4C",'Mapa final'!$O$30),"")</f>
        <v/>
      </c>
      <c r="AK39" s="55" t="str">
        <f>IF(AND('Mapa final'!$Y$31="Baja",'Mapa final'!$AA$31="Catastrófico"),CONCATENATE("R4C",'Mapa final'!$O$31),"")</f>
        <v/>
      </c>
      <c r="AL39" s="55" t="str">
        <f>IF(AND('Mapa final'!$Y$32="Baja",'Mapa final'!$AA$32="Catastrófico"),CONCATENATE("R4C",'Mapa final'!$O$32),"")</f>
        <v/>
      </c>
      <c r="AM39" s="56" t="str">
        <f>IF(AND('Mapa final'!$Y$33="Baja",'Mapa final'!$AA$33="Catastrófico"),CONCATENATE("R4C",'Mapa final'!$O$33),"")</f>
        <v/>
      </c>
      <c r="AN39" s="82"/>
      <c r="AO39" s="398"/>
      <c r="AP39" s="399"/>
      <c r="AQ39" s="399"/>
      <c r="AR39" s="399"/>
      <c r="AS39" s="399"/>
      <c r="AT39" s="400"/>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row>
    <row r="40" spans="1:80" ht="15" customHeight="1" x14ac:dyDescent="0.25">
      <c r="A40" s="82"/>
      <c r="B40" s="326"/>
      <c r="C40" s="326"/>
      <c r="D40" s="327"/>
      <c r="E40" s="367"/>
      <c r="F40" s="368"/>
      <c r="G40" s="368"/>
      <c r="H40" s="368"/>
      <c r="I40" s="368"/>
      <c r="J40" s="75" t="str">
        <f>IF(AND('Mapa final'!$Y$34="Baja",'Mapa final'!$AA$34="Leve"),CONCATENATE("R5C",'Mapa final'!$O$34),"")</f>
        <v/>
      </c>
      <c r="K40" s="76" t="e">
        <f>IF(AND('Mapa final'!#REF!="Baja",'Mapa final'!#REF!="Leve"),CONCATENATE("R5C",'Mapa final'!#REF!),"")</f>
        <v>#REF!</v>
      </c>
      <c r="L40" s="76" t="e">
        <f>IF(AND('Mapa final'!#REF!="Baja",'Mapa final'!#REF!="Leve"),CONCATENATE("R5C",'Mapa final'!#REF!),"")</f>
        <v>#REF!</v>
      </c>
      <c r="M40" s="76" t="e">
        <f>IF(AND('Mapa final'!#REF!="Baja",'Mapa final'!#REF!="Leve"),CONCATENATE("R5C",'Mapa final'!#REF!),"")</f>
        <v>#REF!</v>
      </c>
      <c r="N40" s="76" t="str">
        <f>IF(AND('Mapa final'!$Y$35="Baja",'Mapa final'!$AA$35="Leve"),CONCATENATE("R5C",'Mapa final'!$O$35),"")</f>
        <v/>
      </c>
      <c r="O40" s="77" t="str">
        <f>IF(AND('Mapa final'!$Y$36="Baja",'Mapa final'!$AA$36="Leve"),CONCATENATE("R5C",'Mapa final'!$O$36),"")</f>
        <v/>
      </c>
      <c r="P40" s="66" t="str">
        <f>IF(AND('Mapa final'!$Y$34="Baja",'Mapa final'!$AA$34="Menor"),CONCATENATE("R5C",'Mapa final'!$O$34),"")</f>
        <v/>
      </c>
      <c r="Q40" s="67" t="e">
        <f>IF(AND('Mapa final'!#REF!="Baja",'Mapa final'!#REF!="Menor"),CONCATENATE("R5C",'Mapa final'!#REF!),"")</f>
        <v>#REF!</v>
      </c>
      <c r="R40" s="67" t="e">
        <f>IF(AND('Mapa final'!#REF!="Baja",'Mapa final'!#REF!="Menor"),CONCATENATE("R5C",'Mapa final'!#REF!),"")</f>
        <v>#REF!</v>
      </c>
      <c r="S40" s="67" t="e">
        <f>IF(AND('Mapa final'!#REF!="Baja",'Mapa final'!#REF!="Menor"),CONCATENATE("R5C",'Mapa final'!#REF!),"")</f>
        <v>#REF!</v>
      </c>
      <c r="T40" s="67" t="str">
        <f>IF(AND('Mapa final'!$Y$35="Baja",'Mapa final'!$AA$35="Menor"),CONCATENATE("R5C",'Mapa final'!$O$35),"")</f>
        <v/>
      </c>
      <c r="U40" s="68" t="str">
        <f>IF(AND('Mapa final'!$Y$36="Baja",'Mapa final'!$AA$36="Menor"),CONCATENATE("R5C",'Mapa final'!$O$36),"")</f>
        <v/>
      </c>
      <c r="V40" s="66" t="str">
        <f>IF(AND('Mapa final'!$Y$34="Baja",'Mapa final'!$AA$34="Moderado"),CONCATENATE("R5C",'Mapa final'!$O$34),"")</f>
        <v/>
      </c>
      <c r="W40" s="67" t="e">
        <f>IF(AND('Mapa final'!#REF!="Baja",'Mapa final'!#REF!="Moderado"),CONCATENATE("R5C",'Mapa final'!#REF!),"")</f>
        <v>#REF!</v>
      </c>
      <c r="X40" s="67" t="e">
        <f>IF(AND('Mapa final'!#REF!="Baja",'Mapa final'!#REF!="Moderado"),CONCATENATE("R5C",'Mapa final'!#REF!),"")</f>
        <v>#REF!</v>
      </c>
      <c r="Y40" s="67" t="e">
        <f>IF(AND('Mapa final'!#REF!="Baja",'Mapa final'!#REF!="Moderado"),CONCATENATE("R5C",'Mapa final'!#REF!),"")</f>
        <v>#REF!</v>
      </c>
      <c r="Z40" s="67" t="str">
        <f>IF(AND('Mapa final'!$Y$35="Baja",'Mapa final'!$AA$35="Moderado"),CONCATENATE("R5C",'Mapa final'!$O$35),"")</f>
        <v/>
      </c>
      <c r="AA40" s="68" t="str">
        <f>IF(AND('Mapa final'!$Y$36="Baja",'Mapa final'!$AA$36="Moderado"),CONCATENATE("R5C",'Mapa final'!$O$36),"")</f>
        <v/>
      </c>
      <c r="AB40" s="51" t="str">
        <f>IF(AND('Mapa final'!$Y$34="Baja",'Mapa final'!$AA$34="Mayor"),CONCATENATE("R5C",'Mapa final'!$O$34),"")</f>
        <v/>
      </c>
      <c r="AC40" s="52" t="e">
        <f>IF(AND('Mapa final'!#REF!="Baja",'Mapa final'!#REF!="Mayor"),CONCATENATE("R5C",'Mapa final'!#REF!),"")</f>
        <v>#REF!</v>
      </c>
      <c r="AD40" s="52" t="e">
        <f>IF(AND('Mapa final'!#REF!="Baja",'Mapa final'!#REF!="Mayor"),CONCATENATE("R5C",'Mapa final'!#REF!),"")</f>
        <v>#REF!</v>
      </c>
      <c r="AE40" s="52" t="e">
        <f>IF(AND('Mapa final'!#REF!="Baja",'Mapa final'!#REF!="Mayor"),CONCATENATE("R5C",'Mapa final'!#REF!),"")</f>
        <v>#REF!</v>
      </c>
      <c r="AF40" s="52" t="str">
        <f>IF(AND('Mapa final'!$Y$35="Baja",'Mapa final'!$AA$35="Mayor"),CONCATENATE("R5C",'Mapa final'!$O$35),"")</f>
        <v/>
      </c>
      <c r="AG40" s="53" t="str">
        <f>IF(AND('Mapa final'!$Y$36="Baja",'Mapa final'!$AA$36="Mayor"),CONCATENATE("R5C",'Mapa final'!$O$36),"")</f>
        <v/>
      </c>
      <c r="AH40" s="54" t="str">
        <f>IF(AND('Mapa final'!$Y$34="Baja",'Mapa final'!$AA$34="Catastrófico"),CONCATENATE("R5C",'Mapa final'!$O$34),"")</f>
        <v/>
      </c>
      <c r="AI40" s="55" t="e">
        <f>IF(AND('Mapa final'!#REF!="Baja",'Mapa final'!#REF!="Catastrófico"),CONCATENATE("R5C",'Mapa final'!#REF!),"")</f>
        <v>#REF!</v>
      </c>
      <c r="AJ40" s="55" t="e">
        <f>IF(AND('Mapa final'!#REF!="Baja",'Mapa final'!#REF!="Catastrófico"),CONCATENATE("R5C",'Mapa final'!#REF!),"")</f>
        <v>#REF!</v>
      </c>
      <c r="AK40" s="55" t="e">
        <f>IF(AND('Mapa final'!#REF!="Baja",'Mapa final'!#REF!="Catastrófico"),CONCATENATE("R5C",'Mapa final'!#REF!),"")</f>
        <v>#REF!</v>
      </c>
      <c r="AL40" s="55" t="str">
        <f>IF(AND('Mapa final'!$Y$35="Baja",'Mapa final'!$AA$35="Catastrófico"),CONCATENATE("R5C",'Mapa final'!$O$35),"")</f>
        <v/>
      </c>
      <c r="AM40" s="56" t="str">
        <f>IF(AND('Mapa final'!$Y$36="Baja",'Mapa final'!$AA$36="Catastrófico"),CONCATENATE("R5C",'Mapa final'!$O$36),"")</f>
        <v/>
      </c>
      <c r="AN40" s="82"/>
      <c r="AO40" s="398"/>
      <c r="AP40" s="399"/>
      <c r="AQ40" s="399"/>
      <c r="AR40" s="399"/>
      <c r="AS40" s="399"/>
      <c r="AT40" s="400"/>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row>
    <row r="41" spans="1:80" ht="15" customHeight="1" x14ac:dyDescent="0.25">
      <c r="A41" s="82"/>
      <c r="B41" s="326"/>
      <c r="C41" s="326"/>
      <c r="D41" s="327"/>
      <c r="E41" s="367"/>
      <c r="F41" s="368"/>
      <c r="G41" s="368"/>
      <c r="H41" s="368"/>
      <c r="I41" s="368"/>
      <c r="J41" s="75" t="str">
        <f>IF(AND('Mapa final'!$Y$37="Baja",'Mapa final'!$AA$37="Leve"),CONCATENATE("R6C",'Mapa final'!$O$37),"")</f>
        <v/>
      </c>
      <c r="K41" s="76" t="str">
        <f>IF(AND('Mapa final'!$Y$38="Baja",'Mapa final'!$AA$38="Leve"),CONCATENATE("R6C",'Mapa final'!$O$38),"")</f>
        <v/>
      </c>
      <c r="L41" s="76" t="str">
        <f>IF(AND('Mapa final'!$Y$39="Baja",'Mapa final'!$AA$39="Leve"),CONCATENATE("R6C",'Mapa final'!$O$39),"")</f>
        <v/>
      </c>
      <c r="M41" s="76" t="str">
        <f>IF(AND('Mapa final'!$Y$40="Baja",'Mapa final'!$AA$40="Leve"),CONCATENATE("R6C",'Mapa final'!$O$40),"")</f>
        <v/>
      </c>
      <c r="N41" s="76" t="str">
        <f>IF(AND('Mapa final'!$Y$41="Baja",'Mapa final'!$AA$41="Leve"),CONCATENATE("R6C",'Mapa final'!$O$41),"")</f>
        <v/>
      </c>
      <c r="O41" s="77" t="str">
        <f>IF(AND('Mapa final'!$Y$42="Baja",'Mapa final'!$AA$42="Leve"),CONCATENATE("R6C",'Mapa final'!$O$42),"")</f>
        <v/>
      </c>
      <c r="P41" s="66" t="str">
        <f>IF(AND('Mapa final'!$Y$37="Baja",'Mapa final'!$AA$37="Menor"),CONCATENATE("R6C",'Mapa final'!$O$37),"")</f>
        <v/>
      </c>
      <c r="Q41" s="67" t="str">
        <f>IF(AND('Mapa final'!$Y$38="Baja",'Mapa final'!$AA$38="Menor"),CONCATENATE("R6C",'Mapa final'!$O$38),"")</f>
        <v/>
      </c>
      <c r="R41" s="67" t="str">
        <f>IF(AND('Mapa final'!$Y$39="Baja",'Mapa final'!$AA$39="Menor"),CONCATENATE("R6C",'Mapa final'!$O$39),"")</f>
        <v/>
      </c>
      <c r="S41" s="67" t="str">
        <f>IF(AND('Mapa final'!$Y$40="Baja",'Mapa final'!$AA$40="Menor"),CONCATENATE("R6C",'Mapa final'!$O$40),"")</f>
        <v/>
      </c>
      <c r="T41" s="67" t="str">
        <f>IF(AND('Mapa final'!$Y$41="Baja",'Mapa final'!$AA$41="Menor"),CONCATENATE("R6C",'Mapa final'!$O$41),"")</f>
        <v/>
      </c>
      <c r="U41" s="68" t="str">
        <f>IF(AND('Mapa final'!$Y$42="Baja",'Mapa final'!$AA$42="Menor"),CONCATENATE("R6C",'Mapa final'!$O$42),"")</f>
        <v/>
      </c>
      <c r="V41" s="66" t="str">
        <f>IF(AND('Mapa final'!$Y$37="Baja",'Mapa final'!$AA$37="Moderado"),CONCATENATE("R6C",'Mapa final'!$O$37),"")</f>
        <v/>
      </c>
      <c r="W41" s="67" t="str">
        <f>IF(AND('Mapa final'!$Y$38="Baja",'Mapa final'!$AA$38="Moderado"),CONCATENATE("R6C",'Mapa final'!$O$38),"")</f>
        <v/>
      </c>
      <c r="X41" s="67" t="str">
        <f>IF(AND('Mapa final'!$Y$39="Baja",'Mapa final'!$AA$39="Moderado"),CONCATENATE("R6C",'Mapa final'!$O$39),"")</f>
        <v/>
      </c>
      <c r="Y41" s="67" t="str">
        <f>IF(AND('Mapa final'!$Y$40="Baja",'Mapa final'!$AA$40="Moderado"),CONCATENATE("R6C",'Mapa final'!$O$40),"")</f>
        <v/>
      </c>
      <c r="Z41" s="67" t="str">
        <f>IF(AND('Mapa final'!$Y$41="Baja",'Mapa final'!$AA$41="Moderado"),CONCATENATE("R6C",'Mapa final'!$O$41),"")</f>
        <v/>
      </c>
      <c r="AA41" s="68" t="str">
        <f>IF(AND('Mapa final'!$Y$42="Baja",'Mapa final'!$AA$42="Moderado"),CONCATENATE("R6C",'Mapa final'!$O$42),"")</f>
        <v/>
      </c>
      <c r="AB41" s="51" t="str">
        <f>IF(AND('Mapa final'!$Y$37="Baja",'Mapa final'!$AA$37="Mayor"),CONCATENATE("R6C",'Mapa final'!$O$37),"")</f>
        <v/>
      </c>
      <c r="AC41" s="52" t="str">
        <f>IF(AND('Mapa final'!$Y$38="Baja",'Mapa final'!$AA$38="Mayor"),CONCATENATE("R6C",'Mapa final'!$O$38),"")</f>
        <v/>
      </c>
      <c r="AD41" s="52" t="str">
        <f>IF(AND('Mapa final'!$Y$39="Baja",'Mapa final'!$AA$39="Mayor"),CONCATENATE("R6C",'Mapa final'!$O$39),"")</f>
        <v/>
      </c>
      <c r="AE41" s="52" t="str">
        <f>IF(AND('Mapa final'!$Y$40="Baja",'Mapa final'!$AA$40="Mayor"),CONCATENATE("R6C",'Mapa final'!$O$40),"")</f>
        <v/>
      </c>
      <c r="AF41" s="52" t="str">
        <f>IF(AND('Mapa final'!$Y$41="Baja",'Mapa final'!$AA$41="Mayor"),CONCATENATE("R6C",'Mapa final'!$O$41),"")</f>
        <v/>
      </c>
      <c r="AG41" s="53" t="str">
        <f>IF(AND('Mapa final'!$Y$42="Baja",'Mapa final'!$AA$42="Mayor"),CONCATENATE("R6C",'Mapa final'!$O$42),"")</f>
        <v/>
      </c>
      <c r="AH41" s="54" t="str">
        <f>IF(AND('Mapa final'!$Y$37="Baja",'Mapa final'!$AA$37="Catastrófico"),CONCATENATE("R6C",'Mapa final'!$O$37),"")</f>
        <v/>
      </c>
      <c r="AI41" s="55" t="str">
        <f>IF(AND('Mapa final'!$Y$38="Baja",'Mapa final'!$AA$38="Catastrófico"),CONCATENATE("R6C",'Mapa final'!$O$38),"")</f>
        <v/>
      </c>
      <c r="AJ41" s="55" t="str">
        <f>IF(AND('Mapa final'!$Y$39="Baja",'Mapa final'!$AA$39="Catastrófico"),CONCATENATE("R6C",'Mapa final'!$O$39),"")</f>
        <v/>
      </c>
      <c r="AK41" s="55" t="str">
        <f>IF(AND('Mapa final'!$Y$40="Baja",'Mapa final'!$AA$40="Catastrófico"),CONCATENATE("R6C",'Mapa final'!$O$40),"")</f>
        <v/>
      </c>
      <c r="AL41" s="55" t="str">
        <f>IF(AND('Mapa final'!$Y$41="Baja",'Mapa final'!$AA$41="Catastrófico"),CONCATENATE("R6C",'Mapa final'!$O$41),"")</f>
        <v/>
      </c>
      <c r="AM41" s="56" t="str">
        <f>IF(AND('Mapa final'!$Y$42="Baja",'Mapa final'!$AA$42="Catastrófico"),CONCATENATE("R6C",'Mapa final'!$O$42),"")</f>
        <v/>
      </c>
      <c r="AN41" s="82"/>
      <c r="AO41" s="398"/>
      <c r="AP41" s="399"/>
      <c r="AQ41" s="399"/>
      <c r="AR41" s="399"/>
      <c r="AS41" s="399"/>
      <c r="AT41" s="400"/>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row>
    <row r="42" spans="1:80" ht="15" customHeight="1" x14ac:dyDescent="0.25">
      <c r="A42" s="82"/>
      <c r="B42" s="326"/>
      <c r="C42" s="326"/>
      <c r="D42" s="327"/>
      <c r="E42" s="367"/>
      <c r="F42" s="368"/>
      <c r="G42" s="368"/>
      <c r="H42" s="368"/>
      <c r="I42" s="368"/>
      <c r="J42" s="75" t="str">
        <f>IF(AND('Mapa final'!$Y$43="Baja",'Mapa final'!$AA$43="Leve"),CONCATENATE("R7C",'Mapa final'!$O$43),"")</f>
        <v/>
      </c>
      <c r="K42" s="76" t="str">
        <f>IF(AND('Mapa final'!$Y$44="Baja",'Mapa final'!$AA$44="Leve"),CONCATENATE("R7C",'Mapa final'!$O$44),"")</f>
        <v/>
      </c>
      <c r="L42" s="76" t="str">
        <f>IF(AND('Mapa final'!$Y$45="Baja",'Mapa final'!$AA$45="Leve"),CONCATENATE("R7C",'Mapa final'!$O$45),"")</f>
        <v/>
      </c>
      <c r="M42" s="76" t="str">
        <f>IF(AND('Mapa final'!$Y$46="Baja",'Mapa final'!$AA$46="Leve"),CONCATENATE("R7C",'Mapa final'!$O$46),"")</f>
        <v/>
      </c>
      <c r="N42" s="76" t="str">
        <f>IF(AND('Mapa final'!$Y$47="Baja",'Mapa final'!$AA$47="Leve"),CONCATENATE("R7C",'Mapa final'!$O$47),"")</f>
        <v/>
      </c>
      <c r="O42" s="77" t="str">
        <f>IF(AND('Mapa final'!$Y$48="Baja",'Mapa final'!$AA$48="Leve"),CONCATENATE("R7C",'Mapa final'!$O$48),"")</f>
        <v/>
      </c>
      <c r="P42" s="66" t="str">
        <f>IF(AND('Mapa final'!$Y$43="Baja",'Mapa final'!$AA$43="Menor"),CONCATENATE("R7C",'Mapa final'!$O$43),"")</f>
        <v/>
      </c>
      <c r="Q42" s="67" t="str">
        <f>IF(AND('Mapa final'!$Y$44="Baja",'Mapa final'!$AA$44="Menor"),CONCATENATE("R7C",'Mapa final'!$O$44),"")</f>
        <v/>
      </c>
      <c r="R42" s="67" t="str">
        <f>IF(AND('Mapa final'!$Y$45="Baja",'Mapa final'!$AA$45="Menor"),CONCATENATE("R7C",'Mapa final'!$O$45),"")</f>
        <v/>
      </c>
      <c r="S42" s="67" t="str">
        <f>IF(AND('Mapa final'!$Y$46="Baja",'Mapa final'!$AA$46="Menor"),CONCATENATE("R7C",'Mapa final'!$O$46),"")</f>
        <v/>
      </c>
      <c r="T42" s="67" t="str">
        <f>IF(AND('Mapa final'!$Y$47="Baja",'Mapa final'!$AA$47="Menor"),CONCATENATE("R7C",'Mapa final'!$O$47),"")</f>
        <v/>
      </c>
      <c r="U42" s="68" t="str">
        <f>IF(AND('Mapa final'!$Y$48="Baja",'Mapa final'!$AA$48="Menor"),CONCATENATE("R7C",'Mapa final'!$O$48),"")</f>
        <v/>
      </c>
      <c r="V42" s="66" t="str">
        <f>IF(AND('Mapa final'!$Y$43="Baja",'Mapa final'!$AA$43="Moderado"),CONCATENATE("R7C",'Mapa final'!$O$43),"")</f>
        <v/>
      </c>
      <c r="W42" s="67" t="str">
        <f>IF(AND('Mapa final'!$Y$44="Baja",'Mapa final'!$AA$44="Moderado"),CONCATENATE("R7C",'Mapa final'!$O$44),"")</f>
        <v/>
      </c>
      <c r="X42" s="67" t="str">
        <f>IF(AND('Mapa final'!$Y$45="Baja",'Mapa final'!$AA$45="Moderado"),CONCATENATE("R7C",'Mapa final'!$O$45),"")</f>
        <v/>
      </c>
      <c r="Y42" s="67" t="str">
        <f>IF(AND('Mapa final'!$Y$46="Baja",'Mapa final'!$AA$46="Moderado"),CONCATENATE("R7C",'Mapa final'!$O$46),"")</f>
        <v/>
      </c>
      <c r="Z42" s="67" t="str">
        <f>IF(AND('Mapa final'!$Y$47="Baja",'Mapa final'!$AA$47="Moderado"),CONCATENATE("R7C",'Mapa final'!$O$47),"")</f>
        <v/>
      </c>
      <c r="AA42" s="68" t="str">
        <f>IF(AND('Mapa final'!$Y$48="Baja",'Mapa final'!$AA$48="Moderado"),CONCATENATE("R7C",'Mapa final'!$O$48),"")</f>
        <v/>
      </c>
      <c r="AB42" s="51" t="str">
        <f>IF(AND('Mapa final'!$Y$43="Baja",'Mapa final'!$AA$43="Mayor"),CONCATENATE("R7C",'Mapa final'!$O$43),"")</f>
        <v/>
      </c>
      <c r="AC42" s="52" t="str">
        <f>IF(AND('Mapa final'!$Y$44="Baja",'Mapa final'!$AA$44="Mayor"),CONCATENATE("R7C",'Mapa final'!$O$44),"")</f>
        <v/>
      </c>
      <c r="AD42" s="52" t="str">
        <f>IF(AND('Mapa final'!$Y$45="Baja",'Mapa final'!$AA$45="Mayor"),CONCATENATE("R7C",'Mapa final'!$O$45),"")</f>
        <v/>
      </c>
      <c r="AE42" s="52" t="str">
        <f>IF(AND('Mapa final'!$Y$46="Baja",'Mapa final'!$AA$46="Mayor"),CONCATENATE("R7C",'Mapa final'!$O$46),"")</f>
        <v/>
      </c>
      <c r="AF42" s="52" t="str">
        <f>IF(AND('Mapa final'!$Y$47="Baja",'Mapa final'!$AA$47="Mayor"),CONCATENATE("R7C",'Mapa final'!$O$47),"")</f>
        <v/>
      </c>
      <c r="AG42" s="53" t="str">
        <f>IF(AND('Mapa final'!$Y$48="Baja",'Mapa final'!$AA$48="Mayor"),CONCATENATE("R7C",'Mapa final'!$O$48),"")</f>
        <v/>
      </c>
      <c r="AH42" s="54" t="str">
        <f>IF(AND('Mapa final'!$Y$43="Baja",'Mapa final'!$AA$43="Catastrófico"),CONCATENATE("R7C",'Mapa final'!$O$43),"")</f>
        <v/>
      </c>
      <c r="AI42" s="55" t="str">
        <f>IF(AND('Mapa final'!$Y$44="Baja",'Mapa final'!$AA$44="Catastrófico"),CONCATENATE("R7C",'Mapa final'!$O$44),"")</f>
        <v/>
      </c>
      <c r="AJ42" s="55" t="str">
        <f>IF(AND('Mapa final'!$Y$45="Baja",'Mapa final'!$AA$45="Catastrófico"),CONCATENATE("R7C",'Mapa final'!$O$45),"")</f>
        <v/>
      </c>
      <c r="AK42" s="55" t="str">
        <f>IF(AND('Mapa final'!$Y$46="Baja",'Mapa final'!$AA$46="Catastrófico"),CONCATENATE("R7C",'Mapa final'!$O$46),"")</f>
        <v/>
      </c>
      <c r="AL42" s="55" t="str">
        <f>IF(AND('Mapa final'!$Y$47="Baja",'Mapa final'!$AA$47="Catastrófico"),CONCATENATE("R7C",'Mapa final'!$O$47),"")</f>
        <v/>
      </c>
      <c r="AM42" s="56" t="str">
        <f>IF(AND('Mapa final'!$Y$48="Baja",'Mapa final'!$AA$48="Catastrófico"),CONCATENATE("R7C",'Mapa final'!$O$48),"")</f>
        <v/>
      </c>
      <c r="AN42" s="82"/>
      <c r="AO42" s="398"/>
      <c r="AP42" s="399"/>
      <c r="AQ42" s="399"/>
      <c r="AR42" s="399"/>
      <c r="AS42" s="399"/>
      <c r="AT42" s="400"/>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row>
    <row r="43" spans="1:80" ht="15" customHeight="1" x14ac:dyDescent="0.25">
      <c r="A43" s="82"/>
      <c r="B43" s="326"/>
      <c r="C43" s="326"/>
      <c r="D43" s="327"/>
      <c r="E43" s="367"/>
      <c r="F43" s="368"/>
      <c r="G43" s="368"/>
      <c r="H43" s="368"/>
      <c r="I43" s="368"/>
      <c r="J43" s="75" t="str">
        <f>IF(AND('Mapa final'!$Y$49="Baja",'Mapa final'!$AA$49="Leve"),CONCATENATE("R8C",'Mapa final'!$O$49),"")</f>
        <v/>
      </c>
      <c r="K43" s="76" t="str">
        <f>IF(AND('Mapa final'!$Y$50="Baja",'Mapa final'!$AA$50="Leve"),CONCATENATE("R8C",'Mapa final'!$O$50),"")</f>
        <v/>
      </c>
      <c r="L43" s="76" t="str">
        <f>IF(AND('Mapa final'!$Y$51="Baja",'Mapa final'!$AA$51="Leve"),CONCATENATE("R8C",'Mapa final'!$O$51),"")</f>
        <v/>
      </c>
      <c r="M43" s="76" t="str">
        <f>IF(AND('Mapa final'!$Y$52="Baja",'Mapa final'!$AA$52="Leve"),CONCATENATE("R8C",'Mapa final'!$O$52),"")</f>
        <v/>
      </c>
      <c r="N43" s="76" t="str">
        <f>IF(AND('Mapa final'!$Y$53="Baja",'Mapa final'!$AA$53="Leve"),CONCATENATE("R8C",'Mapa final'!$O$53),"")</f>
        <v/>
      </c>
      <c r="O43" s="77" t="str">
        <f>IF(AND('Mapa final'!$Y$54="Baja",'Mapa final'!$AA$54="Leve"),CONCATENATE("R8C",'Mapa final'!$O$54),"")</f>
        <v/>
      </c>
      <c r="P43" s="66" t="str">
        <f>IF(AND('Mapa final'!$Y$49="Baja",'Mapa final'!$AA$49="Menor"),CONCATENATE("R8C",'Mapa final'!$O$49),"")</f>
        <v/>
      </c>
      <c r="Q43" s="67" t="str">
        <f>IF(AND('Mapa final'!$Y$50="Baja",'Mapa final'!$AA$50="Menor"),CONCATENATE("R8C",'Mapa final'!$O$50),"")</f>
        <v/>
      </c>
      <c r="R43" s="67" t="str">
        <f>IF(AND('Mapa final'!$Y$51="Baja",'Mapa final'!$AA$51="Menor"),CONCATENATE("R8C",'Mapa final'!$O$51),"")</f>
        <v/>
      </c>
      <c r="S43" s="67" t="str">
        <f>IF(AND('Mapa final'!$Y$52="Baja",'Mapa final'!$AA$52="Menor"),CONCATENATE("R8C",'Mapa final'!$O$52),"")</f>
        <v/>
      </c>
      <c r="T43" s="67" t="str">
        <f>IF(AND('Mapa final'!$Y$53="Baja",'Mapa final'!$AA$53="Menor"),CONCATENATE("R8C",'Mapa final'!$O$53),"")</f>
        <v/>
      </c>
      <c r="U43" s="68" t="str">
        <f>IF(AND('Mapa final'!$Y$54="Baja",'Mapa final'!$AA$54="Menor"),CONCATENATE("R8C",'Mapa final'!$O$54),"")</f>
        <v/>
      </c>
      <c r="V43" s="66" t="str">
        <f>IF(AND('Mapa final'!$Y$49="Baja",'Mapa final'!$AA$49="Moderado"),CONCATENATE("R8C",'Mapa final'!$O$49),"")</f>
        <v/>
      </c>
      <c r="W43" s="67" t="str">
        <f>IF(AND('Mapa final'!$Y$50="Baja",'Mapa final'!$AA$50="Moderado"),CONCATENATE("R8C",'Mapa final'!$O$50),"")</f>
        <v/>
      </c>
      <c r="X43" s="67" t="str">
        <f>IF(AND('Mapa final'!$Y$51="Baja",'Mapa final'!$AA$51="Moderado"),CONCATENATE("R8C",'Mapa final'!$O$51),"")</f>
        <v/>
      </c>
      <c r="Y43" s="67" t="str">
        <f>IF(AND('Mapa final'!$Y$52="Baja",'Mapa final'!$AA$52="Moderado"),CONCATENATE("R8C",'Mapa final'!$O$52),"")</f>
        <v/>
      </c>
      <c r="Z43" s="67" t="str">
        <f>IF(AND('Mapa final'!$Y$53="Baja",'Mapa final'!$AA$53="Moderado"),CONCATENATE("R8C",'Mapa final'!$O$53),"")</f>
        <v/>
      </c>
      <c r="AA43" s="68" t="str">
        <f>IF(AND('Mapa final'!$Y$54="Baja",'Mapa final'!$AA$54="Moderado"),CONCATENATE("R8C",'Mapa final'!$O$54),"")</f>
        <v/>
      </c>
      <c r="AB43" s="51" t="str">
        <f>IF(AND('Mapa final'!$Y$49="Baja",'Mapa final'!$AA$49="Mayor"),CONCATENATE("R8C",'Mapa final'!$O$49),"")</f>
        <v/>
      </c>
      <c r="AC43" s="52" t="str">
        <f>IF(AND('Mapa final'!$Y$50="Baja",'Mapa final'!$AA$50="Mayor"),CONCATENATE("R8C",'Mapa final'!$O$50),"")</f>
        <v/>
      </c>
      <c r="AD43" s="52" t="str">
        <f>IF(AND('Mapa final'!$Y$51="Baja",'Mapa final'!$AA$51="Mayor"),CONCATENATE("R8C",'Mapa final'!$O$51),"")</f>
        <v/>
      </c>
      <c r="AE43" s="52" t="str">
        <f>IF(AND('Mapa final'!$Y$52="Baja",'Mapa final'!$AA$52="Mayor"),CONCATENATE("R8C",'Mapa final'!$O$52),"")</f>
        <v/>
      </c>
      <c r="AF43" s="52" t="str">
        <f>IF(AND('Mapa final'!$Y$53="Baja",'Mapa final'!$AA$53="Mayor"),CONCATENATE("R8C",'Mapa final'!$O$53),"")</f>
        <v/>
      </c>
      <c r="AG43" s="53" t="str">
        <f>IF(AND('Mapa final'!$Y$54="Baja",'Mapa final'!$AA$54="Mayor"),CONCATENATE("R8C",'Mapa final'!$O$54),"")</f>
        <v/>
      </c>
      <c r="AH43" s="54" t="str">
        <f>IF(AND('Mapa final'!$Y$49="Baja",'Mapa final'!$AA$49="Catastrófico"),CONCATENATE("R8C",'Mapa final'!$O$49),"")</f>
        <v/>
      </c>
      <c r="AI43" s="55" t="str">
        <f>IF(AND('Mapa final'!$Y$50="Baja",'Mapa final'!$AA$50="Catastrófico"),CONCATENATE("R8C",'Mapa final'!$O$50),"")</f>
        <v/>
      </c>
      <c r="AJ43" s="55" t="str">
        <f>IF(AND('Mapa final'!$Y$51="Baja",'Mapa final'!$AA$51="Catastrófico"),CONCATENATE("R8C",'Mapa final'!$O$51),"")</f>
        <v/>
      </c>
      <c r="AK43" s="55" t="str">
        <f>IF(AND('Mapa final'!$Y$52="Baja",'Mapa final'!$AA$52="Catastrófico"),CONCATENATE("R8C",'Mapa final'!$O$52),"")</f>
        <v/>
      </c>
      <c r="AL43" s="55" t="str">
        <f>IF(AND('Mapa final'!$Y$53="Baja",'Mapa final'!$AA$53="Catastrófico"),CONCATENATE("R8C",'Mapa final'!$O$53),"")</f>
        <v/>
      </c>
      <c r="AM43" s="56" t="str">
        <f>IF(AND('Mapa final'!$Y$54="Baja",'Mapa final'!$AA$54="Catastrófico"),CONCATENATE("R8C",'Mapa final'!$O$54),"")</f>
        <v/>
      </c>
      <c r="AN43" s="82"/>
      <c r="AO43" s="398"/>
      <c r="AP43" s="399"/>
      <c r="AQ43" s="399"/>
      <c r="AR43" s="399"/>
      <c r="AS43" s="399"/>
      <c r="AT43" s="400"/>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row>
    <row r="44" spans="1:80" ht="15" customHeight="1" x14ac:dyDescent="0.25">
      <c r="A44" s="82"/>
      <c r="B44" s="326"/>
      <c r="C44" s="326"/>
      <c r="D44" s="327"/>
      <c r="E44" s="367"/>
      <c r="F44" s="368"/>
      <c r="G44" s="368"/>
      <c r="H44" s="368"/>
      <c r="I44" s="368"/>
      <c r="J44" s="75" t="str">
        <f>IF(AND('Mapa final'!$Y$55="Baja",'Mapa final'!$AA$55="Leve"),CONCATENATE("R9C",'Mapa final'!$O$55),"")</f>
        <v/>
      </c>
      <c r="K44" s="76" t="str">
        <f>IF(AND('Mapa final'!$Y$56="Baja",'Mapa final'!$AA$56="Leve"),CONCATENATE("R9C",'Mapa final'!$O$56),"")</f>
        <v/>
      </c>
      <c r="L44" s="76" t="str">
        <f>IF(AND('Mapa final'!$Y$57="Baja",'Mapa final'!$AA$57="Leve"),CONCATENATE("R9C",'Mapa final'!$O$57),"")</f>
        <v/>
      </c>
      <c r="M44" s="76" t="str">
        <f>IF(AND('Mapa final'!$Y$58="Baja",'Mapa final'!$AA$58="Leve"),CONCATENATE("R9C",'Mapa final'!$O$58),"")</f>
        <v/>
      </c>
      <c r="N44" s="76" t="str">
        <f>IF(AND('Mapa final'!$Y$59="Baja",'Mapa final'!$AA$59="Leve"),CONCATENATE("R9C",'Mapa final'!$O$59),"")</f>
        <v/>
      </c>
      <c r="O44" s="77" t="str">
        <f>IF(AND('Mapa final'!$Y$60="Baja",'Mapa final'!$AA$60="Leve"),CONCATENATE("R9C",'Mapa final'!$O$60),"")</f>
        <v/>
      </c>
      <c r="P44" s="66" t="str">
        <f>IF(AND('Mapa final'!$Y$55="Baja",'Mapa final'!$AA$55="Menor"),CONCATENATE("R9C",'Mapa final'!$O$55),"")</f>
        <v/>
      </c>
      <c r="Q44" s="67" t="str">
        <f>IF(AND('Mapa final'!$Y$56="Baja",'Mapa final'!$AA$56="Menor"),CONCATENATE("R9C",'Mapa final'!$O$56),"")</f>
        <v/>
      </c>
      <c r="R44" s="67" t="str">
        <f>IF(AND('Mapa final'!$Y$57="Baja",'Mapa final'!$AA$57="Menor"),CONCATENATE("R9C",'Mapa final'!$O$57),"")</f>
        <v/>
      </c>
      <c r="S44" s="67" t="str">
        <f>IF(AND('Mapa final'!$Y$58="Baja",'Mapa final'!$AA$58="Menor"),CONCATENATE("R9C",'Mapa final'!$O$58),"")</f>
        <v/>
      </c>
      <c r="T44" s="67" t="str">
        <f>IF(AND('Mapa final'!$Y$59="Baja",'Mapa final'!$AA$59="Menor"),CONCATENATE("R9C",'Mapa final'!$O$59),"")</f>
        <v/>
      </c>
      <c r="U44" s="68" t="str">
        <f>IF(AND('Mapa final'!$Y$60="Baja",'Mapa final'!$AA$60="Menor"),CONCATENATE("R9C",'Mapa final'!$O$60),"")</f>
        <v/>
      </c>
      <c r="V44" s="66" t="str">
        <f>IF(AND('Mapa final'!$Y$55="Baja",'Mapa final'!$AA$55="Moderado"),CONCATENATE("R9C",'Mapa final'!$O$55),"")</f>
        <v/>
      </c>
      <c r="W44" s="67" t="str">
        <f>IF(AND('Mapa final'!$Y$56="Baja",'Mapa final'!$AA$56="Moderado"),CONCATENATE("R9C",'Mapa final'!$O$56),"")</f>
        <v/>
      </c>
      <c r="X44" s="67" t="str">
        <f>IF(AND('Mapa final'!$Y$57="Baja",'Mapa final'!$AA$57="Moderado"),CONCATENATE("R9C",'Mapa final'!$O$57),"")</f>
        <v/>
      </c>
      <c r="Y44" s="67" t="str">
        <f>IF(AND('Mapa final'!$Y$58="Baja",'Mapa final'!$AA$58="Moderado"),CONCATENATE("R9C",'Mapa final'!$O$58),"")</f>
        <v/>
      </c>
      <c r="Z44" s="67" t="str">
        <f>IF(AND('Mapa final'!$Y$59="Baja",'Mapa final'!$AA$59="Moderado"),CONCATENATE("R9C",'Mapa final'!$O$59),"")</f>
        <v/>
      </c>
      <c r="AA44" s="68" t="str">
        <f>IF(AND('Mapa final'!$Y$60="Baja",'Mapa final'!$AA$60="Moderado"),CONCATENATE("R9C",'Mapa final'!$O$60),"")</f>
        <v/>
      </c>
      <c r="AB44" s="51" t="str">
        <f>IF(AND('Mapa final'!$Y$55="Baja",'Mapa final'!$AA$55="Mayor"),CONCATENATE("R9C",'Mapa final'!$O$55),"")</f>
        <v/>
      </c>
      <c r="AC44" s="52" t="str">
        <f>IF(AND('Mapa final'!$Y$56="Baja",'Mapa final'!$AA$56="Mayor"),CONCATENATE("R9C",'Mapa final'!$O$56),"")</f>
        <v/>
      </c>
      <c r="AD44" s="52" t="str">
        <f>IF(AND('Mapa final'!$Y$57="Baja",'Mapa final'!$AA$57="Mayor"),CONCATENATE("R9C",'Mapa final'!$O$57),"")</f>
        <v/>
      </c>
      <c r="AE44" s="52" t="str">
        <f>IF(AND('Mapa final'!$Y$58="Baja",'Mapa final'!$AA$58="Mayor"),CONCATENATE("R9C",'Mapa final'!$O$58),"")</f>
        <v/>
      </c>
      <c r="AF44" s="52" t="str">
        <f>IF(AND('Mapa final'!$Y$59="Baja",'Mapa final'!$AA$59="Mayor"),CONCATENATE("R9C",'Mapa final'!$O$59),"")</f>
        <v/>
      </c>
      <c r="AG44" s="53" t="str">
        <f>IF(AND('Mapa final'!$Y$60="Baja",'Mapa final'!$AA$60="Mayor"),CONCATENATE("R9C",'Mapa final'!$O$60),"")</f>
        <v/>
      </c>
      <c r="AH44" s="54" t="str">
        <f>IF(AND('Mapa final'!$Y$55="Baja",'Mapa final'!$AA$55="Catastrófico"),CONCATENATE("R9C",'Mapa final'!$O$55),"")</f>
        <v/>
      </c>
      <c r="AI44" s="55" t="str">
        <f>IF(AND('Mapa final'!$Y$56="Baja",'Mapa final'!$AA$56="Catastrófico"),CONCATENATE("R9C",'Mapa final'!$O$56),"")</f>
        <v/>
      </c>
      <c r="AJ44" s="55" t="str">
        <f>IF(AND('Mapa final'!$Y$57="Baja",'Mapa final'!$AA$57="Catastrófico"),CONCATENATE("R9C",'Mapa final'!$O$57),"")</f>
        <v/>
      </c>
      <c r="AK44" s="55" t="str">
        <f>IF(AND('Mapa final'!$Y$58="Baja",'Mapa final'!$AA$58="Catastrófico"),CONCATENATE("R9C",'Mapa final'!$O$58),"")</f>
        <v/>
      </c>
      <c r="AL44" s="55" t="str">
        <f>IF(AND('Mapa final'!$Y$59="Baja",'Mapa final'!$AA$59="Catastrófico"),CONCATENATE("R9C",'Mapa final'!$O$59),"")</f>
        <v/>
      </c>
      <c r="AM44" s="56" t="str">
        <f>IF(AND('Mapa final'!$Y$60="Baja",'Mapa final'!$AA$60="Catastrófico"),CONCATENATE("R9C",'Mapa final'!$O$60),"")</f>
        <v/>
      </c>
      <c r="AN44" s="82"/>
      <c r="AO44" s="398"/>
      <c r="AP44" s="399"/>
      <c r="AQ44" s="399"/>
      <c r="AR44" s="399"/>
      <c r="AS44" s="399"/>
      <c r="AT44" s="400"/>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0" ht="15.75" customHeight="1" thickBot="1" x14ac:dyDescent="0.3">
      <c r="A45" s="82"/>
      <c r="B45" s="326"/>
      <c r="C45" s="326"/>
      <c r="D45" s="327"/>
      <c r="E45" s="370"/>
      <c r="F45" s="371"/>
      <c r="G45" s="371"/>
      <c r="H45" s="371"/>
      <c r="I45" s="371"/>
      <c r="J45" s="78" t="str">
        <f>IF(AND('Mapa final'!$Y$61="Baja",'Mapa final'!$AA$61="Leve"),CONCATENATE("R10C",'Mapa final'!$O$61),"")</f>
        <v/>
      </c>
      <c r="K45" s="79" t="str">
        <f>IF(AND('Mapa final'!$Y$62="Baja",'Mapa final'!$AA$62="Leve"),CONCATENATE("R10C",'Mapa final'!$O$62),"")</f>
        <v/>
      </c>
      <c r="L45" s="79" t="str">
        <f>IF(AND('Mapa final'!$Y$63="Baja",'Mapa final'!$AA$63="Leve"),CONCATENATE("R10C",'Mapa final'!$O$63),"")</f>
        <v/>
      </c>
      <c r="M45" s="79" t="str">
        <f>IF(AND('Mapa final'!$Y$64="Baja",'Mapa final'!$AA$64="Leve"),CONCATENATE("R10C",'Mapa final'!$O$64),"")</f>
        <v/>
      </c>
      <c r="N45" s="79" t="str">
        <f>IF(AND('Mapa final'!$Y$65="Baja",'Mapa final'!$AA$65="Leve"),CONCATENATE("R10C",'Mapa final'!$O$65),"")</f>
        <v/>
      </c>
      <c r="O45" s="80" t="str">
        <f>IF(AND('Mapa final'!$Y$66="Baja",'Mapa final'!$AA$66="Leve"),CONCATENATE("R10C",'Mapa final'!$O$66),"")</f>
        <v/>
      </c>
      <c r="P45" s="66" t="str">
        <f>IF(AND('Mapa final'!$Y$61="Baja",'Mapa final'!$AA$61="Menor"),CONCATENATE("R10C",'Mapa final'!$O$61),"")</f>
        <v/>
      </c>
      <c r="Q45" s="67" t="str">
        <f>IF(AND('Mapa final'!$Y$62="Baja",'Mapa final'!$AA$62="Menor"),CONCATENATE("R10C",'Mapa final'!$O$62),"")</f>
        <v/>
      </c>
      <c r="R45" s="67" t="str">
        <f>IF(AND('Mapa final'!$Y$63="Baja",'Mapa final'!$AA$63="Menor"),CONCATENATE("R10C",'Mapa final'!$O$63),"")</f>
        <v/>
      </c>
      <c r="S45" s="67" t="str">
        <f>IF(AND('Mapa final'!$Y$64="Baja",'Mapa final'!$AA$64="Menor"),CONCATENATE("R10C",'Mapa final'!$O$64),"")</f>
        <v/>
      </c>
      <c r="T45" s="67" t="str">
        <f>IF(AND('Mapa final'!$Y$65="Baja",'Mapa final'!$AA$65="Menor"),CONCATENATE("R10C",'Mapa final'!$O$65),"")</f>
        <v/>
      </c>
      <c r="U45" s="68" t="str">
        <f>IF(AND('Mapa final'!$Y$66="Baja",'Mapa final'!$AA$66="Menor"),CONCATENATE("R10C",'Mapa final'!$O$66),"")</f>
        <v/>
      </c>
      <c r="V45" s="69" t="str">
        <f>IF(AND('Mapa final'!$Y$61="Baja",'Mapa final'!$AA$61="Moderado"),CONCATENATE("R10C",'Mapa final'!$O$61),"")</f>
        <v/>
      </c>
      <c r="W45" s="70" t="str">
        <f>IF(AND('Mapa final'!$Y$62="Baja",'Mapa final'!$AA$62="Moderado"),CONCATENATE("R10C",'Mapa final'!$O$62),"")</f>
        <v/>
      </c>
      <c r="X45" s="70" t="str">
        <f>IF(AND('Mapa final'!$Y$63="Baja",'Mapa final'!$AA$63="Moderado"),CONCATENATE("R10C",'Mapa final'!$O$63),"")</f>
        <v/>
      </c>
      <c r="Y45" s="70" t="str">
        <f>IF(AND('Mapa final'!$Y$64="Baja",'Mapa final'!$AA$64="Moderado"),CONCATENATE("R10C",'Mapa final'!$O$64),"")</f>
        <v/>
      </c>
      <c r="Z45" s="70" t="str">
        <f>IF(AND('Mapa final'!$Y$65="Baja",'Mapa final'!$AA$65="Moderado"),CONCATENATE("R10C",'Mapa final'!$O$65),"")</f>
        <v/>
      </c>
      <c r="AA45" s="71" t="str">
        <f>IF(AND('Mapa final'!$Y$66="Baja",'Mapa final'!$AA$66="Moderado"),CONCATENATE("R10C",'Mapa final'!$O$66),"")</f>
        <v/>
      </c>
      <c r="AB45" s="57" t="str">
        <f>IF(AND('Mapa final'!$Y$61="Baja",'Mapa final'!$AA$61="Mayor"),CONCATENATE("R10C",'Mapa final'!$O$61),"")</f>
        <v/>
      </c>
      <c r="AC45" s="58" t="str">
        <f>IF(AND('Mapa final'!$Y$62="Baja",'Mapa final'!$AA$62="Mayor"),CONCATENATE("R10C",'Mapa final'!$O$62),"")</f>
        <v/>
      </c>
      <c r="AD45" s="58" t="str">
        <f>IF(AND('Mapa final'!$Y$63="Baja",'Mapa final'!$AA$63="Mayor"),CONCATENATE("R10C",'Mapa final'!$O$63),"")</f>
        <v/>
      </c>
      <c r="AE45" s="58" t="str">
        <f>IF(AND('Mapa final'!$Y$64="Baja",'Mapa final'!$AA$64="Mayor"),CONCATENATE("R10C",'Mapa final'!$O$64),"")</f>
        <v/>
      </c>
      <c r="AF45" s="58" t="str">
        <f>IF(AND('Mapa final'!$Y$65="Baja",'Mapa final'!$AA$65="Mayor"),CONCATENATE("R10C",'Mapa final'!$O$65),"")</f>
        <v/>
      </c>
      <c r="AG45" s="59" t="str">
        <f>IF(AND('Mapa final'!$Y$66="Baja",'Mapa final'!$AA$66="Mayor"),CONCATENATE("R10C",'Mapa final'!$O$66),"")</f>
        <v/>
      </c>
      <c r="AH45" s="60" t="str">
        <f>IF(AND('Mapa final'!$Y$61="Baja",'Mapa final'!$AA$61="Catastrófico"),CONCATENATE("R10C",'Mapa final'!$O$61),"")</f>
        <v/>
      </c>
      <c r="AI45" s="61" t="str">
        <f>IF(AND('Mapa final'!$Y$62="Baja",'Mapa final'!$AA$62="Catastrófico"),CONCATENATE("R10C",'Mapa final'!$O$62),"")</f>
        <v/>
      </c>
      <c r="AJ45" s="61" t="str">
        <f>IF(AND('Mapa final'!$Y$63="Baja",'Mapa final'!$AA$63="Catastrófico"),CONCATENATE("R10C",'Mapa final'!$O$63),"")</f>
        <v/>
      </c>
      <c r="AK45" s="61" t="str">
        <f>IF(AND('Mapa final'!$Y$64="Baja",'Mapa final'!$AA$64="Catastrófico"),CONCATENATE("R10C",'Mapa final'!$O$64),"")</f>
        <v/>
      </c>
      <c r="AL45" s="61" t="str">
        <f>IF(AND('Mapa final'!$Y$65="Baja",'Mapa final'!$AA$65="Catastrófico"),CONCATENATE("R10C",'Mapa final'!$O$65),"")</f>
        <v/>
      </c>
      <c r="AM45" s="62" t="str">
        <f>IF(AND('Mapa final'!$Y$66="Baja",'Mapa final'!$AA$66="Catastrófico"),CONCATENATE("R10C",'Mapa final'!$O$66),"")</f>
        <v/>
      </c>
      <c r="AN45" s="82"/>
      <c r="AO45" s="401"/>
      <c r="AP45" s="402"/>
      <c r="AQ45" s="402"/>
      <c r="AR45" s="402"/>
      <c r="AS45" s="402"/>
      <c r="AT45" s="403"/>
    </row>
    <row r="46" spans="1:80" ht="46.5" customHeight="1" x14ac:dyDescent="0.35">
      <c r="A46" s="82"/>
      <c r="B46" s="326"/>
      <c r="C46" s="326"/>
      <c r="D46" s="327"/>
      <c r="E46" s="364" t="s">
        <v>112</v>
      </c>
      <c r="F46" s="365"/>
      <c r="G46" s="365"/>
      <c r="H46" s="365"/>
      <c r="I46" s="366"/>
      <c r="J46" s="72" t="str">
        <f>IF(AND('Mapa final'!$Y$10="Muy Baja",'Mapa final'!$AA$10="Leve"),CONCATENATE("R1C",'Mapa final'!$O$10),"")</f>
        <v/>
      </c>
      <c r="K46" s="73" t="str">
        <f>IF(AND('Mapa final'!$Y$11="Muy Baja",'Mapa final'!$AA$11="Leve"),CONCATENATE("R1C",'Mapa final'!$O$11),"")</f>
        <v/>
      </c>
      <c r="L46" s="73" t="str">
        <f>IF(AND('Mapa final'!$Y$12="Muy Baja",'Mapa final'!$AA$12="Leve"),CONCATENATE("R1C",'Mapa final'!$O$12),"")</f>
        <v/>
      </c>
      <c r="M46" s="73" t="str">
        <f>IF(AND('Mapa final'!$Y$13="Muy Baja",'Mapa final'!$AA$13="Leve"),CONCATENATE("R1C",'Mapa final'!$O$13),"")</f>
        <v/>
      </c>
      <c r="N46" s="73" t="str">
        <f>IF(AND('Mapa final'!$Y$14="Muy Baja",'Mapa final'!$AA$14="Leve"),CONCATENATE("R1C",'Mapa final'!$O$14),"")</f>
        <v/>
      </c>
      <c r="O46" s="74" t="str">
        <f>IF(AND('Mapa final'!$Y$15="Muy Baja",'Mapa final'!$AA$15="Leve"),CONCATENATE("R1C",'Mapa final'!$O$15),"")</f>
        <v/>
      </c>
      <c r="P46" s="72" t="str">
        <f>IF(AND('Mapa final'!$Y$10="Muy Baja",'Mapa final'!$AA$10="Menor"),CONCATENATE("R1C",'Mapa final'!$O$10),"")</f>
        <v/>
      </c>
      <c r="Q46" s="73" t="str">
        <f>IF(AND('Mapa final'!$Y$11="Muy Baja",'Mapa final'!$AA$11="Menor"),CONCATENATE("R1C",'Mapa final'!$O$11),"")</f>
        <v/>
      </c>
      <c r="R46" s="73" t="str">
        <f>IF(AND('Mapa final'!$Y$12="Muy Baja",'Mapa final'!$AA$12="Menor"),CONCATENATE("R1C",'Mapa final'!$O$12),"")</f>
        <v/>
      </c>
      <c r="S46" s="73" t="str">
        <f>IF(AND('Mapa final'!$Y$13="Muy Baja",'Mapa final'!$AA$13="Menor"),CONCATENATE("R1C",'Mapa final'!$O$13),"")</f>
        <v/>
      </c>
      <c r="T46" s="73" t="str">
        <f>IF(AND('Mapa final'!$Y$14="Muy Baja",'Mapa final'!$AA$14="Menor"),CONCATENATE("R1C",'Mapa final'!$O$14),"")</f>
        <v/>
      </c>
      <c r="U46" s="74" t="str">
        <f>IF(AND('Mapa final'!$Y$15="Muy Baja",'Mapa final'!$AA$15="Menor"),CONCATENATE("R1C",'Mapa final'!$O$15),"")</f>
        <v/>
      </c>
      <c r="V46" s="63" t="str">
        <f>IF(AND('Mapa final'!$Y$10="Muy Baja",'Mapa final'!$AA$10="Moderado"),CONCATENATE("R1C",'Mapa final'!$O$10),"")</f>
        <v/>
      </c>
      <c r="W46" s="81" t="str">
        <f>IF(AND('Mapa final'!$Y$11="Muy Baja",'Mapa final'!$AA$11="Moderado"),CONCATENATE("R1C",'Mapa final'!$O$11),"")</f>
        <v/>
      </c>
      <c r="X46" s="64" t="str">
        <f>IF(AND('Mapa final'!$Y$12="Muy Baja",'Mapa final'!$AA$12="Moderado"),CONCATENATE("R1C",'Mapa final'!$O$12),"")</f>
        <v/>
      </c>
      <c r="Y46" s="64" t="str">
        <f>IF(AND('Mapa final'!$Y$13="Muy Baja",'Mapa final'!$AA$13="Moderado"),CONCATENATE("R1C",'Mapa final'!$O$13),"")</f>
        <v/>
      </c>
      <c r="Z46" s="64" t="str">
        <f>IF(AND('Mapa final'!$Y$14="Muy Baja",'Mapa final'!$AA$14="Moderado"),CONCATENATE("R1C",'Mapa final'!$O$14),"")</f>
        <v/>
      </c>
      <c r="AA46" s="65" t="str">
        <f>IF(AND('Mapa final'!$Y$15="Muy Baja",'Mapa final'!$AA$15="Moderado"),CONCATENATE("R1C",'Mapa final'!$O$15),"")</f>
        <v/>
      </c>
      <c r="AB46" s="45" t="str">
        <f>IF(AND('Mapa final'!$Y$10="Muy Baja",'Mapa final'!$AA$10="Mayor"),CONCATENATE("R1C",'Mapa final'!$O$10),"")</f>
        <v/>
      </c>
      <c r="AC46" s="46" t="str">
        <f>IF(AND('Mapa final'!$Y$11="Muy Baja",'Mapa final'!$AA$11="Mayor"),CONCATENATE("R1C",'Mapa final'!$O$11),"")</f>
        <v/>
      </c>
      <c r="AD46" s="46" t="str">
        <f>IF(AND('Mapa final'!$Y$12="Muy Baja",'Mapa final'!$AA$12="Mayor"),CONCATENATE("R1C",'Mapa final'!$O$12),"")</f>
        <v/>
      </c>
      <c r="AE46" s="46" t="str">
        <f>IF(AND('Mapa final'!$Y$13="Muy Baja",'Mapa final'!$AA$13="Mayor"),CONCATENATE("R1C",'Mapa final'!$O$13),"")</f>
        <v/>
      </c>
      <c r="AF46" s="46" t="str">
        <f>IF(AND('Mapa final'!$Y$14="Muy Baja",'Mapa final'!$AA$14="Mayor"),CONCATENATE("R1C",'Mapa final'!$O$14),"")</f>
        <v/>
      </c>
      <c r="AG46" s="47" t="str">
        <f>IF(AND('Mapa final'!$Y$15="Muy Baja",'Mapa final'!$AA$15="Mayor"),CONCATENATE("R1C",'Mapa final'!$O$15),"")</f>
        <v/>
      </c>
      <c r="AH46" s="48" t="str">
        <f>IF(AND('Mapa final'!$Y$10="Muy Baja",'Mapa final'!$AA$10="Catastrófico"),CONCATENATE("R1C",'Mapa final'!$O$10),"")</f>
        <v/>
      </c>
      <c r="AI46" s="49" t="str">
        <f>IF(AND('Mapa final'!$Y$11="Muy Baja",'Mapa final'!$AA$11="Catastrófico"),CONCATENATE("R1C",'Mapa final'!$O$11),"")</f>
        <v/>
      </c>
      <c r="AJ46" s="49" t="str">
        <f>IF(AND('Mapa final'!$Y$12="Muy Baja",'Mapa final'!$AA$12="Catastrófico"),CONCATENATE("R1C",'Mapa final'!$O$12),"")</f>
        <v/>
      </c>
      <c r="AK46" s="49" t="str">
        <f>IF(AND('Mapa final'!$Y$13="Muy Baja",'Mapa final'!$AA$13="Catastrófico"),CONCATENATE("R1C",'Mapa final'!$O$13),"")</f>
        <v/>
      </c>
      <c r="AL46" s="49" t="str">
        <f>IF(AND('Mapa final'!$Y$14="Muy Baja",'Mapa final'!$AA$14="Catastrófico"),CONCATENATE("R1C",'Mapa final'!$O$14),"")</f>
        <v/>
      </c>
      <c r="AM46" s="50" t="str">
        <f>IF(AND('Mapa final'!$Y$15="Muy Baja",'Mapa final'!$AA$15="Catastrófico"),CONCATENATE("R1C",'Mapa final'!$O$15),"")</f>
        <v/>
      </c>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ht="46.5" customHeight="1" x14ac:dyDescent="0.25">
      <c r="A47" s="82"/>
      <c r="B47" s="326"/>
      <c r="C47" s="326"/>
      <c r="D47" s="327"/>
      <c r="E47" s="383"/>
      <c r="F47" s="368"/>
      <c r="G47" s="368"/>
      <c r="H47" s="368"/>
      <c r="I47" s="369"/>
      <c r="J47" s="75" t="str">
        <f>IF(AND('Mapa final'!$Y$16="Muy Baja",'Mapa final'!$AA$16="Leve"),CONCATENATE("R2C",'Mapa final'!$O$16),"")</f>
        <v/>
      </c>
      <c r="K47" s="76" t="str">
        <f>IF(AND('Mapa final'!$Y$17="Muy Baja",'Mapa final'!$AA$17="Leve"),CONCATENATE("R2C",'Mapa final'!$O$17),"")</f>
        <v/>
      </c>
      <c r="L47" s="76" t="str">
        <f>IF(AND('Mapa final'!$Y$18="Muy Baja",'Mapa final'!$AA$18="Leve"),CONCATENATE("R2C",'Mapa final'!$O$18),"")</f>
        <v/>
      </c>
      <c r="M47" s="76" t="str">
        <f>IF(AND('Mapa final'!$Y$19="Muy Baja",'Mapa final'!$AA$19="Leve"),CONCATENATE("R2C",'Mapa final'!$O$19),"")</f>
        <v/>
      </c>
      <c r="N47" s="76" t="str">
        <f>IF(AND('Mapa final'!$Y$20="Muy Baja",'Mapa final'!$AA$20="Leve"),CONCATENATE("R2C",'Mapa final'!$O$20),"")</f>
        <v/>
      </c>
      <c r="O47" s="77" t="str">
        <f>IF(AND('Mapa final'!$Y$21="Muy Baja",'Mapa final'!$AA$21="Leve"),CONCATENATE("R2C",'Mapa final'!$O$21),"")</f>
        <v/>
      </c>
      <c r="P47" s="75" t="str">
        <f>IF(AND('Mapa final'!$Y$16="Muy Baja",'Mapa final'!$AA$16="Menor"),CONCATENATE("R2C",'Mapa final'!$O$16),"")</f>
        <v/>
      </c>
      <c r="Q47" s="76" t="str">
        <f>IF(AND('Mapa final'!$Y$17="Muy Baja",'Mapa final'!$AA$17="Menor"),CONCATENATE("R2C",'Mapa final'!$O$17),"")</f>
        <v/>
      </c>
      <c r="R47" s="76" t="str">
        <f>IF(AND('Mapa final'!$Y$18="Muy Baja",'Mapa final'!$AA$18="Menor"),CONCATENATE("R2C",'Mapa final'!$O$18),"")</f>
        <v/>
      </c>
      <c r="S47" s="76" t="str">
        <f>IF(AND('Mapa final'!$Y$19="Muy Baja",'Mapa final'!$AA$19="Menor"),CONCATENATE("R2C",'Mapa final'!$O$19),"")</f>
        <v/>
      </c>
      <c r="T47" s="76" t="str">
        <f>IF(AND('Mapa final'!$Y$20="Muy Baja",'Mapa final'!$AA$20="Menor"),CONCATENATE("R2C",'Mapa final'!$O$20),"")</f>
        <v/>
      </c>
      <c r="U47" s="77" t="str">
        <f>IF(AND('Mapa final'!$Y$21="Muy Baja",'Mapa final'!$AA$21="Menor"),CONCATENATE("R2C",'Mapa final'!$O$21),"")</f>
        <v/>
      </c>
      <c r="V47" s="66" t="str">
        <f>IF(AND('Mapa final'!$Y$16="Muy Baja",'Mapa final'!$AA$16="Moderado"),CONCATENATE("R2C",'Mapa final'!$O$16),"")</f>
        <v/>
      </c>
      <c r="W47" s="67" t="str">
        <f>IF(AND('Mapa final'!$Y$17="Muy Baja",'Mapa final'!$AA$17="Moderado"),CONCATENATE("R2C",'Mapa final'!$O$17),"")</f>
        <v/>
      </c>
      <c r="X47" s="67" t="str">
        <f>IF(AND('Mapa final'!$Y$18="Muy Baja",'Mapa final'!$AA$18="Moderado"),CONCATENATE("R2C",'Mapa final'!$O$18),"")</f>
        <v/>
      </c>
      <c r="Y47" s="67" t="str">
        <f>IF(AND('Mapa final'!$Y$19="Muy Baja",'Mapa final'!$AA$19="Moderado"),CONCATENATE("R2C",'Mapa final'!$O$19),"")</f>
        <v/>
      </c>
      <c r="Z47" s="67" t="str">
        <f>IF(AND('Mapa final'!$Y$20="Muy Baja",'Mapa final'!$AA$20="Moderado"),CONCATENATE("R2C",'Mapa final'!$O$20),"")</f>
        <v/>
      </c>
      <c r="AA47" s="68" t="str">
        <f>IF(AND('Mapa final'!$Y$21="Muy Baja",'Mapa final'!$AA$21="Moderado"),CONCATENATE("R2C",'Mapa final'!$O$21),"")</f>
        <v/>
      </c>
      <c r="AB47" s="51" t="str">
        <f>IF(AND('Mapa final'!$Y$16="Muy Baja",'Mapa final'!$AA$16="Mayor"),CONCATENATE("R2C",'Mapa final'!$O$16),"")</f>
        <v/>
      </c>
      <c r="AC47" s="52" t="str">
        <f>IF(AND('Mapa final'!$Y$17="Muy Baja",'Mapa final'!$AA$17="Mayor"),CONCATENATE("R2C",'Mapa final'!$O$17),"")</f>
        <v/>
      </c>
      <c r="AD47" s="52" t="str">
        <f>IF(AND('Mapa final'!$Y$18="Muy Baja",'Mapa final'!$AA$18="Mayor"),CONCATENATE("R2C",'Mapa final'!$O$18),"")</f>
        <v/>
      </c>
      <c r="AE47" s="52" t="str">
        <f>IF(AND('Mapa final'!$Y$19="Muy Baja",'Mapa final'!$AA$19="Mayor"),CONCATENATE("R2C",'Mapa final'!$O$19),"")</f>
        <v/>
      </c>
      <c r="AF47" s="52" t="str">
        <f>IF(AND('Mapa final'!$Y$20="Muy Baja",'Mapa final'!$AA$20="Mayor"),CONCATENATE("R2C",'Mapa final'!$O$20),"")</f>
        <v/>
      </c>
      <c r="AG47" s="53" t="str">
        <f>IF(AND('Mapa final'!$Y$21="Muy Baja",'Mapa final'!$AA$21="Mayor"),CONCATENATE("R2C",'Mapa final'!$O$21),"")</f>
        <v/>
      </c>
      <c r="AH47" s="54" t="str">
        <f>IF(AND('Mapa final'!$Y$16="Muy Baja",'Mapa final'!$AA$16="Catastrófico"),CONCATENATE("R2C",'Mapa final'!$O$16),"")</f>
        <v/>
      </c>
      <c r="AI47" s="55" t="str">
        <f>IF(AND('Mapa final'!$Y$17="Muy Baja",'Mapa final'!$AA$17="Catastrófico"),CONCATENATE("R2C",'Mapa final'!$O$17),"")</f>
        <v/>
      </c>
      <c r="AJ47" s="55" t="str">
        <f>IF(AND('Mapa final'!$Y$18="Muy Baja",'Mapa final'!$AA$18="Catastrófico"),CONCATENATE("R2C",'Mapa final'!$O$18),"")</f>
        <v/>
      </c>
      <c r="AK47" s="55" t="str">
        <f>IF(AND('Mapa final'!$Y$19="Muy Baja",'Mapa final'!$AA$19="Catastrófico"),CONCATENATE("R2C",'Mapa final'!$O$19),"")</f>
        <v/>
      </c>
      <c r="AL47" s="55" t="str">
        <f>IF(AND('Mapa final'!$Y$20="Muy Baja",'Mapa final'!$AA$20="Catastrófico"),CONCATENATE("R2C",'Mapa final'!$O$20),"")</f>
        <v/>
      </c>
      <c r="AM47" s="56" t="str">
        <f>IF(AND('Mapa final'!$Y$21="Muy Baja",'Mapa final'!$AA$21="Catastrófico"),CONCATENATE("R2C",'Mapa final'!$O$21),"")</f>
        <v/>
      </c>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ht="15" customHeight="1" x14ac:dyDescent="0.25">
      <c r="A48" s="82"/>
      <c r="B48" s="326"/>
      <c r="C48" s="326"/>
      <c r="D48" s="327"/>
      <c r="E48" s="383"/>
      <c r="F48" s="368"/>
      <c r="G48" s="368"/>
      <c r="H48" s="368"/>
      <c r="I48" s="369"/>
      <c r="J48" s="75" t="str">
        <f>IF(AND('Mapa final'!$Y$22="Muy Baja",'Mapa final'!$AA$22="Leve"),CONCATENATE("R3C",'Mapa final'!$O$22),"")</f>
        <v/>
      </c>
      <c r="K48" s="76" t="str">
        <f>IF(AND('Mapa final'!$Y$23="Muy Baja",'Mapa final'!$AA$23="Leve"),CONCATENATE("R3C",'Mapa final'!$O$23),"")</f>
        <v/>
      </c>
      <c r="L48" s="76" t="str">
        <f>IF(AND('Mapa final'!$Y$24="Muy Baja",'Mapa final'!$AA$24="Leve"),CONCATENATE("R3C",'Mapa final'!$O$24),"")</f>
        <v/>
      </c>
      <c r="M48" s="76" t="str">
        <f>IF(AND('Mapa final'!$Y$25="Muy Baja",'Mapa final'!$AA$25="Leve"),CONCATENATE("R3C",'Mapa final'!$O$25),"")</f>
        <v/>
      </c>
      <c r="N48" s="76" t="str">
        <f>IF(AND('Mapa final'!$Y$26="Muy Baja",'Mapa final'!$AA$26="Leve"),CONCATENATE("R3C",'Mapa final'!$O$26),"")</f>
        <v/>
      </c>
      <c r="O48" s="77" t="str">
        <f>IF(AND('Mapa final'!$Y$27="Muy Baja",'Mapa final'!$AA$27="Leve"),CONCATENATE("R3C",'Mapa final'!$O$27),"")</f>
        <v/>
      </c>
      <c r="P48" s="75" t="str">
        <f>IF(AND('Mapa final'!$Y$22="Muy Baja",'Mapa final'!$AA$22="Menor"),CONCATENATE("R3C",'Mapa final'!$O$22),"")</f>
        <v/>
      </c>
      <c r="Q48" s="76" t="str">
        <f>IF(AND('Mapa final'!$Y$23="Muy Baja",'Mapa final'!$AA$23="Menor"),CONCATENATE("R3C",'Mapa final'!$O$23),"")</f>
        <v/>
      </c>
      <c r="R48" s="76" t="str">
        <f>IF(AND('Mapa final'!$Y$24="Muy Baja",'Mapa final'!$AA$24="Menor"),CONCATENATE("R3C",'Mapa final'!$O$24),"")</f>
        <v/>
      </c>
      <c r="S48" s="76" t="str">
        <f>IF(AND('Mapa final'!$Y$25="Muy Baja",'Mapa final'!$AA$25="Menor"),CONCATENATE("R3C",'Mapa final'!$O$25),"")</f>
        <v/>
      </c>
      <c r="T48" s="76" t="str">
        <f>IF(AND('Mapa final'!$Y$26="Muy Baja",'Mapa final'!$AA$26="Menor"),CONCATENATE("R3C",'Mapa final'!$O$26),"")</f>
        <v/>
      </c>
      <c r="U48" s="77" t="str">
        <f>IF(AND('Mapa final'!$Y$27="Muy Baja",'Mapa final'!$AA$27="Menor"),CONCATENATE("R3C",'Mapa final'!$O$27),"")</f>
        <v/>
      </c>
      <c r="V48" s="66" t="str">
        <f>IF(AND('Mapa final'!$Y$22="Muy Baja",'Mapa final'!$AA$22="Moderado"),CONCATENATE("R3C",'Mapa final'!$O$22),"")</f>
        <v/>
      </c>
      <c r="W48" s="67" t="str">
        <f>IF(AND('Mapa final'!$Y$23="Muy Baja",'Mapa final'!$AA$23="Moderado"),CONCATENATE("R3C",'Mapa final'!$O$23),"")</f>
        <v/>
      </c>
      <c r="X48" s="67" t="str">
        <f>IF(AND('Mapa final'!$Y$24="Muy Baja",'Mapa final'!$AA$24="Moderado"),CONCATENATE("R3C",'Mapa final'!$O$24),"")</f>
        <v/>
      </c>
      <c r="Y48" s="67" t="str">
        <f>IF(AND('Mapa final'!$Y$25="Muy Baja",'Mapa final'!$AA$25="Moderado"),CONCATENATE("R3C",'Mapa final'!$O$25),"")</f>
        <v/>
      </c>
      <c r="Z48" s="67" t="str">
        <f>IF(AND('Mapa final'!$Y$26="Muy Baja",'Mapa final'!$AA$26="Moderado"),CONCATENATE("R3C",'Mapa final'!$O$26),"")</f>
        <v/>
      </c>
      <c r="AA48" s="68" t="str">
        <f>IF(AND('Mapa final'!$Y$27="Muy Baja",'Mapa final'!$AA$27="Moderado"),CONCATENATE("R3C",'Mapa final'!$O$27),"")</f>
        <v/>
      </c>
      <c r="AB48" s="51" t="str">
        <f>IF(AND('Mapa final'!$Y$22="Muy Baja",'Mapa final'!$AA$22="Mayor"),CONCATENATE("R3C",'Mapa final'!$O$22),"")</f>
        <v/>
      </c>
      <c r="AC48" s="52" t="str">
        <f>IF(AND('Mapa final'!$Y$23="Muy Baja",'Mapa final'!$AA$23="Mayor"),CONCATENATE("R3C",'Mapa final'!$O$23),"")</f>
        <v/>
      </c>
      <c r="AD48" s="52" t="str">
        <f>IF(AND('Mapa final'!$Y$24="Muy Baja",'Mapa final'!$AA$24="Mayor"),CONCATENATE("R3C",'Mapa final'!$O$24),"")</f>
        <v/>
      </c>
      <c r="AE48" s="52" t="str">
        <f>IF(AND('Mapa final'!$Y$25="Muy Baja",'Mapa final'!$AA$25="Mayor"),CONCATENATE("R3C",'Mapa final'!$O$25),"")</f>
        <v/>
      </c>
      <c r="AF48" s="52" t="str">
        <f>IF(AND('Mapa final'!$Y$26="Muy Baja",'Mapa final'!$AA$26="Mayor"),CONCATENATE("R3C",'Mapa final'!$O$26),"")</f>
        <v/>
      </c>
      <c r="AG48" s="53" t="str">
        <f>IF(AND('Mapa final'!$Y$27="Muy Baja",'Mapa final'!$AA$27="Mayor"),CONCATENATE("R3C",'Mapa final'!$O$27),"")</f>
        <v/>
      </c>
      <c r="AH48" s="54" t="str">
        <f>IF(AND('Mapa final'!$Y$22="Muy Baja",'Mapa final'!$AA$22="Catastrófico"),CONCATENATE("R3C",'Mapa final'!$O$22),"")</f>
        <v/>
      </c>
      <c r="AI48" s="55" t="str">
        <f>IF(AND('Mapa final'!$Y$23="Muy Baja",'Mapa final'!$AA$23="Catastrófico"),CONCATENATE("R3C",'Mapa final'!$O$23),"")</f>
        <v/>
      </c>
      <c r="AJ48" s="55" t="str">
        <f>IF(AND('Mapa final'!$Y$24="Muy Baja",'Mapa final'!$AA$24="Catastrófico"),CONCATENATE("R3C",'Mapa final'!$O$24),"")</f>
        <v/>
      </c>
      <c r="AK48" s="55" t="str">
        <f>IF(AND('Mapa final'!$Y$25="Muy Baja",'Mapa final'!$AA$25="Catastrófico"),CONCATENATE("R3C",'Mapa final'!$O$25),"")</f>
        <v/>
      </c>
      <c r="AL48" s="55" t="str">
        <f>IF(AND('Mapa final'!$Y$26="Muy Baja",'Mapa final'!$AA$26="Catastrófico"),CONCATENATE("R3C",'Mapa final'!$O$26),"")</f>
        <v/>
      </c>
      <c r="AM48" s="56" t="str">
        <f>IF(AND('Mapa final'!$Y$27="Muy Baja",'Mapa final'!$AA$27="Catastrófico"),CONCATENATE("R3C",'Mapa final'!$O$27),"")</f>
        <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ht="15" customHeight="1" x14ac:dyDescent="0.25">
      <c r="A49" s="82"/>
      <c r="B49" s="326"/>
      <c r="C49" s="326"/>
      <c r="D49" s="327"/>
      <c r="E49" s="367"/>
      <c r="F49" s="368"/>
      <c r="G49" s="368"/>
      <c r="H49" s="368"/>
      <c r="I49" s="369"/>
      <c r="J49" s="75" t="str">
        <f>IF(AND('Mapa final'!$Y$28="Muy Baja",'Mapa final'!$AA$28="Leve"),CONCATENATE("R4C",'Mapa final'!$O$28),"")</f>
        <v/>
      </c>
      <c r="K49" s="76" t="str">
        <f>IF(AND('Mapa final'!$Y$29="Muy Baja",'Mapa final'!$AA$29="Leve"),CONCATENATE("R4C",'Mapa final'!$O$29),"")</f>
        <v/>
      </c>
      <c r="L49" s="76" t="str">
        <f>IF(AND('Mapa final'!$Y$30="Muy Baja",'Mapa final'!$AA$30="Leve"),CONCATENATE("R4C",'Mapa final'!$O$30),"")</f>
        <v/>
      </c>
      <c r="M49" s="76" t="str">
        <f>IF(AND('Mapa final'!$Y$31="Muy Baja",'Mapa final'!$AA$31="Leve"),CONCATENATE("R4C",'Mapa final'!$O$31),"")</f>
        <v/>
      </c>
      <c r="N49" s="76" t="str">
        <f>IF(AND('Mapa final'!$Y$32="Muy Baja",'Mapa final'!$AA$32="Leve"),CONCATENATE("R4C",'Mapa final'!$O$32),"")</f>
        <v/>
      </c>
      <c r="O49" s="77" t="str">
        <f>IF(AND('Mapa final'!$Y$33="Muy Baja",'Mapa final'!$AA$33="Leve"),CONCATENATE("R4C",'Mapa final'!$O$33),"")</f>
        <v/>
      </c>
      <c r="P49" s="75" t="str">
        <f>IF(AND('Mapa final'!$Y$28="Muy Baja",'Mapa final'!$AA$28="Menor"),CONCATENATE("R4C",'Mapa final'!$O$28),"")</f>
        <v/>
      </c>
      <c r="Q49" s="76" t="str">
        <f>IF(AND('Mapa final'!$Y$29="Muy Baja",'Mapa final'!$AA$29="Menor"),CONCATENATE("R4C",'Mapa final'!$O$29),"")</f>
        <v/>
      </c>
      <c r="R49" s="76" t="str">
        <f>IF(AND('Mapa final'!$Y$30="Muy Baja",'Mapa final'!$AA$30="Menor"),CONCATENATE("R4C",'Mapa final'!$O$30),"")</f>
        <v/>
      </c>
      <c r="S49" s="76" t="str">
        <f>IF(AND('Mapa final'!$Y$31="Muy Baja",'Mapa final'!$AA$31="Menor"),CONCATENATE("R4C",'Mapa final'!$O$31),"")</f>
        <v/>
      </c>
      <c r="T49" s="76" t="str">
        <f>IF(AND('Mapa final'!$Y$32="Muy Baja",'Mapa final'!$AA$32="Menor"),CONCATENATE("R4C",'Mapa final'!$O$32),"")</f>
        <v/>
      </c>
      <c r="U49" s="77" t="str">
        <f>IF(AND('Mapa final'!$Y$33="Muy Baja",'Mapa final'!$AA$33="Menor"),CONCATENATE("R4C",'Mapa final'!$O$33),"")</f>
        <v/>
      </c>
      <c r="V49" s="66" t="str">
        <f>IF(AND('Mapa final'!$Y$28="Muy Baja",'Mapa final'!$AA$28="Moderado"),CONCATENATE("R4C",'Mapa final'!$O$28),"")</f>
        <v/>
      </c>
      <c r="W49" s="67" t="str">
        <f>IF(AND('Mapa final'!$Y$29="Muy Baja",'Mapa final'!$AA$29="Moderado"),CONCATENATE("R4C",'Mapa final'!$O$29),"")</f>
        <v/>
      </c>
      <c r="X49" s="67" t="str">
        <f>IF(AND('Mapa final'!$Y$30="Muy Baja",'Mapa final'!$AA$30="Moderado"),CONCATENATE("R4C",'Mapa final'!$O$30),"")</f>
        <v/>
      </c>
      <c r="Y49" s="67" t="str">
        <f>IF(AND('Mapa final'!$Y$31="Muy Baja",'Mapa final'!$AA$31="Moderado"),CONCATENATE("R4C",'Mapa final'!$O$31),"")</f>
        <v/>
      </c>
      <c r="Z49" s="67" t="str">
        <f>IF(AND('Mapa final'!$Y$32="Muy Baja",'Mapa final'!$AA$32="Moderado"),CONCATENATE("R4C",'Mapa final'!$O$32),"")</f>
        <v/>
      </c>
      <c r="AA49" s="68" t="str">
        <f>IF(AND('Mapa final'!$Y$33="Muy Baja",'Mapa final'!$AA$33="Moderado"),CONCATENATE("R4C",'Mapa final'!$O$33),"")</f>
        <v/>
      </c>
      <c r="AB49" s="51" t="str">
        <f>IF(AND('Mapa final'!$Y$28="Muy Baja",'Mapa final'!$AA$28="Mayor"),CONCATENATE("R4C",'Mapa final'!$O$28),"")</f>
        <v/>
      </c>
      <c r="AC49" s="52" t="str">
        <f>IF(AND('Mapa final'!$Y$29="Muy Baja",'Mapa final'!$AA$29="Mayor"),CONCATENATE("R4C",'Mapa final'!$O$29),"")</f>
        <v/>
      </c>
      <c r="AD49" s="52" t="str">
        <f>IF(AND('Mapa final'!$Y$30="Muy Baja",'Mapa final'!$AA$30="Mayor"),CONCATENATE("R4C",'Mapa final'!$O$30),"")</f>
        <v/>
      </c>
      <c r="AE49" s="52" t="str">
        <f>IF(AND('Mapa final'!$Y$31="Muy Baja",'Mapa final'!$AA$31="Mayor"),CONCATENATE("R4C",'Mapa final'!$O$31),"")</f>
        <v/>
      </c>
      <c r="AF49" s="52" t="str">
        <f>IF(AND('Mapa final'!$Y$32="Muy Baja",'Mapa final'!$AA$32="Mayor"),CONCATENATE("R4C",'Mapa final'!$O$32),"")</f>
        <v/>
      </c>
      <c r="AG49" s="53" t="str">
        <f>IF(AND('Mapa final'!$Y$33="Muy Baja",'Mapa final'!$AA$33="Mayor"),CONCATENATE("R4C",'Mapa final'!$O$33),"")</f>
        <v/>
      </c>
      <c r="AH49" s="54" t="str">
        <f>IF(AND('Mapa final'!$Y$28="Muy Baja",'Mapa final'!$AA$28="Catastrófico"),CONCATENATE("R4C",'Mapa final'!$O$28),"")</f>
        <v/>
      </c>
      <c r="AI49" s="55" t="str">
        <f>IF(AND('Mapa final'!$Y$29="Muy Baja",'Mapa final'!$AA$29="Catastrófico"),CONCATENATE("R4C",'Mapa final'!$O$29),"")</f>
        <v/>
      </c>
      <c r="AJ49" s="55" t="str">
        <f>IF(AND('Mapa final'!$Y$30="Muy Baja",'Mapa final'!$AA$30="Catastrófico"),CONCATENATE("R4C",'Mapa final'!$O$30),"")</f>
        <v/>
      </c>
      <c r="AK49" s="55" t="str">
        <f>IF(AND('Mapa final'!$Y$31="Muy Baja",'Mapa final'!$AA$31="Catastrófico"),CONCATENATE("R4C",'Mapa final'!$O$31),"")</f>
        <v/>
      </c>
      <c r="AL49" s="55" t="str">
        <f>IF(AND('Mapa final'!$Y$32="Muy Baja",'Mapa final'!$AA$32="Catastrófico"),CONCATENATE("R4C",'Mapa final'!$O$32),"")</f>
        <v/>
      </c>
      <c r="AM49" s="56" t="str">
        <f>IF(AND('Mapa final'!$Y$33="Muy Baja",'Mapa final'!$AA$33="Catastrófico"),CONCATENATE("R4C",'Mapa final'!$O$33),"")</f>
        <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ht="15" customHeight="1" x14ac:dyDescent="0.25">
      <c r="A50" s="82"/>
      <c r="B50" s="326"/>
      <c r="C50" s="326"/>
      <c r="D50" s="327"/>
      <c r="E50" s="367"/>
      <c r="F50" s="368"/>
      <c r="G50" s="368"/>
      <c r="H50" s="368"/>
      <c r="I50" s="369"/>
      <c r="J50" s="75" t="str">
        <f>IF(AND('Mapa final'!$Y$34="Muy Baja",'Mapa final'!$AA$34="Leve"),CONCATENATE("R5C",'Mapa final'!$O$34),"")</f>
        <v/>
      </c>
      <c r="K50" s="76" t="e">
        <f>IF(AND('Mapa final'!#REF!="Muy Baja",'Mapa final'!#REF!="Leve"),CONCATENATE("R5C",'Mapa final'!#REF!),"")</f>
        <v>#REF!</v>
      </c>
      <c r="L50" s="76" t="e">
        <f>IF(AND('Mapa final'!#REF!="Muy Baja",'Mapa final'!#REF!="Leve"),CONCATENATE("R5C",'Mapa final'!#REF!),"")</f>
        <v>#REF!</v>
      </c>
      <c r="M50" s="76" t="e">
        <f>IF(AND('Mapa final'!#REF!="Muy Baja",'Mapa final'!#REF!="Leve"),CONCATENATE("R5C",'Mapa final'!#REF!),"")</f>
        <v>#REF!</v>
      </c>
      <c r="N50" s="76" t="str">
        <f>IF(AND('Mapa final'!$Y$35="Muy Baja",'Mapa final'!$AA$35="Leve"),CONCATENATE("R5C",'Mapa final'!$O$35),"")</f>
        <v/>
      </c>
      <c r="O50" s="77" t="str">
        <f>IF(AND('Mapa final'!$Y$36="Muy Baja",'Mapa final'!$AA$36="Leve"),CONCATENATE("R5C",'Mapa final'!$O$36),"")</f>
        <v/>
      </c>
      <c r="P50" s="75" t="str">
        <f>IF(AND('Mapa final'!$Y$34="Muy Baja",'Mapa final'!$AA$34="Menor"),CONCATENATE("R5C",'Mapa final'!$O$34),"")</f>
        <v/>
      </c>
      <c r="Q50" s="76" t="e">
        <f>IF(AND('Mapa final'!#REF!="Muy Baja",'Mapa final'!#REF!="Menor"),CONCATENATE("R5C",'Mapa final'!#REF!),"")</f>
        <v>#REF!</v>
      </c>
      <c r="R50" s="76" t="e">
        <f>IF(AND('Mapa final'!#REF!="Muy Baja",'Mapa final'!#REF!="Menor"),CONCATENATE("R5C",'Mapa final'!#REF!),"")</f>
        <v>#REF!</v>
      </c>
      <c r="S50" s="76" t="e">
        <f>IF(AND('Mapa final'!#REF!="Muy Baja",'Mapa final'!#REF!="Menor"),CONCATENATE("R5C",'Mapa final'!#REF!),"")</f>
        <v>#REF!</v>
      </c>
      <c r="T50" s="76" t="str">
        <f>IF(AND('Mapa final'!$Y$35="Muy Baja",'Mapa final'!$AA$35="Menor"),CONCATENATE("R5C",'Mapa final'!$O$35),"")</f>
        <v/>
      </c>
      <c r="U50" s="77" t="str">
        <f>IF(AND('Mapa final'!$Y$36="Muy Baja",'Mapa final'!$AA$36="Menor"),CONCATENATE("R5C",'Mapa final'!$O$36),"")</f>
        <v/>
      </c>
      <c r="V50" s="66" t="str">
        <f>IF(AND('Mapa final'!$Y$34="Muy Baja",'Mapa final'!$AA$34="Moderado"),CONCATENATE("R5C",'Mapa final'!$O$34),"")</f>
        <v/>
      </c>
      <c r="W50" s="67" t="e">
        <f>IF(AND('Mapa final'!#REF!="Muy Baja",'Mapa final'!#REF!="Moderado"),CONCATENATE("R5C",'Mapa final'!#REF!),"")</f>
        <v>#REF!</v>
      </c>
      <c r="X50" s="67" t="e">
        <f>IF(AND('Mapa final'!#REF!="Muy Baja",'Mapa final'!#REF!="Moderado"),CONCATENATE("R5C",'Mapa final'!#REF!),"")</f>
        <v>#REF!</v>
      </c>
      <c r="Y50" s="67" t="e">
        <f>IF(AND('Mapa final'!#REF!="Muy Baja",'Mapa final'!#REF!="Moderado"),CONCATENATE("R5C",'Mapa final'!#REF!),"")</f>
        <v>#REF!</v>
      </c>
      <c r="Z50" s="67" t="str">
        <f>IF(AND('Mapa final'!$Y$35="Muy Baja",'Mapa final'!$AA$35="Moderado"),CONCATENATE("R5C",'Mapa final'!$O$35),"")</f>
        <v/>
      </c>
      <c r="AA50" s="68" t="str">
        <f>IF(AND('Mapa final'!$Y$36="Muy Baja",'Mapa final'!$AA$36="Moderado"),CONCATENATE("R5C",'Mapa final'!$O$36),"")</f>
        <v/>
      </c>
      <c r="AB50" s="51" t="str">
        <f>IF(AND('Mapa final'!$Y$34="Muy Baja",'Mapa final'!$AA$34="Mayor"),CONCATENATE("R5C",'Mapa final'!$O$34),"")</f>
        <v/>
      </c>
      <c r="AC50" s="52" t="e">
        <f>IF(AND('Mapa final'!#REF!="Muy Baja",'Mapa final'!#REF!="Mayor"),CONCATENATE("R5C",'Mapa final'!#REF!),"")</f>
        <v>#REF!</v>
      </c>
      <c r="AD50" s="52" t="e">
        <f>IF(AND('Mapa final'!#REF!="Muy Baja",'Mapa final'!#REF!="Mayor"),CONCATENATE("R5C",'Mapa final'!#REF!),"")</f>
        <v>#REF!</v>
      </c>
      <c r="AE50" s="52" t="e">
        <f>IF(AND('Mapa final'!#REF!="Muy Baja",'Mapa final'!#REF!="Mayor"),CONCATENATE("R5C",'Mapa final'!#REF!),"")</f>
        <v>#REF!</v>
      </c>
      <c r="AF50" s="52" t="str">
        <f>IF(AND('Mapa final'!$Y$35="Muy Baja",'Mapa final'!$AA$35="Mayor"),CONCATENATE("R5C",'Mapa final'!$O$35),"")</f>
        <v/>
      </c>
      <c r="AG50" s="53" t="str">
        <f>IF(AND('Mapa final'!$Y$36="Muy Baja",'Mapa final'!$AA$36="Mayor"),CONCATENATE("R5C",'Mapa final'!$O$36),"")</f>
        <v/>
      </c>
      <c r="AH50" s="54" t="str">
        <f>IF(AND('Mapa final'!$Y$34="Muy Baja",'Mapa final'!$AA$34="Catastrófico"),CONCATENATE("R5C",'Mapa final'!$O$34),"")</f>
        <v/>
      </c>
      <c r="AI50" s="55" t="e">
        <f>IF(AND('Mapa final'!#REF!="Muy Baja",'Mapa final'!#REF!="Catastrófico"),CONCATENATE("R5C",'Mapa final'!#REF!),"")</f>
        <v>#REF!</v>
      </c>
      <c r="AJ50" s="55" t="e">
        <f>IF(AND('Mapa final'!#REF!="Muy Baja",'Mapa final'!#REF!="Catastrófico"),CONCATENATE("R5C",'Mapa final'!#REF!),"")</f>
        <v>#REF!</v>
      </c>
      <c r="AK50" s="55" t="e">
        <f>IF(AND('Mapa final'!#REF!="Muy Baja",'Mapa final'!#REF!="Catastrófico"),CONCATENATE("R5C",'Mapa final'!#REF!),"")</f>
        <v>#REF!</v>
      </c>
      <c r="AL50" s="55" t="str">
        <f>IF(AND('Mapa final'!$Y$35="Muy Baja",'Mapa final'!$AA$35="Catastrófico"),CONCATENATE("R5C",'Mapa final'!$O$35),"")</f>
        <v/>
      </c>
      <c r="AM50" s="56" t="str">
        <f>IF(AND('Mapa final'!$Y$36="Muy Baja",'Mapa final'!$AA$36="Catastrófico"),CONCATENATE("R5C",'Mapa final'!$O$36),"")</f>
        <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customHeight="1" x14ac:dyDescent="0.25">
      <c r="A51" s="82"/>
      <c r="B51" s="326"/>
      <c r="C51" s="326"/>
      <c r="D51" s="327"/>
      <c r="E51" s="367"/>
      <c r="F51" s="368"/>
      <c r="G51" s="368"/>
      <c r="H51" s="368"/>
      <c r="I51" s="369"/>
      <c r="J51" s="75" t="str">
        <f>IF(AND('Mapa final'!$Y$37="Muy Baja",'Mapa final'!$AA$37="Leve"),CONCATENATE("R6C",'Mapa final'!$O$37),"")</f>
        <v/>
      </c>
      <c r="K51" s="76" t="str">
        <f>IF(AND('Mapa final'!$Y$38="Muy Baja",'Mapa final'!$AA$38="Leve"),CONCATENATE("R6C",'Mapa final'!$O$38),"")</f>
        <v/>
      </c>
      <c r="L51" s="76" t="str">
        <f>IF(AND('Mapa final'!$Y$39="Muy Baja",'Mapa final'!$AA$39="Leve"),CONCATENATE("R6C",'Mapa final'!$O$39),"")</f>
        <v/>
      </c>
      <c r="M51" s="76" t="str">
        <f>IF(AND('Mapa final'!$Y$40="Muy Baja",'Mapa final'!$AA$40="Leve"),CONCATENATE("R6C",'Mapa final'!$O$40),"")</f>
        <v/>
      </c>
      <c r="N51" s="76" t="str">
        <f>IF(AND('Mapa final'!$Y$41="Muy Baja",'Mapa final'!$AA$41="Leve"),CONCATENATE("R6C",'Mapa final'!$O$41),"")</f>
        <v/>
      </c>
      <c r="O51" s="77" t="str">
        <f>IF(AND('Mapa final'!$Y$42="Muy Baja",'Mapa final'!$AA$42="Leve"),CONCATENATE("R6C",'Mapa final'!$O$42),"")</f>
        <v/>
      </c>
      <c r="P51" s="75" t="str">
        <f>IF(AND('Mapa final'!$Y$37="Muy Baja",'Mapa final'!$AA$37="Menor"),CONCATENATE("R6C",'Mapa final'!$O$37),"")</f>
        <v/>
      </c>
      <c r="Q51" s="76" t="str">
        <f>IF(AND('Mapa final'!$Y$38="Muy Baja",'Mapa final'!$AA$38="Menor"),CONCATENATE("R6C",'Mapa final'!$O$38),"")</f>
        <v/>
      </c>
      <c r="R51" s="76" t="str">
        <f>IF(AND('Mapa final'!$Y$39="Muy Baja",'Mapa final'!$AA$39="Menor"),CONCATENATE("R6C",'Mapa final'!$O$39),"")</f>
        <v/>
      </c>
      <c r="S51" s="76" t="str">
        <f>IF(AND('Mapa final'!$Y$40="Muy Baja",'Mapa final'!$AA$40="Menor"),CONCATENATE("R6C",'Mapa final'!$O$40),"")</f>
        <v/>
      </c>
      <c r="T51" s="76" t="str">
        <f>IF(AND('Mapa final'!$Y$41="Muy Baja",'Mapa final'!$AA$41="Menor"),CONCATENATE("R6C",'Mapa final'!$O$41),"")</f>
        <v/>
      </c>
      <c r="U51" s="77" t="str">
        <f>IF(AND('Mapa final'!$Y$42="Muy Baja",'Mapa final'!$AA$42="Menor"),CONCATENATE("R6C",'Mapa final'!$O$42),"")</f>
        <v/>
      </c>
      <c r="V51" s="66" t="str">
        <f>IF(AND('Mapa final'!$Y$37="Muy Baja",'Mapa final'!$AA$37="Moderado"),CONCATENATE("R6C",'Mapa final'!$O$37),"")</f>
        <v/>
      </c>
      <c r="W51" s="67" t="str">
        <f>IF(AND('Mapa final'!$Y$38="Muy Baja",'Mapa final'!$AA$38="Moderado"),CONCATENATE("R6C",'Mapa final'!$O$38),"")</f>
        <v/>
      </c>
      <c r="X51" s="67" t="str">
        <f>IF(AND('Mapa final'!$Y$39="Muy Baja",'Mapa final'!$AA$39="Moderado"),CONCATENATE("R6C",'Mapa final'!$O$39),"")</f>
        <v/>
      </c>
      <c r="Y51" s="67" t="str">
        <f>IF(AND('Mapa final'!$Y$40="Muy Baja",'Mapa final'!$AA$40="Moderado"),CONCATENATE("R6C",'Mapa final'!$O$40),"")</f>
        <v/>
      </c>
      <c r="Z51" s="67" t="str">
        <f>IF(AND('Mapa final'!$Y$41="Muy Baja",'Mapa final'!$AA$41="Moderado"),CONCATENATE("R6C",'Mapa final'!$O$41),"")</f>
        <v/>
      </c>
      <c r="AA51" s="68" t="str">
        <f>IF(AND('Mapa final'!$Y$42="Muy Baja",'Mapa final'!$AA$42="Moderado"),CONCATENATE("R6C",'Mapa final'!$O$42),"")</f>
        <v/>
      </c>
      <c r="AB51" s="51" t="str">
        <f>IF(AND('Mapa final'!$Y$37="Muy Baja",'Mapa final'!$AA$37="Mayor"),CONCATENATE("R6C",'Mapa final'!$O$37),"")</f>
        <v/>
      </c>
      <c r="AC51" s="52" t="str">
        <f>IF(AND('Mapa final'!$Y$38="Muy Baja",'Mapa final'!$AA$38="Mayor"),CONCATENATE("R6C",'Mapa final'!$O$38),"")</f>
        <v/>
      </c>
      <c r="AD51" s="52" t="str">
        <f>IF(AND('Mapa final'!$Y$39="Muy Baja",'Mapa final'!$AA$39="Mayor"),CONCATENATE("R6C",'Mapa final'!$O$39),"")</f>
        <v/>
      </c>
      <c r="AE51" s="52" t="str">
        <f>IF(AND('Mapa final'!$Y$40="Muy Baja",'Mapa final'!$AA$40="Mayor"),CONCATENATE("R6C",'Mapa final'!$O$40),"")</f>
        <v/>
      </c>
      <c r="AF51" s="52" t="str">
        <f>IF(AND('Mapa final'!$Y$41="Muy Baja",'Mapa final'!$AA$41="Mayor"),CONCATENATE("R6C",'Mapa final'!$O$41),"")</f>
        <v/>
      </c>
      <c r="AG51" s="53" t="str">
        <f>IF(AND('Mapa final'!$Y$42="Muy Baja",'Mapa final'!$AA$42="Mayor"),CONCATENATE("R6C",'Mapa final'!$O$42),"")</f>
        <v/>
      </c>
      <c r="AH51" s="54" t="str">
        <f>IF(AND('Mapa final'!$Y$37="Muy Baja",'Mapa final'!$AA$37="Catastrófico"),CONCATENATE("R6C",'Mapa final'!$O$37),"")</f>
        <v/>
      </c>
      <c r="AI51" s="55" t="str">
        <f>IF(AND('Mapa final'!$Y$38="Muy Baja",'Mapa final'!$AA$38="Catastrófico"),CONCATENATE("R6C",'Mapa final'!$O$38),"")</f>
        <v/>
      </c>
      <c r="AJ51" s="55" t="str">
        <f>IF(AND('Mapa final'!$Y$39="Muy Baja",'Mapa final'!$AA$39="Catastrófico"),CONCATENATE("R6C",'Mapa final'!$O$39),"")</f>
        <v/>
      </c>
      <c r="AK51" s="55" t="str">
        <f>IF(AND('Mapa final'!$Y$40="Muy Baja",'Mapa final'!$AA$40="Catastrófico"),CONCATENATE("R6C",'Mapa final'!$O$40),"")</f>
        <v/>
      </c>
      <c r="AL51" s="55" t="str">
        <f>IF(AND('Mapa final'!$Y$41="Muy Baja",'Mapa final'!$AA$41="Catastrófico"),CONCATENATE("R6C",'Mapa final'!$O$41),"")</f>
        <v/>
      </c>
      <c r="AM51" s="56" t="str">
        <f>IF(AND('Mapa final'!$Y$42="Muy Baja",'Mapa final'!$AA$42="Catastrófico"),CONCATENATE("R6C",'Mapa final'!$O$42),"")</f>
        <v/>
      </c>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ht="15" customHeight="1" x14ac:dyDescent="0.25">
      <c r="A52" s="82"/>
      <c r="B52" s="326"/>
      <c r="C52" s="326"/>
      <c r="D52" s="327"/>
      <c r="E52" s="367"/>
      <c r="F52" s="368"/>
      <c r="G52" s="368"/>
      <c r="H52" s="368"/>
      <c r="I52" s="369"/>
      <c r="J52" s="75" t="str">
        <f>IF(AND('Mapa final'!$Y$43="Muy Baja",'Mapa final'!$AA$43="Leve"),CONCATENATE("R7C",'Mapa final'!$O$43),"")</f>
        <v/>
      </c>
      <c r="K52" s="76" t="str">
        <f>IF(AND('Mapa final'!$Y$44="Muy Baja",'Mapa final'!$AA$44="Leve"),CONCATENATE("R7C",'Mapa final'!$O$44),"")</f>
        <v/>
      </c>
      <c r="L52" s="76" t="str">
        <f>IF(AND('Mapa final'!$Y$45="Muy Baja",'Mapa final'!$AA$45="Leve"),CONCATENATE("R7C",'Mapa final'!$O$45),"")</f>
        <v/>
      </c>
      <c r="M52" s="76" t="str">
        <f>IF(AND('Mapa final'!$Y$46="Muy Baja",'Mapa final'!$AA$46="Leve"),CONCATENATE("R7C",'Mapa final'!$O$46),"")</f>
        <v/>
      </c>
      <c r="N52" s="76" t="str">
        <f>IF(AND('Mapa final'!$Y$47="Muy Baja",'Mapa final'!$AA$47="Leve"),CONCATENATE("R7C",'Mapa final'!$O$47),"")</f>
        <v/>
      </c>
      <c r="O52" s="77" t="str">
        <f>IF(AND('Mapa final'!$Y$48="Muy Baja",'Mapa final'!$AA$48="Leve"),CONCATENATE("R7C",'Mapa final'!$O$48),"")</f>
        <v/>
      </c>
      <c r="P52" s="75" t="str">
        <f>IF(AND('Mapa final'!$Y$43="Muy Baja",'Mapa final'!$AA$43="Menor"),CONCATENATE("R7C",'Mapa final'!$O$43),"")</f>
        <v/>
      </c>
      <c r="Q52" s="76" t="str">
        <f>IF(AND('Mapa final'!$Y$44="Muy Baja",'Mapa final'!$AA$44="Menor"),CONCATENATE("R7C",'Mapa final'!$O$44),"")</f>
        <v/>
      </c>
      <c r="R52" s="76" t="str">
        <f>IF(AND('Mapa final'!$Y$45="Muy Baja",'Mapa final'!$AA$45="Menor"),CONCATENATE("R7C",'Mapa final'!$O$45),"")</f>
        <v/>
      </c>
      <c r="S52" s="76" t="str">
        <f>IF(AND('Mapa final'!$Y$46="Muy Baja",'Mapa final'!$AA$46="Menor"),CONCATENATE("R7C",'Mapa final'!$O$46),"")</f>
        <v/>
      </c>
      <c r="T52" s="76" t="str">
        <f>IF(AND('Mapa final'!$Y$47="Muy Baja",'Mapa final'!$AA$47="Menor"),CONCATENATE("R7C",'Mapa final'!$O$47),"")</f>
        <v/>
      </c>
      <c r="U52" s="77" t="str">
        <f>IF(AND('Mapa final'!$Y$48="Muy Baja",'Mapa final'!$AA$48="Menor"),CONCATENATE("R7C",'Mapa final'!$O$48),"")</f>
        <v/>
      </c>
      <c r="V52" s="66" t="str">
        <f>IF(AND('Mapa final'!$Y$43="Muy Baja",'Mapa final'!$AA$43="Moderado"),CONCATENATE("R7C",'Mapa final'!$O$43),"")</f>
        <v/>
      </c>
      <c r="W52" s="67" t="str">
        <f>IF(AND('Mapa final'!$Y$44="Muy Baja",'Mapa final'!$AA$44="Moderado"),CONCATENATE("R7C",'Mapa final'!$O$44),"")</f>
        <v/>
      </c>
      <c r="X52" s="67" t="str">
        <f>IF(AND('Mapa final'!$Y$45="Muy Baja",'Mapa final'!$AA$45="Moderado"),CONCATENATE("R7C",'Mapa final'!$O$45),"")</f>
        <v/>
      </c>
      <c r="Y52" s="67" t="str">
        <f>IF(AND('Mapa final'!$Y$46="Muy Baja",'Mapa final'!$AA$46="Moderado"),CONCATENATE("R7C",'Mapa final'!$O$46),"")</f>
        <v/>
      </c>
      <c r="Z52" s="67" t="str">
        <f>IF(AND('Mapa final'!$Y$47="Muy Baja",'Mapa final'!$AA$47="Moderado"),CONCATENATE("R7C",'Mapa final'!$O$47),"")</f>
        <v/>
      </c>
      <c r="AA52" s="68" t="str">
        <f>IF(AND('Mapa final'!$Y$48="Muy Baja",'Mapa final'!$AA$48="Moderado"),CONCATENATE("R7C",'Mapa final'!$O$48),"")</f>
        <v/>
      </c>
      <c r="AB52" s="51" t="str">
        <f>IF(AND('Mapa final'!$Y$43="Muy Baja",'Mapa final'!$AA$43="Mayor"),CONCATENATE("R7C",'Mapa final'!$O$43),"")</f>
        <v/>
      </c>
      <c r="AC52" s="52" t="str">
        <f>IF(AND('Mapa final'!$Y$44="Muy Baja",'Mapa final'!$AA$44="Mayor"),CONCATENATE("R7C",'Mapa final'!$O$44),"")</f>
        <v/>
      </c>
      <c r="AD52" s="52" t="str">
        <f>IF(AND('Mapa final'!$Y$45="Muy Baja",'Mapa final'!$AA$45="Mayor"),CONCATENATE("R7C",'Mapa final'!$O$45),"")</f>
        <v/>
      </c>
      <c r="AE52" s="52" t="str">
        <f>IF(AND('Mapa final'!$Y$46="Muy Baja",'Mapa final'!$AA$46="Mayor"),CONCATENATE("R7C",'Mapa final'!$O$46),"")</f>
        <v/>
      </c>
      <c r="AF52" s="52" t="str">
        <f>IF(AND('Mapa final'!$Y$47="Muy Baja",'Mapa final'!$AA$47="Mayor"),CONCATENATE("R7C",'Mapa final'!$O$47),"")</f>
        <v/>
      </c>
      <c r="AG52" s="53" t="str">
        <f>IF(AND('Mapa final'!$Y$48="Muy Baja",'Mapa final'!$AA$48="Mayor"),CONCATENATE("R7C",'Mapa final'!$O$48),"")</f>
        <v/>
      </c>
      <c r="AH52" s="54" t="str">
        <f>IF(AND('Mapa final'!$Y$43="Muy Baja",'Mapa final'!$AA$43="Catastrófico"),CONCATENATE("R7C",'Mapa final'!$O$43),"")</f>
        <v/>
      </c>
      <c r="AI52" s="55" t="str">
        <f>IF(AND('Mapa final'!$Y$44="Muy Baja",'Mapa final'!$AA$44="Catastrófico"),CONCATENATE("R7C",'Mapa final'!$O$44),"")</f>
        <v/>
      </c>
      <c r="AJ52" s="55" t="str">
        <f>IF(AND('Mapa final'!$Y$45="Muy Baja",'Mapa final'!$AA$45="Catastrófico"),CONCATENATE("R7C",'Mapa final'!$O$45),"")</f>
        <v/>
      </c>
      <c r="AK52" s="55" t="str">
        <f>IF(AND('Mapa final'!$Y$46="Muy Baja",'Mapa final'!$AA$46="Catastrófico"),CONCATENATE("R7C",'Mapa final'!$O$46),"")</f>
        <v/>
      </c>
      <c r="AL52" s="55" t="str">
        <f>IF(AND('Mapa final'!$Y$47="Muy Baja",'Mapa final'!$AA$47="Catastrófico"),CONCATENATE("R7C",'Mapa final'!$O$47),"")</f>
        <v/>
      </c>
      <c r="AM52" s="56" t="str">
        <f>IF(AND('Mapa final'!$Y$48="Muy Baja",'Mapa final'!$AA$48="Catastrófico"),CONCATENATE("R7C",'Mapa final'!$O$48),"")</f>
        <v/>
      </c>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326"/>
      <c r="C53" s="326"/>
      <c r="D53" s="327"/>
      <c r="E53" s="367"/>
      <c r="F53" s="368"/>
      <c r="G53" s="368"/>
      <c r="H53" s="368"/>
      <c r="I53" s="369"/>
      <c r="J53" s="75" t="str">
        <f>IF(AND('Mapa final'!$Y$49="Muy Baja",'Mapa final'!$AA$49="Leve"),CONCATENATE("R8C",'Mapa final'!$O$49),"")</f>
        <v/>
      </c>
      <c r="K53" s="76" t="str">
        <f>IF(AND('Mapa final'!$Y$50="Muy Baja",'Mapa final'!$AA$50="Leve"),CONCATENATE("R8C",'Mapa final'!$O$50),"")</f>
        <v/>
      </c>
      <c r="L53" s="76" t="str">
        <f>IF(AND('Mapa final'!$Y$51="Muy Baja",'Mapa final'!$AA$51="Leve"),CONCATENATE("R8C",'Mapa final'!$O$51),"")</f>
        <v/>
      </c>
      <c r="M53" s="76" t="str">
        <f>IF(AND('Mapa final'!$Y$52="Muy Baja",'Mapa final'!$AA$52="Leve"),CONCATENATE("R8C",'Mapa final'!$O$52),"")</f>
        <v/>
      </c>
      <c r="N53" s="76" t="str">
        <f>IF(AND('Mapa final'!$Y$53="Muy Baja",'Mapa final'!$AA$53="Leve"),CONCATENATE("R8C",'Mapa final'!$O$53),"")</f>
        <v/>
      </c>
      <c r="O53" s="77" t="str">
        <f>IF(AND('Mapa final'!$Y$54="Muy Baja",'Mapa final'!$AA$54="Leve"),CONCATENATE("R8C",'Mapa final'!$O$54),"")</f>
        <v/>
      </c>
      <c r="P53" s="75" t="str">
        <f>IF(AND('Mapa final'!$Y$49="Muy Baja",'Mapa final'!$AA$49="Menor"),CONCATENATE("R8C",'Mapa final'!$O$49),"")</f>
        <v/>
      </c>
      <c r="Q53" s="76" t="str">
        <f>IF(AND('Mapa final'!$Y$50="Muy Baja",'Mapa final'!$AA$50="Menor"),CONCATENATE("R8C",'Mapa final'!$O$50),"")</f>
        <v/>
      </c>
      <c r="R53" s="76" t="str">
        <f>IF(AND('Mapa final'!$Y$51="Muy Baja",'Mapa final'!$AA$51="Menor"),CONCATENATE("R8C",'Mapa final'!$O$51),"")</f>
        <v/>
      </c>
      <c r="S53" s="76" t="str">
        <f>IF(AND('Mapa final'!$Y$52="Muy Baja",'Mapa final'!$AA$52="Menor"),CONCATENATE("R8C",'Mapa final'!$O$52),"")</f>
        <v/>
      </c>
      <c r="T53" s="76" t="str">
        <f>IF(AND('Mapa final'!$Y$53="Muy Baja",'Mapa final'!$AA$53="Menor"),CONCATENATE("R8C",'Mapa final'!$O$53),"")</f>
        <v/>
      </c>
      <c r="U53" s="77" t="str">
        <f>IF(AND('Mapa final'!$Y$54="Muy Baja",'Mapa final'!$AA$54="Menor"),CONCATENATE("R8C",'Mapa final'!$O$54),"")</f>
        <v/>
      </c>
      <c r="V53" s="66" t="str">
        <f>IF(AND('Mapa final'!$Y$49="Muy Baja",'Mapa final'!$AA$49="Moderado"),CONCATENATE("R8C",'Mapa final'!$O$49),"")</f>
        <v/>
      </c>
      <c r="W53" s="67" t="str">
        <f>IF(AND('Mapa final'!$Y$50="Muy Baja",'Mapa final'!$AA$50="Moderado"),CONCATENATE("R8C",'Mapa final'!$O$50),"")</f>
        <v/>
      </c>
      <c r="X53" s="67" t="str">
        <f>IF(AND('Mapa final'!$Y$51="Muy Baja",'Mapa final'!$AA$51="Moderado"),CONCATENATE("R8C",'Mapa final'!$O$51),"")</f>
        <v/>
      </c>
      <c r="Y53" s="67" t="str">
        <f>IF(AND('Mapa final'!$Y$52="Muy Baja",'Mapa final'!$AA$52="Moderado"),CONCATENATE("R8C",'Mapa final'!$O$52),"")</f>
        <v/>
      </c>
      <c r="Z53" s="67" t="str">
        <f>IF(AND('Mapa final'!$Y$53="Muy Baja",'Mapa final'!$AA$53="Moderado"),CONCATENATE("R8C",'Mapa final'!$O$53),"")</f>
        <v/>
      </c>
      <c r="AA53" s="68" t="str">
        <f>IF(AND('Mapa final'!$Y$54="Muy Baja",'Mapa final'!$AA$54="Moderado"),CONCATENATE("R8C",'Mapa final'!$O$54),"")</f>
        <v/>
      </c>
      <c r="AB53" s="51" t="str">
        <f>IF(AND('Mapa final'!$Y$49="Muy Baja",'Mapa final'!$AA$49="Mayor"),CONCATENATE("R8C",'Mapa final'!$O$49),"")</f>
        <v/>
      </c>
      <c r="AC53" s="52" t="str">
        <f>IF(AND('Mapa final'!$Y$50="Muy Baja",'Mapa final'!$AA$50="Mayor"),CONCATENATE("R8C",'Mapa final'!$O$50),"")</f>
        <v/>
      </c>
      <c r="AD53" s="52" t="str">
        <f>IF(AND('Mapa final'!$Y$51="Muy Baja",'Mapa final'!$AA$51="Mayor"),CONCATENATE("R8C",'Mapa final'!$O$51),"")</f>
        <v/>
      </c>
      <c r="AE53" s="52" t="str">
        <f>IF(AND('Mapa final'!$Y$52="Muy Baja",'Mapa final'!$AA$52="Mayor"),CONCATENATE("R8C",'Mapa final'!$O$52),"")</f>
        <v/>
      </c>
      <c r="AF53" s="52" t="str">
        <f>IF(AND('Mapa final'!$Y$53="Muy Baja",'Mapa final'!$AA$53="Mayor"),CONCATENATE("R8C",'Mapa final'!$O$53),"")</f>
        <v/>
      </c>
      <c r="AG53" s="53" t="str">
        <f>IF(AND('Mapa final'!$Y$54="Muy Baja",'Mapa final'!$AA$54="Mayor"),CONCATENATE("R8C",'Mapa final'!$O$54),"")</f>
        <v/>
      </c>
      <c r="AH53" s="54" t="str">
        <f>IF(AND('Mapa final'!$Y$49="Muy Baja",'Mapa final'!$AA$49="Catastrófico"),CONCATENATE("R8C",'Mapa final'!$O$49),"")</f>
        <v/>
      </c>
      <c r="AI53" s="55" t="str">
        <f>IF(AND('Mapa final'!$Y$50="Muy Baja",'Mapa final'!$AA$50="Catastrófico"),CONCATENATE("R8C",'Mapa final'!$O$50),"")</f>
        <v/>
      </c>
      <c r="AJ53" s="55" t="str">
        <f>IF(AND('Mapa final'!$Y$51="Muy Baja",'Mapa final'!$AA$51="Catastrófico"),CONCATENATE("R8C",'Mapa final'!$O$51),"")</f>
        <v/>
      </c>
      <c r="AK53" s="55" t="str">
        <f>IF(AND('Mapa final'!$Y$52="Muy Baja",'Mapa final'!$AA$52="Catastrófico"),CONCATENATE("R8C",'Mapa final'!$O$52),"")</f>
        <v/>
      </c>
      <c r="AL53" s="55" t="str">
        <f>IF(AND('Mapa final'!$Y$53="Muy Baja",'Mapa final'!$AA$53="Catastrófico"),CONCATENATE("R8C",'Mapa final'!$O$53),"")</f>
        <v/>
      </c>
      <c r="AM53" s="56" t="str">
        <f>IF(AND('Mapa final'!$Y$54="Muy Baja",'Mapa final'!$AA$54="Catastrófico"),CONCATENATE("R8C",'Mapa final'!$O$54),"")</f>
        <v/>
      </c>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326"/>
      <c r="C54" s="326"/>
      <c r="D54" s="327"/>
      <c r="E54" s="367"/>
      <c r="F54" s="368"/>
      <c r="G54" s="368"/>
      <c r="H54" s="368"/>
      <c r="I54" s="369"/>
      <c r="J54" s="75" t="str">
        <f>IF(AND('Mapa final'!$Y$55="Muy Baja",'Mapa final'!$AA$55="Leve"),CONCATENATE("R9C",'Mapa final'!$O$55),"")</f>
        <v/>
      </c>
      <c r="K54" s="76" t="str">
        <f>IF(AND('Mapa final'!$Y$56="Muy Baja",'Mapa final'!$AA$56="Leve"),CONCATENATE("R9C",'Mapa final'!$O$56),"")</f>
        <v/>
      </c>
      <c r="L54" s="76" t="str">
        <f>IF(AND('Mapa final'!$Y$57="Muy Baja",'Mapa final'!$AA$57="Leve"),CONCATENATE("R9C",'Mapa final'!$O$57),"")</f>
        <v/>
      </c>
      <c r="M54" s="76" t="str">
        <f>IF(AND('Mapa final'!$Y$58="Muy Baja",'Mapa final'!$AA$58="Leve"),CONCATENATE("R9C",'Mapa final'!$O$58),"")</f>
        <v/>
      </c>
      <c r="N54" s="76" t="str">
        <f>IF(AND('Mapa final'!$Y$59="Muy Baja",'Mapa final'!$AA$59="Leve"),CONCATENATE("R9C",'Mapa final'!$O$59),"")</f>
        <v/>
      </c>
      <c r="O54" s="77" t="str">
        <f>IF(AND('Mapa final'!$Y$60="Muy Baja",'Mapa final'!$AA$60="Leve"),CONCATENATE("R9C",'Mapa final'!$O$60),"")</f>
        <v/>
      </c>
      <c r="P54" s="75" t="str">
        <f>IF(AND('Mapa final'!$Y$55="Muy Baja",'Mapa final'!$AA$55="Menor"),CONCATENATE("R9C",'Mapa final'!$O$55),"")</f>
        <v/>
      </c>
      <c r="Q54" s="76" t="str">
        <f>IF(AND('Mapa final'!$Y$56="Muy Baja",'Mapa final'!$AA$56="Menor"),CONCATENATE("R9C",'Mapa final'!$O$56),"")</f>
        <v/>
      </c>
      <c r="R54" s="76" t="str">
        <f>IF(AND('Mapa final'!$Y$57="Muy Baja",'Mapa final'!$AA$57="Menor"),CONCATENATE("R9C",'Mapa final'!$O$57),"")</f>
        <v/>
      </c>
      <c r="S54" s="76" t="str">
        <f>IF(AND('Mapa final'!$Y$58="Muy Baja",'Mapa final'!$AA$58="Menor"),CONCATENATE("R9C",'Mapa final'!$O$58),"")</f>
        <v/>
      </c>
      <c r="T54" s="76" t="str">
        <f>IF(AND('Mapa final'!$Y$59="Muy Baja",'Mapa final'!$AA$59="Menor"),CONCATENATE("R9C",'Mapa final'!$O$59),"")</f>
        <v/>
      </c>
      <c r="U54" s="77" t="str">
        <f>IF(AND('Mapa final'!$Y$60="Muy Baja",'Mapa final'!$AA$60="Menor"),CONCATENATE("R9C",'Mapa final'!$O$60),"")</f>
        <v/>
      </c>
      <c r="V54" s="66" t="str">
        <f>IF(AND('Mapa final'!$Y$55="Muy Baja",'Mapa final'!$AA$55="Moderado"),CONCATENATE("R9C",'Mapa final'!$O$55),"")</f>
        <v/>
      </c>
      <c r="W54" s="67" t="str">
        <f>IF(AND('Mapa final'!$Y$56="Muy Baja",'Mapa final'!$AA$56="Moderado"),CONCATENATE("R9C",'Mapa final'!$O$56),"")</f>
        <v/>
      </c>
      <c r="X54" s="67" t="str">
        <f>IF(AND('Mapa final'!$Y$57="Muy Baja",'Mapa final'!$AA$57="Moderado"),CONCATENATE("R9C",'Mapa final'!$O$57),"")</f>
        <v/>
      </c>
      <c r="Y54" s="67" t="str">
        <f>IF(AND('Mapa final'!$Y$58="Muy Baja",'Mapa final'!$AA$58="Moderado"),CONCATENATE("R9C",'Mapa final'!$O$58),"")</f>
        <v/>
      </c>
      <c r="Z54" s="67" t="str">
        <f>IF(AND('Mapa final'!$Y$59="Muy Baja",'Mapa final'!$AA$59="Moderado"),CONCATENATE("R9C",'Mapa final'!$O$59),"")</f>
        <v/>
      </c>
      <c r="AA54" s="68" t="str">
        <f>IF(AND('Mapa final'!$Y$60="Muy Baja",'Mapa final'!$AA$60="Moderado"),CONCATENATE("R9C",'Mapa final'!$O$60),"")</f>
        <v/>
      </c>
      <c r="AB54" s="51" t="str">
        <f>IF(AND('Mapa final'!$Y$55="Muy Baja",'Mapa final'!$AA$55="Mayor"),CONCATENATE("R9C",'Mapa final'!$O$55),"")</f>
        <v/>
      </c>
      <c r="AC54" s="52" t="str">
        <f>IF(AND('Mapa final'!$Y$56="Muy Baja",'Mapa final'!$AA$56="Mayor"),CONCATENATE("R9C",'Mapa final'!$O$56),"")</f>
        <v/>
      </c>
      <c r="AD54" s="52" t="str">
        <f>IF(AND('Mapa final'!$Y$57="Muy Baja",'Mapa final'!$AA$57="Mayor"),CONCATENATE("R9C",'Mapa final'!$O$57),"")</f>
        <v/>
      </c>
      <c r="AE54" s="52" t="str">
        <f>IF(AND('Mapa final'!$Y$58="Muy Baja",'Mapa final'!$AA$58="Mayor"),CONCATENATE("R9C",'Mapa final'!$O$58),"")</f>
        <v/>
      </c>
      <c r="AF54" s="52" t="str">
        <f>IF(AND('Mapa final'!$Y$59="Muy Baja",'Mapa final'!$AA$59="Mayor"),CONCATENATE("R9C",'Mapa final'!$O$59),"")</f>
        <v/>
      </c>
      <c r="AG54" s="53" t="str">
        <f>IF(AND('Mapa final'!$Y$60="Muy Baja",'Mapa final'!$AA$60="Mayor"),CONCATENATE("R9C",'Mapa final'!$O$60),"")</f>
        <v/>
      </c>
      <c r="AH54" s="54" t="str">
        <f>IF(AND('Mapa final'!$Y$55="Muy Baja",'Mapa final'!$AA$55="Catastrófico"),CONCATENATE("R9C",'Mapa final'!$O$55),"")</f>
        <v/>
      </c>
      <c r="AI54" s="55" t="str">
        <f>IF(AND('Mapa final'!$Y$56="Muy Baja",'Mapa final'!$AA$56="Catastrófico"),CONCATENATE("R9C",'Mapa final'!$O$56),"")</f>
        <v/>
      </c>
      <c r="AJ54" s="55" t="str">
        <f>IF(AND('Mapa final'!$Y$57="Muy Baja",'Mapa final'!$AA$57="Catastrófico"),CONCATENATE("R9C",'Mapa final'!$O$57),"")</f>
        <v/>
      </c>
      <c r="AK54" s="55" t="str">
        <f>IF(AND('Mapa final'!$Y$58="Muy Baja",'Mapa final'!$AA$58="Catastrófico"),CONCATENATE("R9C",'Mapa final'!$O$58),"")</f>
        <v/>
      </c>
      <c r="AL54" s="55" t="str">
        <f>IF(AND('Mapa final'!$Y$59="Muy Baja",'Mapa final'!$AA$59="Catastrófico"),CONCATENATE("R9C",'Mapa final'!$O$59),"")</f>
        <v/>
      </c>
      <c r="AM54" s="56" t="str">
        <f>IF(AND('Mapa final'!$Y$60="Muy Baja",'Mapa final'!$AA$60="Catastrófico"),CONCATENATE("R9C",'Mapa final'!$O$60),"")</f>
        <v/>
      </c>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ht="15.75" customHeight="1" thickBot="1" x14ac:dyDescent="0.3">
      <c r="A55" s="82"/>
      <c r="B55" s="326"/>
      <c r="C55" s="326"/>
      <c r="D55" s="327"/>
      <c r="E55" s="370"/>
      <c r="F55" s="371"/>
      <c r="G55" s="371"/>
      <c r="H55" s="371"/>
      <c r="I55" s="372"/>
      <c r="J55" s="78" t="str">
        <f>IF(AND('Mapa final'!$Y$61="Muy Baja",'Mapa final'!$AA$61="Leve"),CONCATENATE("R10C",'Mapa final'!$O$61),"")</f>
        <v/>
      </c>
      <c r="K55" s="79" t="str">
        <f>IF(AND('Mapa final'!$Y$62="Muy Baja",'Mapa final'!$AA$62="Leve"),CONCATENATE("R10C",'Mapa final'!$O$62),"")</f>
        <v/>
      </c>
      <c r="L55" s="79" t="str">
        <f>IF(AND('Mapa final'!$Y$63="Muy Baja",'Mapa final'!$AA$63="Leve"),CONCATENATE("R10C",'Mapa final'!$O$63),"")</f>
        <v/>
      </c>
      <c r="M55" s="79" t="str">
        <f>IF(AND('Mapa final'!$Y$64="Muy Baja",'Mapa final'!$AA$64="Leve"),CONCATENATE("R10C",'Mapa final'!$O$64),"")</f>
        <v/>
      </c>
      <c r="N55" s="79" t="str">
        <f>IF(AND('Mapa final'!$Y$65="Muy Baja",'Mapa final'!$AA$65="Leve"),CONCATENATE("R10C",'Mapa final'!$O$65),"")</f>
        <v/>
      </c>
      <c r="O55" s="80" t="str">
        <f>IF(AND('Mapa final'!$Y$66="Muy Baja",'Mapa final'!$AA$66="Leve"),CONCATENATE("R10C",'Mapa final'!$O$66),"")</f>
        <v/>
      </c>
      <c r="P55" s="78" t="str">
        <f>IF(AND('Mapa final'!$Y$61="Muy Baja",'Mapa final'!$AA$61="Menor"),CONCATENATE("R10C",'Mapa final'!$O$61),"")</f>
        <v/>
      </c>
      <c r="Q55" s="79" t="str">
        <f>IF(AND('Mapa final'!$Y$62="Muy Baja",'Mapa final'!$AA$62="Menor"),CONCATENATE("R10C",'Mapa final'!$O$62),"")</f>
        <v/>
      </c>
      <c r="R55" s="79" t="str">
        <f>IF(AND('Mapa final'!$Y$63="Muy Baja",'Mapa final'!$AA$63="Menor"),CONCATENATE("R10C",'Mapa final'!$O$63),"")</f>
        <v/>
      </c>
      <c r="S55" s="79" t="str">
        <f>IF(AND('Mapa final'!$Y$64="Muy Baja",'Mapa final'!$AA$64="Menor"),CONCATENATE("R10C",'Mapa final'!$O$64),"")</f>
        <v/>
      </c>
      <c r="T55" s="79" t="str">
        <f>IF(AND('Mapa final'!$Y$65="Muy Baja",'Mapa final'!$AA$65="Menor"),CONCATENATE("R10C",'Mapa final'!$O$65),"")</f>
        <v/>
      </c>
      <c r="U55" s="80" t="str">
        <f>IF(AND('Mapa final'!$Y$66="Muy Baja",'Mapa final'!$AA$66="Menor"),CONCATENATE("R10C",'Mapa final'!$O$66),"")</f>
        <v/>
      </c>
      <c r="V55" s="69" t="str">
        <f>IF(AND('Mapa final'!$Y$61="Muy Baja",'Mapa final'!$AA$61="Moderado"),CONCATENATE("R10C",'Mapa final'!$O$61),"")</f>
        <v/>
      </c>
      <c r="W55" s="70" t="str">
        <f>IF(AND('Mapa final'!$Y$62="Muy Baja",'Mapa final'!$AA$62="Moderado"),CONCATENATE("R10C",'Mapa final'!$O$62),"")</f>
        <v/>
      </c>
      <c r="X55" s="70" t="str">
        <f>IF(AND('Mapa final'!$Y$63="Muy Baja",'Mapa final'!$AA$63="Moderado"),CONCATENATE("R10C",'Mapa final'!$O$63),"")</f>
        <v/>
      </c>
      <c r="Y55" s="70" t="str">
        <f>IF(AND('Mapa final'!$Y$64="Muy Baja",'Mapa final'!$AA$64="Moderado"),CONCATENATE("R10C",'Mapa final'!$O$64),"")</f>
        <v/>
      </c>
      <c r="Z55" s="70" t="str">
        <f>IF(AND('Mapa final'!$Y$65="Muy Baja",'Mapa final'!$AA$65="Moderado"),CONCATENATE("R10C",'Mapa final'!$O$65),"")</f>
        <v/>
      </c>
      <c r="AA55" s="71" t="str">
        <f>IF(AND('Mapa final'!$Y$66="Muy Baja",'Mapa final'!$AA$66="Moderado"),CONCATENATE("R10C",'Mapa final'!$O$66),"")</f>
        <v/>
      </c>
      <c r="AB55" s="57" t="str">
        <f>IF(AND('Mapa final'!$Y$61="Muy Baja",'Mapa final'!$AA$61="Mayor"),CONCATENATE("R10C",'Mapa final'!$O$61),"")</f>
        <v/>
      </c>
      <c r="AC55" s="58" t="str">
        <f>IF(AND('Mapa final'!$Y$62="Muy Baja",'Mapa final'!$AA$62="Mayor"),CONCATENATE("R10C",'Mapa final'!$O$62),"")</f>
        <v/>
      </c>
      <c r="AD55" s="58" t="str">
        <f>IF(AND('Mapa final'!$Y$63="Muy Baja",'Mapa final'!$AA$63="Mayor"),CONCATENATE("R10C",'Mapa final'!$O$63),"")</f>
        <v/>
      </c>
      <c r="AE55" s="58" t="str">
        <f>IF(AND('Mapa final'!$Y$64="Muy Baja",'Mapa final'!$AA$64="Mayor"),CONCATENATE("R10C",'Mapa final'!$O$64),"")</f>
        <v/>
      </c>
      <c r="AF55" s="58" t="str">
        <f>IF(AND('Mapa final'!$Y$65="Muy Baja",'Mapa final'!$AA$65="Mayor"),CONCATENATE("R10C",'Mapa final'!$O$65),"")</f>
        <v/>
      </c>
      <c r="AG55" s="59" t="str">
        <f>IF(AND('Mapa final'!$Y$66="Muy Baja",'Mapa final'!$AA$66="Mayor"),CONCATENATE("R10C",'Mapa final'!$O$66),"")</f>
        <v/>
      </c>
      <c r="AH55" s="60" t="str">
        <f>IF(AND('Mapa final'!$Y$61="Muy Baja",'Mapa final'!$AA$61="Catastrófico"),CONCATENATE("R10C",'Mapa final'!$O$61),"")</f>
        <v/>
      </c>
      <c r="AI55" s="61" t="str">
        <f>IF(AND('Mapa final'!$Y$62="Muy Baja",'Mapa final'!$AA$62="Catastrófico"),CONCATENATE("R10C",'Mapa final'!$O$62),"")</f>
        <v/>
      </c>
      <c r="AJ55" s="61" t="str">
        <f>IF(AND('Mapa final'!$Y$63="Muy Baja",'Mapa final'!$AA$63="Catastrófico"),CONCATENATE("R10C",'Mapa final'!$O$63),"")</f>
        <v/>
      </c>
      <c r="AK55" s="61" t="str">
        <f>IF(AND('Mapa final'!$Y$64="Muy Baja",'Mapa final'!$AA$64="Catastrófico"),CONCATENATE("R10C",'Mapa final'!$O$64),"")</f>
        <v/>
      </c>
      <c r="AL55" s="61" t="str">
        <f>IF(AND('Mapa final'!$Y$65="Muy Baja",'Mapa final'!$AA$65="Catastrófico"),CONCATENATE("R10C",'Mapa final'!$O$65),"")</f>
        <v/>
      </c>
      <c r="AM55" s="62" t="str">
        <f>IF(AND('Mapa final'!$Y$66="Muy Baja",'Mapa final'!$AA$66="Catastrófico"),CONCATENATE("R10C",'Mapa final'!$O$66),"")</f>
        <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364" t="s">
        <v>111</v>
      </c>
      <c r="K56" s="365"/>
      <c r="L56" s="365"/>
      <c r="M56" s="365"/>
      <c r="N56" s="365"/>
      <c r="O56" s="366"/>
      <c r="P56" s="364" t="s">
        <v>110</v>
      </c>
      <c r="Q56" s="365"/>
      <c r="R56" s="365"/>
      <c r="S56" s="365"/>
      <c r="T56" s="365"/>
      <c r="U56" s="366"/>
      <c r="V56" s="364" t="s">
        <v>109</v>
      </c>
      <c r="W56" s="365"/>
      <c r="X56" s="365"/>
      <c r="Y56" s="365"/>
      <c r="Z56" s="365"/>
      <c r="AA56" s="366"/>
      <c r="AB56" s="364" t="s">
        <v>108</v>
      </c>
      <c r="AC56" s="373"/>
      <c r="AD56" s="365"/>
      <c r="AE56" s="365"/>
      <c r="AF56" s="365"/>
      <c r="AG56" s="366"/>
      <c r="AH56" s="364" t="s">
        <v>107</v>
      </c>
      <c r="AI56" s="365"/>
      <c r="AJ56" s="365"/>
      <c r="AK56" s="365"/>
      <c r="AL56" s="365"/>
      <c r="AM56" s="366"/>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367"/>
      <c r="K57" s="368"/>
      <c r="L57" s="368"/>
      <c r="M57" s="368"/>
      <c r="N57" s="368"/>
      <c r="O57" s="369"/>
      <c r="P57" s="367"/>
      <c r="Q57" s="368"/>
      <c r="R57" s="368"/>
      <c r="S57" s="368"/>
      <c r="T57" s="368"/>
      <c r="U57" s="369"/>
      <c r="V57" s="367"/>
      <c r="W57" s="368"/>
      <c r="X57" s="368"/>
      <c r="Y57" s="368"/>
      <c r="Z57" s="368"/>
      <c r="AA57" s="369"/>
      <c r="AB57" s="367"/>
      <c r="AC57" s="368"/>
      <c r="AD57" s="368"/>
      <c r="AE57" s="368"/>
      <c r="AF57" s="368"/>
      <c r="AG57" s="369"/>
      <c r="AH57" s="367"/>
      <c r="AI57" s="368"/>
      <c r="AJ57" s="368"/>
      <c r="AK57" s="368"/>
      <c r="AL57" s="368"/>
      <c r="AM57" s="369"/>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367"/>
      <c r="K58" s="368"/>
      <c r="L58" s="368"/>
      <c r="M58" s="368"/>
      <c r="N58" s="368"/>
      <c r="O58" s="369"/>
      <c r="P58" s="367"/>
      <c r="Q58" s="368"/>
      <c r="R58" s="368"/>
      <c r="S58" s="368"/>
      <c r="T58" s="368"/>
      <c r="U58" s="369"/>
      <c r="V58" s="367"/>
      <c r="W58" s="368"/>
      <c r="X58" s="368"/>
      <c r="Y58" s="368"/>
      <c r="Z58" s="368"/>
      <c r="AA58" s="369"/>
      <c r="AB58" s="367"/>
      <c r="AC58" s="368"/>
      <c r="AD58" s="368"/>
      <c r="AE58" s="368"/>
      <c r="AF58" s="368"/>
      <c r="AG58" s="369"/>
      <c r="AH58" s="367"/>
      <c r="AI58" s="368"/>
      <c r="AJ58" s="368"/>
      <c r="AK58" s="368"/>
      <c r="AL58" s="368"/>
      <c r="AM58" s="369"/>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367"/>
      <c r="K59" s="368"/>
      <c r="L59" s="368"/>
      <c r="M59" s="368"/>
      <c r="N59" s="368"/>
      <c r="O59" s="369"/>
      <c r="P59" s="367"/>
      <c r="Q59" s="368"/>
      <c r="R59" s="368"/>
      <c r="S59" s="368"/>
      <c r="T59" s="368"/>
      <c r="U59" s="369"/>
      <c r="V59" s="367"/>
      <c r="W59" s="368"/>
      <c r="X59" s="368"/>
      <c r="Y59" s="368"/>
      <c r="Z59" s="368"/>
      <c r="AA59" s="369"/>
      <c r="AB59" s="367"/>
      <c r="AC59" s="368"/>
      <c r="AD59" s="368"/>
      <c r="AE59" s="368"/>
      <c r="AF59" s="368"/>
      <c r="AG59" s="369"/>
      <c r="AH59" s="367"/>
      <c r="AI59" s="368"/>
      <c r="AJ59" s="368"/>
      <c r="AK59" s="368"/>
      <c r="AL59" s="368"/>
      <c r="AM59" s="369"/>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367"/>
      <c r="K60" s="368"/>
      <c r="L60" s="368"/>
      <c r="M60" s="368"/>
      <c r="N60" s="368"/>
      <c r="O60" s="369"/>
      <c r="P60" s="367"/>
      <c r="Q60" s="368"/>
      <c r="R60" s="368"/>
      <c r="S60" s="368"/>
      <c r="T60" s="368"/>
      <c r="U60" s="369"/>
      <c r="V60" s="367"/>
      <c r="W60" s="368"/>
      <c r="X60" s="368"/>
      <c r="Y60" s="368"/>
      <c r="Z60" s="368"/>
      <c r="AA60" s="369"/>
      <c r="AB60" s="367"/>
      <c r="AC60" s="368"/>
      <c r="AD60" s="368"/>
      <c r="AE60" s="368"/>
      <c r="AF60" s="368"/>
      <c r="AG60" s="369"/>
      <c r="AH60" s="367"/>
      <c r="AI60" s="368"/>
      <c r="AJ60" s="368"/>
      <c r="AK60" s="368"/>
      <c r="AL60" s="368"/>
      <c r="AM60" s="369"/>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ht="15.75" thickBot="1" x14ac:dyDescent="0.3">
      <c r="A61" s="82"/>
      <c r="B61" s="82"/>
      <c r="C61" s="82"/>
      <c r="D61" s="82"/>
      <c r="E61" s="82"/>
      <c r="F61" s="82"/>
      <c r="G61" s="82"/>
      <c r="H61" s="82"/>
      <c r="I61" s="82"/>
      <c r="J61" s="370"/>
      <c r="K61" s="371"/>
      <c r="L61" s="371"/>
      <c r="M61" s="371"/>
      <c r="N61" s="371"/>
      <c r="O61" s="372"/>
      <c r="P61" s="370"/>
      <c r="Q61" s="371"/>
      <c r="R61" s="371"/>
      <c r="S61" s="371"/>
      <c r="T61" s="371"/>
      <c r="U61" s="372"/>
      <c r="V61" s="370"/>
      <c r="W61" s="371"/>
      <c r="X61" s="371"/>
      <c r="Y61" s="371"/>
      <c r="Z61" s="371"/>
      <c r="AA61" s="372"/>
      <c r="AB61" s="370"/>
      <c r="AC61" s="371"/>
      <c r="AD61" s="371"/>
      <c r="AE61" s="371"/>
      <c r="AF61" s="371"/>
      <c r="AG61" s="372"/>
      <c r="AH61" s="370"/>
      <c r="AI61" s="371"/>
      <c r="AJ61" s="371"/>
      <c r="AK61" s="371"/>
      <c r="AL61" s="371"/>
      <c r="AM61" s="37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row>
    <row r="63" spans="1:80" ht="15" customHeight="1" x14ac:dyDescent="0.25">
      <c r="A63" s="82"/>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2"/>
      <c r="AV63" s="82"/>
      <c r="AW63" s="82"/>
      <c r="AX63" s="82"/>
      <c r="AY63" s="82"/>
      <c r="AZ63" s="82"/>
      <c r="BA63" s="82"/>
      <c r="BB63" s="82"/>
      <c r="BC63" s="82"/>
      <c r="BD63" s="82"/>
      <c r="BE63" s="82"/>
      <c r="BF63" s="82"/>
      <c r="BG63" s="82"/>
      <c r="BH63" s="82"/>
    </row>
    <row r="64" spans="1:80" ht="15" customHeight="1" x14ac:dyDescent="0.25">
      <c r="A64" s="82"/>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2"/>
      <c r="AV64" s="82"/>
      <c r="AW64" s="82"/>
      <c r="AX64" s="82"/>
      <c r="AY64" s="82"/>
      <c r="AZ64" s="82"/>
      <c r="BA64" s="82"/>
      <c r="BB64" s="82"/>
      <c r="BC64" s="82"/>
      <c r="BD64" s="82"/>
      <c r="BE64" s="82"/>
      <c r="BF64" s="82"/>
      <c r="BG64" s="82"/>
      <c r="BH64" s="82"/>
    </row>
    <row r="65" spans="1:6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row>
    <row r="66" spans="1:6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row>
    <row r="67" spans="1:6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row>
    <row r="68" spans="1:6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row>
    <row r="69" spans="1:6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row>
    <row r="70" spans="1:6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row>
    <row r="71" spans="1:6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row>
    <row r="72" spans="1:6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row>
    <row r="73" spans="1:6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row>
    <row r="74" spans="1:6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row>
    <row r="75" spans="1:6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row>
    <row r="76" spans="1:6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row>
    <row r="77" spans="1:6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row>
    <row r="78" spans="1:6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row>
    <row r="79" spans="1:6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row>
    <row r="80" spans="1:6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row>
    <row r="81" spans="1:60"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row>
    <row r="82" spans="1:60"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row>
    <row r="83" spans="1:60"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row>
    <row r="84" spans="1:60"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row>
    <row r="85" spans="1:60"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row>
    <row r="86" spans="1:60"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row>
    <row r="87" spans="1:60"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row>
    <row r="88" spans="1:60"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row>
    <row r="89" spans="1:60"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row>
    <row r="90" spans="1:60"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row>
    <row r="91" spans="1:60"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row>
    <row r="92" spans="1:60"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row>
    <row r="93" spans="1:60"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row>
    <row r="94" spans="1:60"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row>
    <row r="95" spans="1:60"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row>
    <row r="96" spans="1:60"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row>
    <row r="97" spans="1:60"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row>
    <row r="98" spans="1:60"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row>
    <row r="99" spans="1:60"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row>
    <row r="100" spans="1:60"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row>
    <row r="101" spans="1:60"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row>
    <row r="102" spans="1:60"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row>
    <row r="103" spans="1:60"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row>
    <row r="104" spans="1:60"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row>
    <row r="105" spans="1:60"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row>
    <row r="106" spans="1:60"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row>
    <row r="107" spans="1:60"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row>
    <row r="108" spans="1:60"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row>
    <row r="109" spans="1:60"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row>
    <row r="110" spans="1:60"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row>
    <row r="111" spans="1:60"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row>
    <row r="112" spans="1:60"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row>
    <row r="113" spans="1:60"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row>
    <row r="114" spans="1:60"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row>
    <row r="115" spans="1:60"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row>
    <row r="116" spans="1:60"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row>
    <row r="117" spans="1:60"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row>
    <row r="118" spans="1:60"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row>
    <row r="119" spans="1:60"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row>
    <row r="120" spans="1:60"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row>
    <row r="121" spans="1:60"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row>
    <row r="122" spans="1:60" x14ac:dyDescent="0.25">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row>
    <row r="123" spans="1:60" x14ac:dyDescent="0.25">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row>
    <row r="124" spans="1:60" x14ac:dyDescent="0.25">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row>
    <row r="125" spans="1:60" x14ac:dyDescent="0.2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row>
    <row r="126" spans="1:60" x14ac:dyDescent="0.25">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0" x14ac:dyDescent="0.25">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row>
    <row r="128" spans="1:60" x14ac:dyDescent="0.25">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row>
    <row r="129" spans="1:60" x14ac:dyDescent="0.25">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row r="130" spans="1:60" x14ac:dyDescent="0.25">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row>
    <row r="131" spans="1:60" x14ac:dyDescent="0.25">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row>
    <row r="132" spans="1:60" x14ac:dyDescent="0.25">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row>
    <row r="133" spans="1:60" x14ac:dyDescent="0.25">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row>
    <row r="134" spans="1:60" x14ac:dyDescent="0.25">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row>
    <row r="135" spans="1:60" x14ac:dyDescent="0.2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row>
    <row r="136" spans="1:60" x14ac:dyDescent="0.25">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row>
    <row r="137" spans="1:60" x14ac:dyDescent="0.25">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row>
    <row r="138" spans="1:60" x14ac:dyDescent="0.25">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row>
    <row r="139" spans="1:60" x14ac:dyDescent="0.25">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row>
    <row r="140" spans="1:60" x14ac:dyDescent="0.25">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row>
    <row r="141" spans="1:60" x14ac:dyDescent="0.25">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row>
    <row r="142" spans="1:60" x14ac:dyDescent="0.25">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row>
    <row r="143" spans="1:60" x14ac:dyDescent="0.25">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row>
    <row r="144" spans="1:60" x14ac:dyDescent="0.25">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row>
    <row r="145" spans="1:60" x14ac:dyDescent="0.25">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row>
    <row r="146" spans="1:60" x14ac:dyDescent="0.25">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row>
    <row r="147" spans="1:60" x14ac:dyDescent="0.25">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row>
    <row r="148" spans="1:60" x14ac:dyDescent="0.25">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row>
    <row r="149" spans="1:60" x14ac:dyDescent="0.25">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row>
    <row r="150" spans="1:60" x14ac:dyDescent="0.25">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row>
    <row r="151" spans="1:60" x14ac:dyDescent="0.2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row>
    <row r="152" spans="1:60" x14ac:dyDescent="0.25">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row>
    <row r="153" spans="1:60" x14ac:dyDescent="0.25">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row>
    <row r="154" spans="1:60" x14ac:dyDescent="0.25">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row>
    <row r="155" spans="1:60" x14ac:dyDescent="0.2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row>
    <row r="156" spans="1:60" x14ac:dyDescent="0.25">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row>
    <row r="157" spans="1:60" x14ac:dyDescent="0.25">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row>
    <row r="158" spans="1:60" x14ac:dyDescent="0.25">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row>
    <row r="159" spans="1:60" x14ac:dyDescent="0.25">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row>
    <row r="160" spans="1:60" x14ac:dyDescent="0.25">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row>
    <row r="161" spans="1:60" x14ac:dyDescent="0.25">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row>
    <row r="162" spans="1:60" x14ac:dyDescent="0.25">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row>
    <row r="163" spans="1:60" x14ac:dyDescent="0.25">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row>
    <row r="164" spans="1:60" x14ac:dyDescent="0.25">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row>
    <row r="165" spans="1:60" x14ac:dyDescent="0.25">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row>
    <row r="166" spans="1:60" x14ac:dyDescent="0.25">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row>
    <row r="167" spans="1:60" x14ac:dyDescent="0.25">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row>
    <row r="168" spans="1:60" x14ac:dyDescent="0.25">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row>
    <row r="169" spans="1:60" x14ac:dyDescent="0.25">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row>
    <row r="170" spans="1:60" x14ac:dyDescent="0.25">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row>
    <row r="171" spans="1:60" x14ac:dyDescent="0.25">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row>
    <row r="172" spans="1:60" x14ac:dyDescent="0.25">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row>
    <row r="173" spans="1:60" x14ac:dyDescent="0.25">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row>
    <row r="174" spans="1:60" x14ac:dyDescent="0.25">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row>
    <row r="175" spans="1:60" x14ac:dyDescent="0.25">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row>
    <row r="176" spans="1:60" x14ac:dyDescent="0.25">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row>
    <row r="177" spans="1:60" x14ac:dyDescent="0.25">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row>
    <row r="178" spans="1:60" x14ac:dyDescent="0.25">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row>
    <row r="179" spans="1:60" x14ac:dyDescent="0.25">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row>
    <row r="180" spans="1:60" x14ac:dyDescent="0.25">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row>
    <row r="181" spans="1:60" x14ac:dyDescent="0.25">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row>
    <row r="182" spans="1:60" x14ac:dyDescent="0.25">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row>
    <row r="183" spans="1:60" x14ac:dyDescent="0.25">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row>
    <row r="184" spans="1:60" x14ac:dyDescent="0.25">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row>
    <row r="185" spans="1:60" x14ac:dyDescent="0.25">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row>
    <row r="186" spans="1:60" x14ac:dyDescent="0.25">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row>
    <row r="187" spans="1:60" x14ac:dyDescent="0.25">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row>
    <row r="188" spans="1:60" x14ac:dyDescent="0.25">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row>
    <row r="189" spans="1:60" x14ac:dyDescent="0.25">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row>
    <row r="190" spans="1:60" x14ac:dyDescent="0.25">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row>
    <row r="191" spans="1:60" x14ac:dyDescent="0.25">
      <c r="A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row>
    <row r="192" spans="1:60" x14ac:dyDescent="0.25">
      <c r="A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row>
    <row r="193" spans="1:60" x14ac:dyDescent="0.25">
      <c r="A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row>
    <row r="194" spans="1:60" x14ac:dyDescent="0.25">
      <c r="A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row>
    <row r="195" spans="1:60" x14ac:dyDescent="0.25">
      <c r="A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row>
    <row r="196" spans="1:60" x14ac:dyDescent="0.25">
      <c r="A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row>
    <row r="197" spans="1:60" x14ac:dyDescent="0.25">
      <c r="A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row>
    <row r="198" spans="1:60" x14ac:dyDescent="0.25">
      <c r="A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row>
    <row r="199" spans="1:60" x14ac:dyDescent="0.25">
      <c r="A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row>
    <row r="200" spans="1:60" x14ac:dyDescent="0.25">
      <c r="A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row>
    <row r="201" spans="1:60" x14ac:dyDescent="0.25">
      <c r="A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row>
    <row r="202" spans="1:60" x14ac:dyDescent="0.25">
      <c r="A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row>
    <row r="203" spans="1:60" x14ac:dyDescent="0.25">
      <c r="A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row>
    <row r="204" spans="1:60" x14ac:dyDescent="0.25">
      <c r="A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row>
    <row r="205" spans="1:60" x14ac:dyDescent="0.25">
      <c r="A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row>
    <row r="206" spans="1:60" x14ac:dyDescent="0.25">
      <c r="A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row>
    <row r="207" spans="1:60" x14ac:dyDescent="0.25">
      <c r="A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row>
    <row r="208" spans="1:60" x14ac:dyDescent="0.25">
      <c r="A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row>
    <row r="209" spans="1:60" x14ac:dyDescent="0.25">
      <c r="A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row>
    <row r="210" spans="1:60" x14ac:dyDescent="0.25">
      <c r="A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row>
    <row r="211" spans="1:60" x14ac:dyDescent="0.25">
      <c r="A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row>
    <row r="212" spans="1:60" x14ac:dyDescent="0.25">
      <c r="A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row>
    <row r="213" spans="1:60" x14ac:dyDescent="0.25">
      <c r="A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row>
    <row r="214" spans="1:60" x14ac:dyDescent="0.25">
      <c r="A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row>
    <row r="215" spans="1:60" x14ac:dyDescent="0.25">
      <c r="A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row>
    <row r="216" spans="1:60" x14ac:dyDescent="0.25">
      <c r="A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row>
    <row r="217" spans="1:60" x14ac:dyDescent="0.25">
      <c r="A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row>
    <row r="218" spans="1:60" x14ac:dyDescent="0.25">
      <c r="A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row>
    <row r="219" spans="1:60" x14ac:dyDescent="0.25">
      <c r="A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row>
    <row r="220" spans="1:60" x14ac:dyDescent="0.25">
      <c r="A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row>
    <row r="221" spans="1:60" x14ac:dyDescent="0.25">
      <c r="A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row>
    <row r="222" spans="1:60" x14ac:dyDescent="0.25">
      <c r="A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row>
    <row r="223" spans="1:60" x14ac:dyDescent="0.25">
      <c r="A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row>
    <row r="224" spans="1:60" x14ac:dyDescent="0.25">
      <c r="A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row>
    <row r="225" spans="1:60" x14ac:dyDescent="0.25">
      <c r="A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row>
    <row r="226" spans="1:60" x14ac:dyDescent="0.25">
      <c r="A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row>
    <row r="227" spans="1:60" x14ac:dyDescent="0.25">
      <c r="A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row>
    <row r="228" spans="1:60" x14ac:dyDescent="0.25">
      <c r="A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row>
    <row r="229" spans="1:60" x14ac:dyDescent="0.25">
      <c r="A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row>
    <row r="230" spans="1:60" x14ac:dyDescent="0.25">
      <c r="A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row>
    <row r="231" spans="1:60" x14ac:dyDescent="0.25">
      <c r="A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row>
    <row r="232" spans="1:60" x14ac:dyDescent="0.25">
      <c r="A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row>
    <row r="233" spans="1:60" x14ac:dyDescent="0.25">
      <c r="A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row>
    <row r="234" spans="1:60" x14ac:dyDescent="0.25">
      <c r="A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row>
    <row r="235" spans="1:60" x14ac:dyDescent="0.25">
      <c r="A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row>
    <row r="236" spans="1:60" x14ac:dyDescent="0.25">
      <c r="A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row>
    <row r="237" spans="1:60" x14ac:dyDescent="0.25">
      <c r="A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row>
    <row r="238" spans="1:60" x14ac:dyDescent="0.25">
      <c r="A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row>
    <row r="239" spans="1:60" x14ac:dyDescent="0.25">
      <c r="A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row>
    <row r="240" spans="1:60" x14ac:dyDescent="0.25">
      <c r="A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row>
    <row r="241" spans="1:60" x14ac:dyDescent="0.25">
      <c r="A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row>
    <row r="242" spans="1:60" x14ac:dyDescent="0.25">
      <c r="A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row>
    <row r="243" spans="1:60" x14ac:dyDescent="0.25">
      <c r="A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row>
    <row r="244" spans="1:60" x14ac:dyDescent="0.25">
      <c r="A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row>
    <row r="245" spans="1:60" x14ac:dyDescent="0.25">
      <c r="A245" s="82"/>
    </row>
    <row r="246" spans="1:60" x14ac:dyDescent="0.25">
      <c r="A246" s="82"/>
    </row>
    <row r="247" spans="1:60" x14ac:dyDescent="0.25">
      <c r="A247" s="82"/>
    </row>
    <row r="248" spans="1:60" x14ac:dyDescent="0.25">
      <c r="A248" s="82"/>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4" sqref="C4"/>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2"/>
      <c r="B1" s="413" t="s">
        <v>54</v>
      </c>
      <c r="C1" s="413"/>
      <c r="D1" s="413"/>
      <c r="E1" s="82"/>
      <c r="F1" s="82"/>
      <c r="G1" s="82"/>
      <c r="H1" s="82"/>
      <c r="I1" s="82"/>
      <c r="J1" s="82"/>
      <c r="K1" s="82"/>
      <c r="L1" s="82"/>
      <c r="M1" s="82"/>
      <c r="N1" s="82"/>
      <c r="O1" s="82"/>
      <c r="P1" s="82"/>
      <c r="Q1" s="82"/>
      <c r="R1" s="82"/>
      <c r="S1" s="82"/>
      <c r="T1" s="82"/>
      <c r="U1" s="82"/>
      <c r="V1" s="82"/>
      <c r="W1" s="82"/>
      <c r="X1" s="82"/>
      <c r="Y1" s="82"/>
      <c r="Z1" s="82"/>
      <c r="AA1" s="82"/>
      <c r="AB1" s="82"/>
      <c r="AC1" s="82"/>
      <c r="AD1" s="82"/>
      <c r="AE1" s="82"/>
    </row>
    <row r="2" spans="1:37" x14ac:dyDescent="0.25">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1:37" ht="25.5" x14ac:dyDescent="0.25">
      <c r="A3" s="82"/>
      <c r="B3" s="10"/>
      <c r="C3" s="11" t="s">
        <v>51</v>
      </c>
      <c r="D3" s="11" t="s">
        <v>4</v>
      </c>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7" ht="51" x14ac:dyDescent="0.25">
      <c r="A4" s="82"/>
      <c r="B4" s="12" t="s">
        <v>50</v>
      </c>
      <c r="C4" s="13" t="s">
        <v>101</v>
      </c>
      <c r="D4" s="14">
        <v>0.2</v>
      </c>
      <c r="E4" s="82"/>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1:37" ht="51" x14ac:dyDescent="0.25">
      <c r="A5" s="82"/>
      <c r="B5" s="15" t="s">
        <v>52</v>
      </c>
      <c r="C5" s="16" t="s">
        <v>102</v>
      </c>
      <c r="D5" s="17">
        <v>0.4</v>
      </c>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7" ht="51" x14ac:dyDescent="0.25">
      <c r="A6" s="82"/>
      <c r="B6" s="18" t="s">
        <v>106</v>
      </c>
      <c r="C6" s="16" t="s">
        <v>103</v>
      </c>
      <c r="D6" s="17">
        <v>0.6</v>
      </c>
      <c r="E6" s="82"/>
      <c r="F6" s="82"/>
      <c r="G6" s="82"/>
      <c r="H6" s="82"/>
      <c r="I6" s="82"/>
      <c r="J6" s="82"/>
      <c r="K6" s="82"/>
      <c r="L6" s="82"/>
      <c r="M6" s="82"/>
      <c r="N6" s="82"/>
      <c r="O6" s="82"/>
      <c r="P6" s="82"/>
      <c r="Q6" s="82"/>
      <c r="R6" s="82"/>
      <c r="S6" s="82"/>
      <c r="T6" s="82"/>
      <c r="U6" s="82"/>
      <c r="V6" s="82"/>
      <c r="W6" s="82"/>
      <c r="X6" s="82"/>
      <c r="Y6" s="82"/>
      <c r="Z6" s="82"/>
      <c r="AA6" s="82"/>
      <c r="AB6" s="82"/>
      <c r="AC6" s="82"/>
      <c r="AD6" s="82"/>
      <c r="AE6" s="82"/>
    </row>
    <row r="7" spans="1:37" ht="76.5" x14ac:dyDescent="0.25">
      <c r="A7" s="82"/>
      <c r="B7" s="19" t="s">
        <v>6</v>
      </c>
      <c r="C7" s="16" t="s">
        <v>104</v>
      </c>
      <c r="D7" s="17">
        <v>0.8</v>
      </c>
      <c r="E7" s="82"/>
      <c r="F7" s="82"/>
      <c r="G7" s="82"/>
      <c r="H7" s="82"/>
      <c r="I7" s="82"/>
      <c r="J7" s="82"/>
      <c r="K7" s="82"/>
      <c r="L7" s="82"/>
      <c r="M7" s="82"/>
      <c r="N7" s="82"/>
      <c r="O7" s="82"/>
      <c r="P7" s="82"/>
      <c r="Q7" s="82"/>
      <c r="R7" s="82"/>
      <c r="S7" s="82"/>
      <c r="T7" s="82"/>
      <c r="U7" s="82"/>
      <c r="V7" s="82"/>
      <c r="W7" s="82"/>
      <c r="X7" s="82"/>
      <c r="Y7" s="82"/>
      <c r="Z7" s="82"/>
      <c r="AA7" s="82"/>
      <c r="AB7" s="82"/>
      <c r="AC7" s="82"/>
      <c r="AD7" s="82"/>
      <c r="AE7" s="82"/>
    </row>
    <row r="8" spans="1:37" ht="51" x14ac:dyDescent="0.25">
      <c r="A8" s="82"/>
      <c r="B8" s="20" t="s">
        <v>53</v>
      </c>
      <c r="C8" s="16" t="s">
        <v>105</v>
      </c>
      <c r="D8" s="17">
        <v>1</v>
      </c>
      <c r="E8" s="82"/>
      <c r="F8" s="82"/>
      <c r="G8" s="82"/>
      <c r="H8" s="82"/>
      <c r="I8" s="82"/>
      <c r="J8" s="82"/>
      <c r="K8" s="82"/>
      <c r="L8" s="82"/>
      <c r="M8" s="82"/>
      <c r="N8" s="82"/>
      <c r="O8" s="82"/>
      <c r="P8" s="82"/>
      <c r="Q8" s="82"/>
      <c r="R8" s="82"/>
      <c r="S8" s="82"/>
      <c r="T8" s="82"/>
      <c r="U8" s="82"/>
      <c r="V8" s="82"/>
      <c r="W8" s="82"/>
      <c r="X8" s="82"/>
      <c r="Y8" s="82"/>
      <c r="Z8" s="82"/>
      <c r="AA8" s="82"/>
      <c r="AB8" s="82"/>
      <c r="AC8" s="82"/>
      <c r="AD8" s="82"/>
      <c r="AE8" s="82"/>
    </row>
    <row r="9" spans="1:37" x14ac:dyDescent="0.25">
      <c r="A9" s="82"/>
      <c r="B9" s="106"/>
      <c r="C9" s="106"/>
      <c r="D9" s="106"/>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row>
    <row r="10" spans="1:37" ht="16.5" x14ac:dyDescent="0.25">
      <c r="A10" s="82"/>
      <c r="B10" s="107"/>
      <c r="C10" s="106"/>
      <c r="D10" s="106"/>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37" x14ac:dyDescent="0.25">
      <c r="A11" s="82"/>
      <c r="B11" s="106"/>
      <c r="C11" s="106"/>
      <c r="D11" s="106"/>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1:37" x14ac:dyDescent="0.25">
      <c r="A12" s="82"/>
      <c r="B12" s="106"/>
      <c r="C12" s="106"/>
      <c r="D12" s="106"/>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row>
    <row r="13" spans="1:37" x14ac:dyDescent="0.25">
      <c r="A13" s="82"/>
      <c r="B13" s="106"/>
      <c r="C13" s="106"/>
      <c r="D13" s="106"/>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row>
    <row r="14" spans="1:37" x14ac:dyDescent="0.25">
      <c r="A14" s="82"/>
      <c r="B14" s="106"/>
      <c r="C14" s="106"/>
      <c r="D14" s="106"/>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row>
    <row r="15" spans="1:37" x14ac:dyDescent="0.25">
      <c r="A15" s="82"/>
      <c r="B15" s="106"/>
      <c r="C15" s="106"/>
      <c r="D15" s="106"/>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row>
    <row r="16" spans="1:37" x14ac:dyDescent="0.25">
      <c r="A16" s="82"/>
      <c r="B16" s="106"/>
      <c r="C16" s="106"/>
      <c r="D16" s="106"/>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row>
    <row r="17" spans="1:37" x14ac:dyDescent="0.25">
      <c r="A17" s="82"/>
      <c r="B17" s="106"/>
      <c r="C17" s="106"/>
      <c r="D17" s="106"/>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row>
    <row r="18" spans="1:37" x14ac:dyDescent="0.25">
      <c r="A18" s="82"/>
      <c r="B18" s="106"/>
      <c r="C18" s="106"/>
      <c r="D18" s="106"/>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1:37" x14ac:dyDescent="0.25">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row>
    <row r="20" spans="1:37" x14ac:dyDescent="0.2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row>
    <row r="21" spans="1:37" x14ac:dyDescent="0.25">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row>
    <row r="22" spans="1:37" x14ac:dyDescent="0.25">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7" x14ac:dyDescent="0.25">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7" x14ac:dyDescent="0.25">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7" x14ac:dyDescent="0.25">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7" x14ac:dyDescent="0.2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27" spans="1:37" x14ac:dyDescent="0.25">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row>
    <row r="28" spans="1:37" x14ac:dyDescent="0.2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row>
    <row r="29" spans="1:37" x14ac:dyDescent="0.25">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row>
    <row r="30" spans="1:37" x14ac:dyDescent="0.2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x14ac:dyDescent="0.25">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row>
    <row r="32" spans="1:37" x14ac:dyDescent="0.25">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1" x14ac:dyDescent="0.25">
      <c r="A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row>
    <row r="34" spans="1:31" x14ac:dyDescent="0.25">
      <c r="A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row>
    <row r="35" spans="1:31" x14ac:dyDescent="0.25">
      <c r="A35" s="82"/>
    </row>
    <row r="36" spans="1:31" x14ac:dyDescent="0.25">
      <c r="A36" s="82"/>
    </row>
    <row r="37" spans="1:31" x14ac:dyDescent="0.25">
      <c r="A37" s="82"/>
    </row>
    <row r="38" spans="1:31" x14ac:dyDescent="0.25">
      <c r="A38" s="82"/>
    </row>
    <row r="39" spans="1:31" x14ac:dyDescent="0.25">
      <c r="A39" s="82"/>
    </row>
    <row r="40" spans="1:31" x14ac:dyDescent="0.25">
      <c r="A40" s="82"/>
    </row>
    <row r="41" spans="1:31" x14ac:dyDescent="0.25">
      <c r="A41" s="82"/>
    </row>
    <row r="42" spans="1:31" x14ac:dyDescent="0.25">
      <c r="A42" s="82"/>
    </row>
    <row r="43" spans="1:31" x14ac:dyDescent="0.25">
      <c r="A43" s="82"/>
    </row>
    <row r="44" spans="1:31" x14ac:dyDescent="0.25">
      <c r="A44" s="82"/>
    </row>
    <row r="45" spans="1:31" x14ac:dyDescent="0.25">
      <c r="A45" s="82"/>
    </row>
    <row r="46" spans="1:31" x14ac:dyDescent="0.25">
      <c r="A46" s="82"/>
    </row>
    <row r="47" spans="1:31" x14ac:dyDescent="0.25">
      <c r="A47" s="82"/>
    </row>
    <row r="48" spans="1:31" x14ac:dyDescent="0.25">
      <c r="A48" s="82"/>
    </row>
    <row r="49" spans="1:1" x14ac:dyDescent="0.25">
      <c r="A49" s="82"/>
    </row>
    <row r="50" spans="1:1" x14ac:dyDescent="0.25">
      <c r="A50" s="82"/>
    </row>
    <row r="51" spans="1:1" x14ac:dyDescent="0.25">
      <c r="A51" s="82"/>
    </row>
    <row r="52" spans="1:1" x14ac:dyDescent="0.25">
      <c r="A52" s="82"/>
    </row>
    <row r="53" spans="1:1" x14ac:dyDescent="0.25">
      <c r="A53" s="82"/>
    </row>
    <row r="54" spans="1:1" x14ac:dyDescent="0.25">
      <c r="A54" s="82"/>
    </row>
    <row r="55" spans="1:1" x14ac:dyDescent="0.25">
      <c r="A55" s="82"/>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topLeftCell="A128" zoomScale="60" zoomScaleNormal="60" workbookViewId="0">
      <selection activeCell="A6" sqref="A6"/>
    </sheetView>
  </sheetViews>
  <sheetFormatPr baseColWidth="10" defaultRowHeight="15" x14ac:dyDescent="0.25"/>
  <cols>
    <col min="2" max="2" width="40.42578125" customWidth="1"/>
    <col min="3" max="3" width="74.85546875" customWidth="1"/>
    <col min="4" max="4" width="135" bestFit="1" customWidth="1"/>
    <col min="5" max="5" width="144.5703125" bestFit="1" customWidth="1"/>
  </cols>
  <sheetData>
    <row r="1" spans="1:21" ht="33.75" x14ac:dyDescent="0.25">
      <c r="A1" s="82"/>
      <c r="B1" s="414" t="s">
        <v>62</v>
      </c>
      <c r="C1" s="414"/>
      <c r="D1" s="414"/>
      <c r="E1" s="82"/>
      <c r="F1" s="82"/>
      <c r="G1" s="82"/>
      <c r="H1" s="82"/>
      <c r="I1" s="82"/>
      <c r="J1" s="82"/>
      <c r="K1" s="82"/>
      <c r="L1" s="82"/>
      <c r="M1" s="82"/>
      <c r="N1" s="82"/>
      <c r="O1" s="82"/>
      <c r="P1" s="82"/>
      <c r="Q1" s="82"/>
      <c r="R1" s="82"/>
      <c r="S1" s="82"/>
      <c r="T1" s="82"/>
      <c r="U1" s="82"/>
    </row>
    <row r="2" spans="1:21" x14ac:dyDescent="0.25">
      <c r="A2" s="82"/>
      <c r="B2" s="82"/>
      <c r="C2" s="82"/>
      <c r="D2" s="82"/>
      <c r="E2" s="82"/>
      <c r="F2" s="82"/>
      <c r="G2" s="82"/>
      <c r="H2" s="82"/>
      <c r="I2" s="82"/>
      <c r="J2" s="82"/>
      <c r="K2" s="82"/>
      <c r="L2" s="82"/>
      <c r="M2" s="82"/>
      <c r="N2" s="82"/>
      <c r="O2" s="82"/>
      <c r="P2" s="82"/>
      <c r="Q2" s="82"/>
      <c r="R2" s="82"/>
      <c r="S2" s="82"/>
      <c r="T2" s="82"/>
      <c r="U2" s="82"/>
    </row>
    <row r="3" spans="1:21" ht="30" x14ac:dyDescent="0.25">
      <c r="A3" s="82"/>
      <c r="B3" s="103"/>
      <c r="C3" s="35" t="s">
        <v>55</v>
      </c>
      <c r="D3" s="35" t="s">
        <v>56</v>
      </c>
      <c r="E3" s="82"/>
      <c r="F3" s="82"/>
      <c r="G3" s="82"/>
      <c r="H3" s="82"/>
      <c r="I3" s="82"/>
      <c r="J3" s="82"/>
      <c r="K3" s="82"/>
      <c r="L3" s="82"/>
      <c r="M3" s="82"/>
      <c r="N3" s="82"/>
      <c r="O3" s="82"/>
      <c r="P3" s="82"/>
      <c r="Q3" s="82"/>
      <c r="R3" s="82"/>
      <c r="S3" s="82"/>
      <c r="T3" s="82"/>
      <c r="U3" s="82"/>
    </row>
    <row r="4" spans="1:21" ht="33.75" x14ac:dyDescent="0.25">
      <c r="A4" s="102" t="s">
        <v>82</v>
      </c>
      <c r="B4" s="38" t="s">
        <v>100</v>
      </c>
      <c r="C4" s="43" t="s">
        <v>156</v>
      </c>
      <c r="D4" s="36" t="s">
        <v>96</v>
      </c>
      <c r="E4" s="82"/>
      <c r="F4" s="82"/>
      <c r="G4" s="82"/>
      <c r="H4" s="82"/>
      <c r="I4" s="82"/>
      <c r="J4" s="82"/>
      <c r="K4" s="82"/>
      <c r="L4" s="82"/>
      <c r="M4" s="82"/>
      <c r="N4" s="82"/>
      <c r="O4" s="82"/>
      <c r="P4" s="82"/>
      <c r="Q4" s="82"/>
      <c r="R4" s="82"/>
      <c r="S4" s="82"/>
      <c r="T4" s="82"/>
      <c r="U4" s="82"/>
    </row>
    <row r="5" spans="1:21" ht="67.5" x14ac:dyDescent="0.25">
      <c r="A5" s="102" t="s">
        <v>83</v>
      </c>
      <c r="B5" s="39" t="s">
        <v>58</v>
      </c>
      <c r="C5" s="44" t="s">
        <v>92</v>
      </c>
      <c r="D5" s="37" t="s">
        <v>97</v>
      </c>
      <c r="E5" s="82"/>
      <c r="F5" s="82"/>
      <c r="G5" s="82"/>
      <c r="H5" s="82"/>
      <c r="I5" s="82"/>
      <c r="J5" s="82"/>
      <c r="K5" s="82"/>
      <c r="L5" s="82"/>
      <c r="M5" s="82"/>
      <c r="N5" s="82"/>
      <c r="O5" s="82"/>
      <c r="P5" s="82"/>
      <c r="Q5" s="82"/>
      <c r="R5" s="82"/>
      <c r="S5" s="82"/>
      <c r="T5" s="82"/>
      <c r="U5" s="82"/>
    </row>
    <row r="6" spans="1:21" ht="67.5" x14ac:dyDescent="0.25">
      <c r="A6" s="102" t="s">
        <v>80</v>
      </c>
      <c r="B6" s="40" t="s">
        <v>59</v>
      </c>
      <c r="C6" s="44" t="s">
        <v>93</v>
      </c>
      <c r="D6" s="37" t="s">
        <v>99</v>
      </c>
      <c r="E6" s="82"/>
      <c r="F6" s="82"/>
      <c r="G6" s="82"/>
      <c r="H6" s="82"/>
      <c r="I6" s="82"/>
      <c r="J6" s="82"/>
      <c r="K6" s="82"/>
      <c r="L6" s="82"/>
      <c r="M6" s="82"/>
      <c r="N6" s="82"/>
      <c r="O6" s="82"/>
      <c r="P6" s="82"/>
      <c r="Q6" s="82"/>
      <c r="R6" s="82"/>
      <c r="S6" s="82"/>
      <c r="T6" s="82"/>
      <c r="U6" s="82"/>
    </row>
    <row r="7" spans="1:21" ht="101.25" x14ac:dyDescent="0.25">
      <c r="A7" s="102" t="s">
        <v>7</v>
      </c>
      <c r="B7" s="41" t="s">
        <v>60</v>
      </c>
      <c r="C7" s="44" t="s">
        <v>94</v>
      </c>
      <c r="D7" s="37" t="s">
        <v>98</v>
      </c>
      <c r="E7" s="82"/>
      <c r="F7" s="82"/>
      <c r="G7" s="82"/>
      <c r="H7" s="82"/>
      <c r="I7" s="82"/>
      <c r="J7" s="82"/>
      <c r="K7" s="82"/>
      <c r="L7" s="82"/>
      <c r="M7" s="82"/>
      <c r="N7" s="82"/>
      <c r="O7" s="82"/>
      <c r="P7" s="82"/>
      <c r="Q7" s="82"/>
      <c r="R7" s="82"/>
      <c r="S7" s="82"/>
      <c r="T7" s="82"/>
      <c r="U7" s="82"/>
    </row>
    <row r="8" spans="1:21" ht="67.5" x14ac:dyDescent="0.25">
      <c r="A8" s="102" t="s">
        <v>84</v>
      </c>
      <c r="B8" s="42" t="s">
        <v>61</v>
      </c>
      <c r="C8" s="44" t="s">
        <v>95</v>
      </c>
      <c r="D8" s="37" t="s">
        <v>117</v>
      </c>
      <c r="E8" s="82"/>
      <c r="F8" s="82"/>
      <c r="G8" s="82"/>
      <c r="H8" s="82"/>
      <c r="I8" s="82"/>
      <c r="J8" s="82"/>
      <c r="K8" s="82"/>
      <c r="L8" s="82"/>
      <c r="M8" s="82"/>
      <c r="N8" s="82"/>
      <c r="O8" s="82"/>
      <c r="P8" s="82"/>
      <c r="Q8" s="82"/>
      <c r="R8" s="82"/>
      <c r="S8" s="82"/>
      <c r="T8" s="82"/>
      <c r="U8" s="82"/>
    </row>
    <row r="9" spans="1:21" ht="20.25" x14ac:dyDescent="0.25">
      <c r="A9" s="102"/>
      <c r="B9" s="102"/>
      <c r="C9" s="104"/>
      <c r="D9" s="104"/>
      <c r="E9" s="82"/>
      <c r="F9" s="82"/>
      <c r="G9" s="82"/>
      <c r="H9" s="82"/>
      <c r="I9" s="82"/>
      <c r="J9" s="82"/>
      <c r="K9" s="82"/>
      <c r="L9" s="82"/>
      <c r="M9" s="82"/>
      <c r="N9" s="82"/>
      <c r="O9" s="82"/>
      <c r="P9" s="82"/>
      <c r="Q9" s="82"/>
      <c r="R9" s="82"/>
      <c r="S9" s="82"/>
      <c r="T9" s="82"/>
      <c r="U9" s="82"/>
    </row>
    <row r="10" spans="1:21" ht="16.5" x14ac:dyDescent="0.25">
      <c r="A10" s="102"/>
      <c r="B10" s="105"/>
      <c r="C10" s="105"/>
      <c r="D10" s="105"/>
      <c r="E10" s="82"/>
      <c r="F10" s="82"/>
      <c r="G10" s="82"/>
      <c r="H10" s="82"/>
      <c r="I10" s="82"/>
      <c r="J10" s="82"/>
      <c r="K10" s="82"/>
      <c r="L10" s="82"/>
      <c r="M10" s="82"/>
      <c r="N10" s="82"/>
      <c r="O10" s="82"/>
      <c r="P10" s="82"/>
      <c r="Q10" s="82"/>
      <c r="R10" s="82"/>
      <c r="S10" s="82"/>
      <c r="T10" s="82"/>
      <c r="U10" s="82"/>
    </row>
    <row r="11" spans="1:21" x14ac:dyDescent="0.25">
      <c r="A11" s="102"/>
      <c r="B11" s="102" t="s">
        <v>90</v>
      </c>
      <c r="C11" s="102" t="s">
        <v>144</v>
      </c>
      <c r="D11" s="102" t="s">
        <v>151</v>
      </c>
      <c r="E11" s="82"/>
      <c r="F11" s="82"/>
      <c r="G11" s="82"/>
      <c r="H11" s="82"/>
      <c r="I11" s="82"/>
      <c r="J11" s="82"/>
      <c r="K11" s="82"/>
      <c r="L11" s="82"/>
      <c r="M11" s="82"/>
      <c r="N11" s="82"/>
      <c r="O11" s="82"/>
      <c r="P11" s="82"/>
      <c r="Q11" s="82"/>
      <c r="R11" s="82"/>
      <c r="S11" s="82"/>
      <c r="T11" s="82"/>
      <c r="U11" s="82"/>
    </row>
    <row r="12" spans="1:21" x14ac:dyDescent="0.25">
      <c r="A12" s="102"/>
      <c r="B12" s="102" t="s">
        <v>88</v>
      </c>
      <c r="C12" s="102" t="s">
        <v>148</v>
      </c>
      <c r="D12" s="102" t="s">
        <v>152</v>
      </c>
      <c r="E12" s="82"/>
      <c r="F12" s="82"/>
      <c r="G12" s="82"/>
      <c r="H12" s="82"/>
      <c r="I12" s="82"/>
      <c r="J12" s="82"/>
      <c r="K12" s="82"/>
      <c r="L12" s="82"/>
      <c r="M12" s="82"/>
      <c r="N12" s="82"/>
      <c r="O12" s="82"/>
      <c r="P12" s="82"/>
      <c r="Q12" s="82"/>
      <c r="R12" s="82"/>
      <c r="S12" s="82"/>
      <c r="T12" s="82"/>
      <c r="U12" s="82"/>
    </row>
    <row r="13" spans="1:21" x14ac:dyDescent="0.25">
      <c r="A13" s="102"/>
      <c r="B13" s="102"/>
      <c r="C13" s="102" t="s">
        <v>147</v>
      </c>
      <c r="D13" s="102" t="s">
        <v>153</v>
      </c>
      <c r="E13" s="82"/>
      <c r="F13" s="82"/>
      <c r="G13" s="82"/>
      <c r="H13" s="82"/>
      <c r="I13" s="82"/>
      <c r="J13" s="82"/>
      <c r="K13" s="82"/>
      <c r="L13" s="82"/>
      <c r="M13" s="82"/>
      <c r="N13" s="82"/>
      <c r="O13" s="82"/>
      <c r="P13" s="82"/>
      <c r="Q13" s="82"/>
      <c r="R13" s="82"/>
      <c r="S13" s="82"/>
      <c r="T13" s="82"/>
      <c r="U13" s="82"/>
    </row>
    <row r="14" spans="1:21" x14ac:dyDescent="0.25">
      <c r="A14" s="102"/>
      <c r="B14" s="102"/>
      <c r="C14" s="102" t="s">
        <v>149</v>
      </c>
      <c r="D14" s="102" t="s">
        <v>154</v>
      </c>
      <c r="E14" s="82"/>
      <c r="F14" s="82"/>
      <c r="G14" s="82"/>
      <c r="H14" s="82"/>
      <c r="I14" s="82"/>
      <c r="J14" s="82"/>
      <c r="K14" s="82"/>
      <c r="L14" s="82"/>
      <c r="M14" s="82"/>
      <c r="N14" s="82"/>
      <c r="O14" s="82"/>
      <c r="P14" s="82"/>
      <c r="Q14" s="82"/>
      <c r="R14" s="82"/>
      <c r="S14" s="82"/>
      <c r="T14" s="82"/>
      <c r="U14" s="82"/>
    </row>
    <row r="15" spans="1:21" x14ac:dyDescent="0.25">
      <c r="A15" s="102"/>
      <c r="B15" s="102"/>
      <c r="C15" s="102" t="s">
        <v>150</v>
      </c>
      <c r="D15" s="102" t="s">
        <v>155</v>
      </c>
      <c r="E15" s="82"/>
      <c r="F15" s="82"/>
      <c r="G15" s="82"/>
      <c r="H15" s="82"/>
      <c r="I15" s="82"/>
      <c r="J15" s="82"/>
      <c r="K15" s="82"/>
      <c r="L15" s="82"/>
      <c r="M15" s="82"/>
      <c r="N15" s="82"/>
      <c r="O15" s="82"/>
      <c r="P15" s="82"/>
      <c r="Q15" s="82"/>
      <c r="R15" s="82"/>
      <c r="S15" s="82"/>
      <c r="T15" s="82"/>
      <c r="U15" s="82"/>
    </row>
    <row r="16" spans="1:21" x14ac:dyDescent="0.25">
      <c r="A16" s="102"/>
      <c r="B16" s="102"/>
      <c r="C16" s="102"/>
      <c r="D16" s="102"/>
      <c r="E16" s="82"/>
      <c r="F16" s="82"/>
      <c r="G16" s="82"/>
      <c r="H16" s="82"/>
      <c r="I16" s="82"/>
      <c r="J16" s="82"/>
      <c r="K16" s="82"/>
      <c r="L16" s="82"/>
      <c r="M16" s="82"/>
      <c r="N16" s="82"/>
      <c r="O16" s="82"/>
    </row>
    <row r="17" spans="1:15" x14ac:dyDescent="0.25">
      <c r="A17" s="102"/>
      <c r="B17" s="102"/>
      <c r="C17" s="102"/>
      <c r="D17" s="102"/>
      <c r="E17" s="82"/>
      <c r="F17" s="82"/>
      <c r="G17" s="82"/>
      <c r="H17" s="82"/>
      <c r="I17" s="82"/>
      <c r="J17" s="82"/>
      <c r="K17" s="82"/>
      <c r="L17" s="82"/>
      <c r="M17" s="82"/>
      <c r="N17" s="82"/>
      <c r="O17" s="82"/>
    </row>
    <row r="18" spans="1:15" x14ac:dyDescent="0.25">
      <c r="A18" s="102"/>
      <c r="B18" s="106"/>
      <c r="C18" s="106"/>
      <c r="D18" s="106"/>
      <c r="E18" s="82"/>
      <c r="F18" s="82"/>
      <c r="G18" s="82"/>
      <c r="H18" s="82"/>
      <c r="I18" s="82"/>
      <c r="J18" s="82"/>
      <c r="K18" s="82"/>
      <c r="L18" s="82"/>
      <c r="M18" s="82"/>
      <c r="N18" s="82"/>
      <c r="O18" s="82"/>
    </row>
    <row r="19" spans="1:15" x14ac:dyDescent="0.25">
      <c r="A19" s="102"/>
      <c r="B19" s="106"/>
      <c r="C19" s="106"/>
      <c r="D19" s="106"/>
      <c r="E19" s="82"/>
      <c r="F19" s="82"/>
      <c r="G19" s="82"/>
      <c r="H19" s="82"/>
      <c r="I19" s="82"/>
      <c r="J19" s="82"/>
      <c r="K19" s="82"/>
      <c r="L19" s="82"/>
      <c r="M19" s="82"/>
      <c r="N19" s="82"/>
      <c r="O19" s="82"/>
    </row>
    <row r="20" spans="1:15" x14ac:dyDescent="0.25">
      <c r="A20" s="102"/>
      <c r="B20" s="106"/>
      <c r="C20" s="106"/>
      <c r="D20" s="106"/>
      <c r="E20" s="82"/>
      <c r="F20" s="82"/>
      <c r="G20" s="82"/>
      <c r="H20" s="82"/>
      <c r="I20" s="82"/>
      <c r="J20" s="82"/>
      <c r="K20" s="82"/>
      <c r="L20" s="82"/>
      <c r="M20" s="82"/>
      <c r="N20" s="82"/>
      <c r="O20" s="82"/>
    </row>
    <row r="21" spans="1:15" x14ac:dyDescent="0.25">
      <c r="A21" s="102"/>
      <c r="B21" s="106"/>
      <c r="C21" s="106"/>
      <c r="D21" s="106"/>
      <c r="E21" s="82"/>
      <c r="F21" s="82"/>
      <c r="G21" s="82"/>
      <c r="H21" s="82"/>
      <c r="I21" s="82"/>
      <c r="J21" s="82"/>
      <c r="K21" s="82"/>
      <c r="L21" s="82"/>
      <c r="M21" s="82"/>
      <c r="N21" s="82"/>
      <c r="O21" s="82"/>
    </row>
    <row r="22" spans="1:15" ht="20.25" x14ac:dyDescent="0.25">
      <c r="A22" s="102"/>
      <c r="B22" s="102"/>
      <c r="C22" s="104"/>
      <c r="D22" s="104"/>
      <c r="E22" s="82"/>
      <c r="F22" s="82"/>
      <c r="G22" s="82"/>
      <c r="H22" s="82"/>
      <c r="I22" s="82"/>
      <c r="J22" s="82"/>
      <c r="K22" s="82"/>
      <c r="L22" s="82"/>
      <c r="M22" s="82"/>
      <c r="N22" s="82"/>
      <c r="O22" s="82"/>
    </row>
    <row r="23" spans="1:15" ht="20.25" x14ac:dyDescent="0.25">
      <c r="A23" s="102"/>
      <c r="B23" s="102"/>
      <c r="C23" s="104"/>
      <c r="D23" s="104"/>
      <c r="E23" s="82"/>
      <c r="F23" s="82"/>
      <c r="G23" s="82"/>
      <c r="H23" s="82"/>
      <c r="I23" s="82"/>
      <c r="J23" s="82"/>
      <c r="K23" s="82"/>
      <c r="L23" s="82"/>
      <c r="M23" s="82"/>
      <c r="N23" s="82"/>
      <c r="O23" s="82"/>
    </row>
    <row r="24" spans="1:15" ht="20.25" x14ac:dyDescent="0.25">
      <c r="A24" s="102"/>
      <c r="B24" s="102"/>
      <c r="C24" s="104"/>
      <c r="D24" s="104"/>
      <c r="E24" s="82"/>
      <c r="F24" s="82"/>
      <c r="G24" s="82"/>
      <c r="H24" s="82"/>
      <c r="I24" s="82"/>
      <c r="J24" s="82"/>
      <c r="K24" s="82"/>
      <c r="L24" s="82"/>
      <c r="M24" s="82"/>
      <c r="N24" s="82"/>
      <c r="O24" s="82"/>
    </row>
    <row r="25" spans="1:15" ht="20.25" x14ac:dyDescent="0.25">
      <c r="A25" s="102"/>
      <c r="B25" s="102"/>
      <c r="C25" s="104"/>
      <c r="D25" s="104"/>
      <c r="E25" s="82"/>
      <c r="F25" s="82"/>
      <c r="G25" s="82"/>
      <c r="H25" s="82"/>
      <c r="I25" s="82"/>
      <c r="J25" s="82"/>
      <c r="K25" s="82"/>
      <c r="L25" s="82"/>
      <c r="M25" s="82"/>
      <c r="N25" s="82"/>
      <c r="O25" s="82"/>
    </row>
    <row r="26" spans="1:15" ht="20.25" x14ac:dyDescent="0.25">
      <c r="A26" s="102"/>
      <c r="B26" s="102"/>
      <c r="C26" s="104"/>
      <c r="D26" s="104"/>
      <c r="E26" s="82"/>
      <c r="F26" s="82"/>
      <c r="G26" s="82"/>
      <c r="H26" s="82"/>
      <c r="I26" s="82"/>
      <c r="J26" s="82"/>
      <c r="K26" s="82"/>
      <c r="L26" s="82"/>
      <c r="M26" s="82"/>
      <c r="N26" s="82"/>
      <c r="O26" s="82"/>
    </row>
    <row r="27" spans="1:15" ht="20.25" x14ac:dyDescent="0.25">
      <c r="A27" s="102"/>
      <c r="B27" s="102"/>
      <c r="C27" s="104"/>
      <c r="D27" s="104"/>
      <c r="E27" s="82"/>
      <c r="F27" s="82"/>
      <c r="G27" s="82"/>
      <c r="H27" s="82"/>
      <c r="I27" s="82"/>
      <c r="J27" s="82"/>
      <c r="K27" s="82"/>
      <c r="L27" s="82"/>
      <c r="M27" s="82"/>
      <c r="N27" s="82"/>
      <c r="O27" s="82"/>
    </row>
    <row r="28" spans="1:15" ht="20.25" x14ac:dyDescent="0.25">
      <c r="A28" s="102"/>
      <c r="B28" s="102"/>
      <c r="C28" s="104"/>
      <c r="D28" s="104"/>
      <c r="E28" s="82"/>
      <c r="F28" s="82"/>
      <c r="G28" s="82"/>
      <c r="H28" s="82"/>
      <c r="I28" s="82"/>
      <c r="J28" s="82"/>
      <c r="K28" s="82"/>
      <c r="L28" s="82"/>
      <c r="M28" s="82"/>
      <c r="N28" s="82"/>
      <c r="O28" s="82"/>
    </row>
    <row r="29" spans="1:15" ht="20.25" x14ac:dyDescent="0.25">
      <c r="A29" s="102"/>
      <c r="B29" s="102"/>
      <c r="C29" s="104"/>
      <c r="D29" s="104"/>
      <c r="E29" s="82"/>
      <c r="F29" s="82"/>
      <c r="G29" s="82"/>
      <c r="H29" s="82"/>
      <c r="I29" s="82"/>
      <c r="J29" s="82"/>
      <c r="K29" s="82"/>
      <c r="L29" s="82"/>
      <c r="M29" s="82"/>
      <c r="N29" s="82"/>
      <c r="O29" s="82"/>
    </row>
    <row r="30" spans="1:15" ht="20.25" x14ac:dyDescent="0.25">
      <c r="A30" s="102"/>
      <c r="B30" s="102"/>
      <c r="C30" s="104"/>
      <c r="D30" s="104"/>
      <c r="E30" s="82"/>
      <c r="F30" s="82"/>
      <c r="G30" s="82"/>
      <c r="H30" s="82"/>
      <c r="I30" s="82"/>
      <c r="J30" s="82"/>
      <c r="K30" s="82"/>
      <c r="L30" s="82"/>
      <c r="M30" s="82"/>
      <c r="N30" s="82"/>
      <c r="O30" s="82"/>
    </row>
    <row r="31" spans="1:15" ht="20.25" x14ac:dyDescent="0.25">
      <c r="A31" s="102"/>
      <c r="B31" s="102"/>
      <c r="C31" s="104"/>
      <c r="D31" s="104"/>
      <c r="E31" s="82"/>
      <c r="F31" s="82"/>
      <c r="G31" s="82"/>
      <c r="H31" s="82"/>
      <c r="I31" s="82"/>
      <c r="J31" s="82"/>
      <c r="K31" s="82"/>
      <c r="L31" s="82"/>
      <c r="M31" s="82"/>
      <c r="N31" s="82"/>
      <c r="O31" s="82"/>
    </row>
    <row r="32" spans="1:15" ht="20.25" x14ac:dyDescent="0.25">
      <c r="A32" s="102"/>
      <c r="B32" s="102"/>
      <c r="C32" s="104"/>
      <c r="D32" s="104"/>
      <c r="E32" s="82"/>
      <c r="F32" s="82"/>
      <c r="G32" s="82"/>
      <c r="H32" s="82"/>
      <c r="I32" s="82"/>
      <c r="J32" s="82"/>
      <c r="K32" s="82"/>
      <c r="L32" s="82"/>
      <c r="M32" s="82"/>
      <c r="N32" s="82"/>
      <c r="O32" s="82"/>
    </row>
    <row r="33" spans="1:15" ht="20.25" x14ac:dyDescent="0.25">
      <c r="A33" s="102"/>
      <c r="B33" s="102"/>
      <c r="C33" s="104"/>
      <c r="D33" s="104"/>
      <c r="E33" s="82"/>
      <c r="F33" s="82"/>
      <c r="G33" s="82"/>
      <c r="H33" s="82"/>
      <c r="I33" s="82"/>
      <c r="J33" s="82"/>
      <c r="K33" s="82"/>
      <c r="L33" s="82"/>
      <c r="M33" s="82"/>
      <c r="N33" s="82"/>
      <c r="O33" s="82"/>
    </row>
    <row r="34" spans="1:15" ht="20.25" x14ac:dyDescent="0.25">
      <c r="A34" s="102"/>
      <c r="B34" s="102"/>
      <c r="C34" s="104"/>
      <c r="D34" s="104"/>
      <c r="E34" s="82"/>
      <c r="F34" s="82"/>
      <c r="G34" s="82"/>
      <c r="H34" s="82"/>
      <c r="I34" s="82"/>
      <c r="J34" s="82"/>
      <c r="K34" s="82"/>
      <c r="L34" s="82"/>
      <c r="M34" s="82"/>
      <c r="N34" s="82"/>
      <c r="O34" s="82"/>
    </row>
    <row r="35" spans="1:15" ht="20.25" x14ac:dyDescent="0.25">
      <c r="A35" s="102"/>
      <c r="B35" s="102"/>
      <c r="C35" s="104"/>
      <c r="D35" s="104"/>
      <c r="E35" s="82"/>
      <c r="F35" s="82"/>
      <c r="G35" s="82"/>
      <c r="H35" s="82"/>
      <c r="I35" s="82"/>
      <c r="J35" s="82"/>
      <c r="K35" s="82"/>
      <c r="L35" s="82"/>
      <c r="M35" s="82"/>
      <c r="N35" s="82"/>
      <c r="O35" s="82"/>
    </row>
    <row r="36" spans="1:15" ht="20.25" x14ac:dyDescent="0.25">
      <c r="A36" s="102"/>
      <c r="B36" s="102"/>
      <c r="C36" s="104"/>
      <c r="D36" s="104"/>
      <c r="E36" s="82"/>
      <c r="F36" s="82"/>
      <c r="G36" s="82"/>
      <c r="H36" s="82"/>
      <c r="I36" s="82"/>
      <c r="J36" s="82"/>
      <c r="K36" s="82"/>
      <c r="L36" s="82"/>
      <c r="M36" s="82"/>
      <c r="N36" s="82"/>
      <c r="O36" s="82"/>
    </row>
    <row r="37" spans="1:15" ht="20.25" x14ac:dyDescent="0.25">
      <c r="A37" s="102"/>
      <c r="B37" s="102"/>
      <c r="C37" s="104"/>
      <c r="D37" s="104"/>
      <c r="E37" s="82"/>
      <c r="F37" s="82"/>
      <c r="G37" s="82"/>
      <c r="H37" s="82"/>
      <c r="I37" s="82"/>
      <c r="J37" s="82"/>
      <c r="K37" s="82"/>
      <c r="L37" s="82"/>
      <c r="M37" s="82"/>
      <c r="N37" s="82"/>
      <c r="O37" s="82"/>
    </row>
    <row r="38" spans="1:15" ht="20.25" x14ac:dyDescent="0.25">
      <c r="A38" s="102"/>
      <c r="B38" s="102"/>
      <c r="C38" s="104"/>
      <c r="D38" s="104"/>
      <c r="E38" s="82"/>
      <c r="F38" s="82"/>
      <c r="G38" s="82"/>
      <c r="H38" s="82"/>
      <c r="I38" s="82"/>
      <c r="J38" s="82"/>
      <c r="K38" s="82"/>
      <c r="L38" s="82"/>
      <c r="M38" s="82"/>
      <c r="N38" s="82"/>
      <c r="O38" s="82"/>
    </row>
    <row r="39" spans="1:15" ht="20.25" x14ac:dyDescent="0.25">
      <c r="A39" s="102"/>
      <c r="B39" s="102"/>
      <c r="C39" s="104"/>
      <c r="D39" s="104"/>
      <c r="E39" s="82"/>
      <c r="F39" s="82"/>
      <c r="G39" s="82"/>
      <c r="H39" s="82"/>
      <c r="I39" s="82"/>
      <c r="J39" s="82"/>
      <c r="K39" s="82"/>
      <c r="L39" s="82"/>
      <c r="M39" s="82"/>
      <c r="N39" s="82"/>
      <c r="O39" s="82"/>
    </row>
    <row r="40" spans="1:15" ht="20.25" x14ac:dyDescent="0.25">
      <c r="A40" s="102"/>
      <c r="B40" s="102"/>
      <c r="C40" s="104"/>
      <c r="D40" s="104"/>
      <c r="E40" s="82"/>
      <c r="F40" s="82"/>
      <c r="G40" s="82"/>
      <c r="H40" s="82"/>
      <c r="I40" s="82"/>
      <c r="J40" s="82"/>
      <c r="K40" s="82"/>
      <c r="L40" s="82"/>
      <c r="M40" s="82"/>
      <c r="N40" s="82"/>
      <c r="O40" s="82"/>
    </row>
    <row r="41" spans="1:15" ht="20.25" x14ac:dyDescent="0.25">
      <c r="A41" s="102"/>
      <c r="B41" s="102"/>
      <c r="C41" s="104"/>
      <c r="D41" s="104"/>
      <c r="E41" s="82"/>
      <c r="F41" s="82"/>
      <c r="G41" s="82"/>
      <c r="H41" s="82"/>
      <c r="I41" s="82"/>
      <c r="J41" s="82"/>
      <c r="K41" s="82"/>
      <c r="L41" s="82"/>
      <c r="M41" s="82"/>
      <c r="N41" s="82"/>
      <c r="O41" s="82"/>
    </row>
    <row r="42" spans="1:15" ht="20.25" x14ac:dyDescent="0.25">
      <c r="A42" s="102"/>
      <c r="B42" s="102"/>
      <c r="C42" s="104"/>
      <c r="D42" s="104"/>
      <c r="E42" s="82"/>
      <c r="F42" s="82"/>
      <c r="G42" s="82"/>
      <c r="H42" s="82"/>
      <c r="I42" s="82"/>
      <c r="J42" s="82"/>
      <c r="K42" s="82"/>
      <c r="L42" s="82"/>
      <c r="M42" s="82"/>
      <c r="N42" s="82"/>
      <c r="O42" s="82"/>
    </row>
    <row r="43" spans="1:15" ht="20.25" x14ac:dyDescent="0.25">
      <c r="A43" s="102"/>
      <c r="B43" s="102"/>
      <c r="C43" s="104"/>
      <c r="D43" s="104"/>
      <c r="E43" s="82"/>
      <c r="F43" s="82"/>
      <c r="G43" s="82"/>
      <c r="H43" s="82"/>
      <c r="I43" s="82"/>
      <c r="J43" s="82"/>
      <c r="K43" s="82"/>
      <c r="L43" s="82"/>
      <c r="M43" s="82"/>
      <c r="N43" s="82"/>
      <c r="O43" s="82"/>
    </row>
    <row r="44" spans="1:15" ht="20.25" x14ac:dyDescent="0.25">
      <c r="A44" s="102"/>
      <c r="B44" s="102"/>
      <c r="C44" s="104"/>
      <c r="D44" s="104"/>
      <c r="E44" s="82"/>
      <c r="F44" s="82"/>
      <c r="G44" s="82"/>
      <c r="H44" s="82"/>
      <c r="I44" s="82"/>
      <c r="J44" s="82"/>
      <c r="K44" s="82"/>
      <c r="L44" s="82"/>
      <c r="M44" s="82"/>
      <c r="N44" s="82"/>
      <c r="O44" s="82"/>
    </row>
    <row r="45" spans="1:15" ht="20.25" x14ac:dyDescent="0.25">
      <c r="A45" s="102"/>
      <c r="B45" s="102"/>
      <c r="C45" s="104"/>
      <c r="D45" s="104"/>
      <c r="E45" s="82"/>
      <c r="F45" s="82"/>
      <c r="G45" s="82"/>
      <c r="H45" s="82"/>
      <c r="I45" s="82"/>
      <c r="J45" s="82"/>
      <c r="K45" s="82"/>
      <c r="L45" s="82"/>
      <c r="M45" s="82"/>
      <c r="N45" s="82"/>
      <c r="O45" s="82"/>
    </row>
    <row r="46" spans="1:15" ht="20.25" x14ac:dyDescent="0.25">
      <c r="A46" s="102"/>
      <c r="B46" s="102"/>
      <c r="C46" s="104"/>
      <c r="D46" s="104"/>
      <c r="E46" s="82"/>
      <c r="F46" s="82"/>
      <c r="G46" s="82"/>
      <c r="H46" s="82"/>
      <c r="I46" s="82"/>
      <c r="J46" s="82"/>
      <c r="K46" s="82"/>
      <c r="L46" s="82"/>
      <c r="M46" s="82"/>
      <c r="N46" s="82"/>
      <c r="O46" s="82"/>
    </row>
    <row r="47" spans="1:15" ht="20.25" x14ac:dyDescent="0.25">
      <c r="A47" s="102"/>
      <c r="B47" s="102"/>
      <c r="C47" s="104"/>
      <c r="D47" s="104"/>
      <c r="E47" s="82"/>
      <c r="F47" s="82"/>
      <c r="G47" s="82"/>
      <c r="H47" s="82"/>
      <c r="I47" s="82"/>
      <c r="J47" s="82"/>
      <c r="K47" s="82"/>
      <c r="L47" s="82"/>
      <c r="M47" s="82"/>
      <c r="N47" s="82"/>
      <c r="O47" s="82"/>
    </row>
    <row r="48" spans="1:15" ht="20.25" x14ac:dyDescent="0.25">
      <c r="A48" s="102"/>
      <c r="B48" s="102"/>
      <c r="C48" s="104"/>
      <c r="D48" s="104"/>
      <c r="E48" s="82"/>
      <c r="F48" s="82"/>
      <c r="G48" s="82"/>
      <c r="H48" s="82"/>
      <c r="I48" s="82"/>
      <c r="J48" s="82"/>
      <c r="K48" s="82"/>
      <c r="L48" s="82"/>
      <c r="M48" s="82"/>
      <c r="N48" s="82"/>
      <c r="O48" s="82"/>
    </row>
    <row r="49" spans="1:15" ht="20.25" x14ac:dyDescent="0.25">
      <c r="A49" s="102"/>
      <c r="B49" s="102"/>
      <c r="C49" s="104"/>
      <c r="D49" s="104"/>
      <c r="E49" s="82"/>
      <c r="F49" s="82"/>
      <c r="G49" s="82"/>
      <c r="H49" s="82"/>
      <c r="I49" s="82"/>
      <c r="J49" s="82"/>
      <c r="K49" s="82"/>
      <c r="L49" s="82"/>
      <c r="M49" s="82"/>
      <c r="N49" s="82"/>
      <c r="O49" s="82"/>
    </row>
    <row r="50" spans="1:15" ht="20.25" x14ac:dyDescent="0.25">
      <c r="A50" s="102"/>
      <c r="B50" s="102"/>
      <c r="C50" s="104"/>
      <c r="D50" s="104"/>
      <c r="E50" s="82"/>
      <c r="F50" s="82"/>
      <c r="G50" s="82"/>
      <c r="H50" s="82"/>
      <c r="I50" s="82"/>
      <c r="J50" s="82"/>
      <c r="K50" s="82"/>
      <c r="L50" s="82"/>
      <c r="M50" s="82"/>
      <c r="N50" s="82"/>
      <c r="O50" s="82"/>
    </row>
    <row r="51" spans="1:15" ht="20.25" x14ac:dyDescent="0.25">
      <c r="A51" s="102"/>
      <c r="B51" s="102"/>
      <c r="C51" s="104"/>
      <c r="D51" s="104"/>
      <c r="E51" s="82"/>
      <c r="F51" s="82"/>
      <c r="G51" s="82"/>
      <c r="H51" s="82"/>
      <c r="I51" s="82"/>
      <c r="J51" s="82"/>
      <c r="K51" s="82"/>
      <c r="L51" s="82"/>
      <c r="M51" s="82"/>
      <c r="N51" s="82"/>
      <c r="O51" s="82"/>
    </row>
    <row r="52" spans="1:15" ht="20.25" x14ac:dyDescent="0.25">
      <c r="A52" s="102"/>
      <c r="B52" s="22"/>
      <c r="C52" s="33"/>
      <c r="D52" s="33"/>
    </row>
    <row r="53" spans="1:15" ht="20.25" x14ac:dyDescent="0.25">
      <c r="A53" s="102"/>
      <c r="B53" s="22"/>
      <c r="C53" s="33"/>
      <c r="D53" s="33"/>
    </row>
    <row r="54" spans="1:15" ht="20.25" x14ac:dyDescent="0.25">
      <c r="A54" s="102"/>
      <c r="B54" s="22"/>
      <c r="C54" s="33"/>
      <c r="D54" s="33"/>
    </row>
    <row r="55" spans="1:15" ht="20.25" x14ac:dyDescent="0.25">
      <c r="A55" s="102"/>
      <c r="B55" s="22"/>
      <c r="C55" s="33"/>
      <c r="D55" s="33"/>
    </row>
    <row r="56" spans="1:15" ht="20.25" x14ac:dyDescent="0.25">
      <c r="A56" s="102"/>
      <c r="B56" s="22"/>
      <c r="C56" s="33"/>
      <c r="D56" s="33"/>
    </row>
    <row r="57" spans="1:15" ht="20.25" x14ac:dyDescent="0.25">
      <c r="A57" s="102"/>
      <c r="B57" s="22"/>
      <c r="C57" s="33"/>
      <c r="D57" s="33"/>
    </row>
    <row r="58" spans="1:15" ht="20.25" x14ac:dyDescent="0.25">
      <c r="A58" s="102"/>
      <c r="B58" s="22"/>
      <c r="C58" s="33"/>
      <c r="D58" s="33"/>
    </row>
    <row r="59" spans="1:15" ht="20.25" x14ac:dyDescent="0.25">
      <c r="A59" s="102"/>
      <c r="B59" s="22"/>
      <c r="C59" s="33"/>
      <c r="D59" s="33"/>
    </row>
    <row r="60" spans="1:15" ht="20.25" x14ac:dyDescent="0.25">
      <c r="A60" s="102"/>
      <c r="B60" s="22"/>
      <c r="C60" s="33"/>
      <c r="D60" s="33"/>
    </row>
    <row r="61" spans="1:15" ht="20.25" x14ac:dyDescent="0.25">
      <c r="A61" s="102"/>
      <c r="B61" s="22"/>
      <c r="C61" s="33"/>
      <c r="D61" s="33"/>
    </row>
    <row r="62" spans="1:15" ht="20.25" x14ac:dyDescent="0.25">
      <c r="A62" s="102"/>
      <c r="B62" s="22"/>
      <c r="C62" s="33"/>
      <c r="D62" s="33"/>
    </row>
    <row r="63" spans="1:15" ht="20.25" x14ac:dyDescent="0.25">
      <c r="A63" s="102"/>
      <c r="B63" s="22"/>
      <c r="C63" s="33"/>
      <c r="D63" s="33"/>
    </row>
    <row r="64" spans="1:15" ht="20.25" x14ac:dyDescent="0.25">
      <c r="A64" s="102"/>
      <c r="B64" s="22"/>
      <c r="C64" s="33"/>
      <c r="D64" s="33"/>
    </row>
    <row r="65" spans="1:4" ht="20.25" x14ac:dyDescent="0.25">
      <c r="A65" s="102"/>
      <c r="B65" s="22"/>
      <c r="C65" s="33"/>
      <c r="D65" s="33"/>
    </row>
    <row r="66" spans="1:4" ht="20.25" x14ac:dyDescent="0.25">
      <c r="A66" s="102"/>
      <c r="B66" s="22"/>
      <c r="C66" s="33"/>
      <c r="D66" s="33"/>
    </row>
    <row r="67" spans="1:4" ht="20.25" x14ac:dyDescent="0.25">
      <c r="A67" s="102"/>
      <c r="B67" s="22"/>
      <c r="C67" s="33"/>
      <c r="D67" s="33"/>
    </row>
    <row r="68" spans="1:4" ht="20.25" x14ac:dyDescent="0.25">
      <c r="A68" s="102"/>
      <c r="B68" s="22"/>
      <c r="C68" s="33"/>
      <c r="D68" s="33"/>
    </row>
    <row r="69" spans="1:4" ht="20.25" x14ac:dyDescent="0.25">
      <c r="A69" s="102"/>
      <c r="B69" s="22"/>
      <c r="C69" s="33"/>
      <c r="D69" s="33"/>
    </row>
    <row r="70" spans="1:4" ht="20.25" x14ac:dyDescent="0.25">
      <c r="A70" s="102"/>
      <c r="B70" s="22"/>
      <c r="C70" s="33"/>
      <c r="D70" s="33"/>
    </row>
    <row r="71" spans="1:4" ht="20.25" x14ac:dyDescent="0.25">
      <c r="A71" s="102"/>
      <c r="B71" s="22"/>
      <c r="C71" s="33"/>
      <c r="D71" s="33"/>
    </row>
    <row r="72" spans="1:4" ht="20.25" x14ac:dyDescent="0.25">
      <c r="A72" s="102"/>
      <c r="B72" s="22"/>
      <c r="C72" s="33"/>
      <c r="D72" s="33"/>
    </row>
    <row r="73" spans="1:4" ht="20.25" x14ac:dyDescent="0.25">
      <c r="A73" s="102"/>
      <c r="B73" s="22"/>
      <c r="C73" s="33"/>
      <c r="D73" s="33"/>
    </row>
    <row r="74" spans="1:4" ht="20.25" x14ac:dyDescent="0.25">
      <c r="A74" s="102"/>
      <c r="B74" s="22"/>
      <c r="C74" s="33"/>
      <c r="D74" s="33"/>
    </row>
    <row r="75" spans="1:4" ht="20.25" x14ac:dyDescent="0.25">
      <c r="A75" s="102"/>
      <c r="B75" s="22"/>
      <c r="C75" s="33"/>
      <c r="D75" s="33"/>
    </row>
    <row r="76" spans="1:4" ht="20.25" x14ac:dyDescent="0.25">
      <c r="A76" s="102"/>
      <c r="B76" s="22"/>
      <c r="C76" s="33"/>
      <c r="D76" s="33"/>
    </row>
    <row r="77" spans="1:4" ht="20.25" x14ac:dyDescent="0.25">
      <c r="A77" s="102"/>
      <c r="B77" s="22"/>
      <c r="C77" s="33"/>
      <c r="D77" s="33"/>
    </row>
    <row r="78" spans="1:4" ht="20.25" x14ac:dyDescent="0.25">
      <c r="A78" s="102"/>
      <c r="B78" s="22"/>
      <c r="C78" s="33"/>
      <c r="D78" s="33"/>
    </row>
    <row r="79" spans="1:4" ht="20.25" x14ac:dyDescent="0.25">
      <c r="A79" s="102"/>
      <c r="B79" s="22"/>
      <c r="C79" s="33"/>
      <c r="D79" s="33"/>
    </row>
    <row r="80" spans="1:4" ht="20.25" x14ac:dyDescent="0.25">
      <c r="A80" s="102"/>
      <c r="B80" s="22"/>
      <c r="C80" s="33"/>
      <c r="D80" s="33"/>
    </row>
    <row r="81" spans="1:4" ht="20.25" x14ac:dyDescent="0.25">
      <c r="A81" s="102"/>
      <c r="B81" s="22"/>
      <c r="C81" s="33"/>
      <c r="D81" s="33"/>
    </row>
    <row r="82" spans="1:4" ht="20.25" x14ac:dyDescent="0.25">
      <c r="A82" s="102"/>
      <c r="B82" s="22"/>
      <c r="C82" s="33"/>
      <c r="D82" s="33"/>
    </row>
    <row r="83" spans="1:4" ht="20.25" x14ac:dyDescent="0.25">
      <c r="A83" s="102"/>
      <c r="B83" s="22"/>
      <c r="C83" s="33"/>
      <c r="D83" s="33"/>
    </row>
    <row r="84" spans="1:4" ht="20.25" x14ac:dyDescent="0.25">
      <c r="A84" s="102"/>
      <c r="B84" s="22"/>
      <c r="C84" s="33"/>
      <c r="D84" s="33"/>
    </row>
    <row r="85" spans="1:4" ht="20.25" x14ac:dyDescent="0.25">
      <c r="A85" s="102"/>
      <c r="B85" s="22"/>
      <c r="C85" s="33"/>
      <c r="D85" s="33"/>
    </row>
    <row r="86" spans="1:4" ht="20.25" x14ac:dyDescent="0.25">
      <c r="A86" s="102"/>
      <c r="B86" s="22"/>
      <c r="C86" s="33"/>
      <c r="D86" s="33"/>
    </row>
    <row r="87" spans="1:4" ht="20.25" x14ac:dyDescent="0.25">
      <c r="A87" s="102"/>
      <c r="B87" s="22"/>
      <c r="C87" s="33"/>
      <c r="D87" s="33"/>
    </row>
    <row r="88" spans="1:4" ht="20.25" x14ac:dyDescent="0.25">
      <c r="A88" s="102"/>
      <c r="B88" s="22"/>
      <c r="C88" s="33"/>
      <c r="D88" s="33"/>
    </row>
    <row r="89" spans="1:4" ht="20.25" x14ac:dyDescent="0.25">
      <c r="A89" s="102"/>
      <c r="B89" s="22"/>
      <c r="C89" s="33"/>
      <c r="D89" s="33"/>
    </row>
    <row r="90" spans="1:4" ht="20.25" x14ac:dyDescent="0.25">
      <c r="A90" s="102"/>
      <c r="B90" s="22"/>
      <c r="C90" s="33"/>
      <c r="D90" s="33"/>
    </row>
    <row r="91" spans="1:4" ht="20.25" x14ac:dyDescent="0.25">
      <c r="A91" s="102"/>
      <c r="B91" s="22"/>
      <c r="C91" s="33"/>
      <c r="D91" s="33"/>
    </row>
    <row r="92" spans="1:4" ht="20.25" x14ac:dyDescent="0.25">
      <c r="A92" s="102"/>
      <c r="B92" s="22"/>
      <c r="C92" s="33"/>
      <c r="D92" s="33"/>
    </row>
    <row r="93" spans="1:4" ht="20.25" x14ac:dyDescent="0.25">
      <c r="A93" s="102"/>
      <c r="B93" s="22"/>
      <c r="C93" s="33"/>
      <c r="D93" s="33"/>
    </row>
    <row r="94" spans="1:4" ht="20.25" x14ac:dyDescent="0.25">
      <c r="A94" s="102"/>
      <c r="B94" s="22"/>
      <c r="C94" s="33"/>
      <c r="D94" s="33"/>
    </row>
    <row r="95" spans="1:4" ht="20.25" x14ac:dyDescent="0.25">
      <c r="A95" s="102"/>
      <c r="B95" s="22"/>
      <c r="C95" s="33"/>
      <c r="D95" s="33"/>
    </row>
    <row r="96" spans="1:4" ht="20.25" x14ac:dyDescent="0.25">
      <c r="A96" s="102"/>
      <c r="B96" s="22"/>
      <c r="C96" s="33"/>
      <c r="D96" s="33"/>
    </row>
    <row r="97" spans="1:4" ht="20.25" x14ac:dyDescent="0.25">
      <c r="A97" s="102"/>
      <c r="B97" s="22"/>
      <c r="C97" s="33"/>
      <c r="D97" s="33"/>
    </row>
    <row r="98" spans="1:4" ht="20.25" x14ac:dyDescent="0.25">
      <c r="A98" s="102"/>
      <c r="B98" s="22"/>
      <c r="C98" s="33"/>
      <c r="D98" s="33"/>
    </row>
    <row r="99" spans="1:4" ht="20.25" x14ac:dyDescent="0.25">
      <c r="A99" s="102"/>
      <c r="B99" s="22"/>
      <c r="C99" s="33"/>
      <c r="D99" s="33"/>
    </row>
    <row r="100" spans="1:4" ht="20.25" x14ac:dyDescent="0.25">
      <c r="A100" s="102"/>
      <c r="B100" s="22"/>
      <c r="C100" s="33"/>
      <c r="D100" s="33"/>
    </row>
    <row r="101" spans="1:4" ht="20.25" x14ac:dyDescent="0.25">
      <c r="A101" s="102"/>
      <c r="B101" s="22"/>
      <c r="C101" s="33"/>
      <c r="D101" s="33"/>
    </row>
    <row r="102" spans="1:4" ht="20.25" x14ac:dyDescent="0.25">
      <c r="A102" s="102"/>
      <c r="B102" s="22"/>
      <c r="C102" s="33"/>
      <c r="D102" s="33"/>
    </row>
    <row r="103" spans="1:4" ht="20.25" x14ac:dyDescent="0.25">
      <c r="A103" s="102"/>
      <c r="B103" s="22"/>
      <c r="C103" s="33"/>
      <c r="D103" s="33"/>
    </row>
    <row r="104" spans="1:4" ht="20.25" x14ac:dyDescent="0.25">
      <c r="A104" s="102"/>
      <c r="B104" s="22"/>
      <c r="C104" s="33"/>
      <c r="D104" s="33"/>
    </row>
    <row r="105" spans="1:4" ht="20.25" x14ac:dyDescent="0.25">
      <c r="A105" s="102"/>
      <c r="B105" s="22"/>
      <c r="C105" s="33"/>
      <c r="D105" s="33"/>
    </row>
    <row r="106" spans="1:4" ht="20.25" x14ac:dyDescent="0.25">
      <c r="A106" s="102"/>
      <c r="B106" s="22"/>
      <c r="C106" s="33"/>
      <c r="D106" s="33"/>
    </row>
    <row r="107" spans="1:4" ht="20.25" x14ac:dyDescent="0.25">
      <c r="A107" s="102"/>
      <c r="B107" s="22"/>
      <c r="C107" s="33"/>
      <c r="D107" s="33"/>
    </row>
    <row r="108" spans="1:4" ht="20.25" x14ac:dyDescent="0.25">
      <c r="A108" s="102"/>
      <c r="B108" s="22"/>
      <c r="C108" s="33"/>
      <c r="D108" s="33"/>
    </row>
    <row r="109" spans="1:4" ht="20.25" x14ac:dyDescent="0.25">
      <c r="A109" s="102"/>
      <c r="B109" s="22"/>
      <c r="C109" s="33"/>
      <c r="D109" s="33"/>
    </row>
    <row r="110" spans="1:4" ht="20.25" x14ac:dyDescent="0.25">
      <c r="A110" s="102"/>
      <c r="B110" s="22"/>
      <c r="C110" s="33"/>
      <c r="D110" s="33"/>
    </row>
    <row r="111" spans="1:4" ht="20.25" x14ac:dyDescent="0.25">
      <c r="A111" s="102"/>
      <c r="B111" s="22"/>
      <c r="C111" s="33"/>
      <c r="D111" s="33"/>
    </row>
    <row r="112" spans="1:4" ht="20.25" x14ac:dyDescent="0.25">
      <c r="A112" s="102"/>
      <c r="B112" s="22"/>
      <c r="C112" s="33"/>
      <c r="D112" s="33"/>
    </row>
    <row r="113" spans="1:4" ht="20.25" x14ac:dyDescent="0.25">
      <c r="A113" s="102"/>
      <c r="B113" s="22"/>
      <c r="C113" s="33"/>
      <c r="D113" s="33"/>
    </row>
    <row r="114" spans="1:4" ht="20.25" x14ac:dyDescent="0.25">
      <c r="A114" s="102"/>
      <c r="B114" s="22"/>
      <c r="C114" s="33"/>
      <c r="D114" s="33"/>
    </row>
    <row r="115" spans="1:4" ht="20.25" x14ac:dyDescent="0.25">
      <c r="A115" s="102"/>
      <c r="B115" s="22"/>
      <c r="C115" s="33"/>
      <c r="D115" s="33"/>
    </row>
    <row r="116" spans="1:4" ht="20.25" x14ac:dyDescent="0.25">
      <c r="A116" s="102"/>
      <c r="B116" s="22"/>
      <c r="C116" s="33"/>
      <c r="D116" s="33"/>
    </row>
    <row r="117" spans="1:4" ht="20.25" x14ac:dyDescent="0.25">
      <c r="A117" s="102"/>
      <c r="B117" s="22"/>
      <c r="C117" s="33"/>
      <c r="D117" s="33"/>
    </row>
    <row r="118" spans="1:4" ht="20.25" x14ac:dyDescent="0.25">
      <c r="A118" s="102"/>
      <c r="B118" s="22"/>
      <c r="C118" s="33"/>
      <c r="D118" s="33"/>
    </row>
    <row r="119" spans="1:4" ht="20.25" x14ac:dyDescent="0.25">
      <c r="A119" s="102"/>
      <c r="B119" s="22"/>
      <c r="C119" s="33"/>
      <c r="D119" s="33"/>
    </row>
    <row r="120" spans="1:4" ht="20.25" x14ac:dyDescent="0.25">
      <c r="A120" s="102"/>
      <c r="B120" s="22"/>
      <c r="C120" s="33"/>
      <c r="D120" s="33"/>
    </row>
    <row r="121" spans="1:4" ht="20.25" x14ac:dyDescent="0.25">
      <c r="A121" s="102"/>
      <c r="B121" s="22"/>
      <c r="C121" s="33"/>
      <c r="D121" s="33"/>
    </row>
    <row r="122" spans="1:4" ht="20.25" x14ac:dyDescent="0.25">
      <c r="A122" s="102"/>
      <c r="B122" s="22"/>
      <c r="C122" s="33"/>
      <c r="D122" s="33"/>
    </row>
    <row r="123" spans="1:4" ht="20.25" x14ac:dyDescent="0.25">
      <c r="A123" s="102"/>
      <c r="B123" s="22"/>
      <c r="C123" s="33"/>
      <c r="D123" s="33"/>
    </row>
    <row r="124" spans="1:4" ht="20.25" x14ac:dyDescent="0.25">
      <c r="A124" s="102"/>
      <c r="B124" s="22"/>
      <c r="C124" s="33"/>
      <c r="D124" s="33"/>
    </row>
    <row r="125" spans="1:4" ht="20.25" x14ac:dyDescent="0.25">
      <c r="A125" s="102"/>
      <c r="B125" s="22"/>
      <c r="C125" s="33"/>
      <c r="D125" s="33"/>
    </row>
    <row r="126" spans="1:4" ht="20.25" x14ac:dyDescent="0.25">
      <c r="A126" s="102"/>
      <c r="B126" s="22"/>
      <c r="C126" s="33"/>
      <c r="D126" s="33"/>
    </row>
    <row r="127" spans="1:4" ht="20.25" x14ac:dyDescent="0.25">
      <c r="A127" s="102"/>
      <c r="B127" s="22"/>
      <c r="C127" s="33"/>
      <c r="D127" s="33"/>
    </row>
    <row r="128" spans="1:4" ht="20.25" x14ac:dyDescent="0.25">
      <c r="A128" s="102"/>
      <c r="B128" s="22"/>
      <c r="C128" s="33"/>
      <c r="D128" s="33"/>
    </row>
    <row r="129" spans="1:4" ht="20.25" x14ac:dyDescent="0.25">
      <c r="A129" s="102"/>
      <c r="B129" s="22"/>
      <c r="C129" s="33"/>
      <c r="D129" s="33"/>
    </row>
    <row r="130" spans="1:4" ht="20.25" x14ac:dyDescent="0.25">
      <c r="A130" s="102"/>
      <c r="B130" s="22"/>
      <c r="C130" s="33"/>
      <c r="D130" s="33"/>
    </row>
    <row r="131" spans="1:4" ht="20.25" x14ac:dyDescent="0.25">
      <c r="A131" s="102"/>
      <c r="B131" s="22"/>
      <c r="C131" s="33"/>
      <c r="D131" s="33"/>
    </row>
    <row r="132" spans="1:4" ht="20.25" x14ac:dyDescent="0.25">
      <c r="A132" s="102"/>
      <c r="B132" s="22"/>
      <c r="C132" s="33"/>
      <c r="D132" s="33"/>
    </row>
    <row r="133" spans="1:4" ht="20.25" x14ac:dyDescent="0.25">
      <c r="A133" s="102"/>
      <c r="B133" s="22"/>
      <c r="C133" s="33"/>
      <c r="D133" s="33"/>
    </row>
    <row r="134" spans="1:4" ht="20.25" x14ac:dyDescent="0.25">
      <c r="A134" s="102"/>
      <c r="B134" s="22"/>
      <c r="C134" s="33"/>
      <c r="D134" s="33"/>
    </row>
    <row r="135" spans="1:4" ht="20.25" x14ac:dyDescent="0.25">
      <c r="A135" s="102"/>
      <c r="B135" s="22"/>
      <c r="C135" s="33"/>
      <c r="D135" s="33"/>
    </row>
    <row r="136" spans="1:4" ht="20.25" x14ac:dyDescent="0.25">
      <c r="A136" s="102"/>
      <c r="B136" s="22"/>
      <c r="C136" s="33"/>
      <c r="D136" s="33"/>
    </row>
    <row r="137" spans="1:4" ht="20.25" x14ac:dyDescent="0.25">
      <c r="A137" s="102"/>
      <c r="B137" s="22"/>
      <c r="C137" s="33"/>
      <c r="D137" s="33"/>
    </row>
    <row r="138" spans="1:4" ht="20.25" x14ac:dyDescent="0.25">
      <c r="A138" s="102"/>
      <c r="B138" s="22"/>
      <c r="C138" s="33"/>
      <c r="D138" s="33"/>
    </row>
    <row r="139" spans="1:4" ht="20.25" x14ac:dyDescent="0.25">
      <c r="A139" s="102"/>
      <c r="B139" s="22"/>
      <c r="C139" s="33"/>
      <c r="D139" s="33"/>
    </row>
    <row r="140" spans="1:4" ht="20.25" x14ac:dyDescent="0.25">
      <c r="A140" s="102"/>
      <c r="B140" s="22"/>
      <c r="C140" s="33"/>
      <c r="D140" s="33"/>
    </row>
    <row r="141" spans="1:4" ht="20.25" x14ac:dyDescent="0.25">
      <c r="A141" s="102"/>
      <c r="B141" s="22"/>
      <c r="C141" s="33"/>
      <c r="D141" s="33"/>
    </row>
    <row r="142" spans="1:4" ht="20.25" x14ac:dyDescent="0.25">
      <c r="A142" s="102"/>
      <c r="B142" s="22"/>
      <c r="C142" s="33"/>
      <c r="D142" s="33"/>
    </row>
    <row r="143" spans="1:4" ht="20.25" x14ac:dyDescent="0.25">
      <c r="A143" s="102"/>
      <c r="B143" s="22"/>
      <c r="C143" s="33"/>
      <c r="D143" s="33"/>
    </row>
    <row r="144" spans="1:4" ht="20.25" x14ac:dyDescent="0.25">
      <c r="A144" s="102"/>
      <c r="B144" s="22"/>
      <c r="C144" s="33"/>
      <c r="D144" s="33"/>
    </row>
    <row r="145" spans="1:4" ht="20.25" x14ac:dyDescent="0.25">
      <c r="A145" s="102"/>
      <c r="B145" s="22"/>
      <c r="C145" s="33"/>
      <c r="D145" s="33"/>
    </row>
    <row r="146" spans="1:4" ht="20.25" x14ac:dyDescent="0.25">
      <c r="A146" s="102"/>
      <c r="B146" s="22"/>
      <c r="C146" s="33"/>
      <c r="D146" s="33"/>
    </row>
    <row r="147" spans="1:4" ht="20.25" x14ac:dyDescent="0.25">
      <c r="A147" s="102"/>
      <c r="B147" s="22"/>
      <c r="C147" s="33"/>
      <c r="D147" s="33"/>
    </row>
    <row r="148" spans="1:4" ht="20.25" x14ac:dyDescent="0.25">
      <c r="A148" s="102"/>
      <c r="B148" s="22"/>
      <c r="C148" s="33"/>
      <c r="D148" s="33"/>
    </row>
    <row r="149" spans="1:4" ht="20.25" x14ac:dyDescent="0.25">
      <c r="A149" s="102"/>
      <c r="B149" s="22"/>
      <c r="C149" s="33"/>
      <c r="D149" s="33"/>
    </row>
    <row r="150" spans="1:4" ht="20.25" x14ac:dyDescent="0.25">
      <c r="A150" s="102"/>
      <c r="B150" s="22"/>
      <c r="C150" s="33"/>
      <c r="D150" s="33"/>
    </row>
    <row r="151" spans="1:4" ht="20.25" x14ac:dyDescent="0.25">
      <c r="A151" s="102"/>
      <c r="B151" s="22"/>
      <c r="C151" s="33"/>
      <c r="D151" s="33"/>
    </row>
    <row r="152" spans="1:4" ht="20.25" x14ac:dyDescent="0.25">
      <c r="A152" s="102"/>
      <c r="B152" s="22"/>
      <c r="C152" s="33"/>
      <c r="D152" s="33"/>
    </row>
    <row r="153" spans="1:4" ht="20.25" x14ac:dyDescent="0.25">
      <c r="A153" s="102"/>
      <c r="B153" s="22"/>
      <c r="C153" s="33"/>
      <c r="D153" s="33"/>
    </row>
    <row r="154" spans="1:4" ht="20.25" x14ac:dyDescent="0.25">
      <c r="A154" s="102"/>
      <c r="B154" s="22"/>
      <c r="C154" s="33"/>
      <c r="D154" s="33"/>
    </row>
    <row r="155" spans="1:4" ht="20.25" x14ac:dyDescent="0.25">
      <c r="A155" s="102"/>
      <c r="B155" s="22"/>
      <c r="C155" s="33"/>
      <c r="D155" s="33"/>
    </row>
    <row r="156" spans="1:4" ht="20.25" x14ac:dyDescent="0.25">
      <c r="A156" s="102"/>
      <c r="B156" s="22"/>
      <c r="C156" s="33"/>
      <c r="D156" s="33"/>
    </row>
    <row r="157" spans="1:4" ht="20.25" x14ac:dyDescent="0.25">
      <c r="A157" s="102"/>
      <c r="B157" s="22"/>
      <c r="C157" s="33"/>
      <c r="D157" s="33"/>
    </row>
    <row r="158" spans="1:4" ht="20.25" x14ac:dyDescent="0.25">
      <c r="A158" s="102"/>
      <c r="B158" s="22"/>
      <c r="C158" s="33"/>
      <c r="D158" s="33"/>
    </row>
    <row r="159" spans="1:4" ht="20.25" x14ac:dyDescent="0.25">
      <c r="A159" s="102"/>
      <c r="B159" s="22"/>
      <c r="C159" s="33"/>
      <c r="D159" s="33"/>
    </row>
    <row r="160" spans="1:4" ht="20.25" x14ac:dyDescent="0.25">
      <c r="A160" s="102"/>
      <c r="B160" s="22"/>
      <c r="C160" s="33"/>
      <c r="D160" s="33"/>
    </row>
    <row r="161" spans="1:4" ht="20.25" x14ac:dyDescent="0.25">
      <c r="A161" s="102"/>
      <c r="B161" s="22"/>
      <c r="C161" s="33"/>
      <c r="D161" s="33"/>
    </row>
    <row r="162" spans="1:4" ht="20.25" x14ac:dyDescent="0.25">
      <c r="A162" s="102"/>
      <c r="B162" s="22"/>
      <c r="C162" s="33"/>
      <c r="D162" s="33"/>
    </row>
    <row r="163" spans="1:4" ht="20.25" x14ac:dyDescent="0.25">
      <c r="A163" s="102"/>
      <c r="B163" s="22"/>
      <c r="C163" s="33"/>
      <c r="D163" s="33"/>
    </row>
    <row r="164" spans="1:4" ht="20.25" x14ac:dyDescent="0.25">
      <c r="A164" s="102"/>
      <c r="B164" s="22"/>
      <c r="C164" s="33"/>
      <c r="D164" s="33"/>
    </row>
    <row r="165" spans="1:4" ht="20.25" x14ac:dyDescent="0.25">
      <c r="A165" s="102"/>
      <c r="B165" s="22"/>
      <c r="C165" s="33"/>
      <c r="D165" s="33"/>
    </row>
    <row r="166" spans="1:4" ht="20.25" x14ac:dyDescent="0.25">
      <c r="A166" s="102"/>
      <c r="B166" s="22"/>
      <c r="C166" s="33"/>
      <c r="D166" s="33"/>
    </row>
    <row r="167" spans="1:4" ht="20.25" x14ac:dyDescent="0.25">
      <c r="A167" s="102"/>
      <c r="B167" s="22"/>
      <c r="C167" s="33"/>
      <c r="D167" s="33"/>
    </row>
    <row r="168" spans="1:4" ht="20.25" x14ac:dyDescent="0.25">
      <c r="A168" s="102"/>
      <c r="B168" s="22"/>
      <c r="C168" s="33"/>
      <c r="D168" s="33"/>
    </row>
    <row r="169" spans="1:4" ht="20.25" x14ac:dyDescent="0.25">
      <c r="A169" s="102"/>
      <c r="B169" s="22"/>
      <c r="C169" s="33"/>
      <c r="D169" s="33"/>
    </row>
    <row r="170" spans="1:4" ht="20.25" x14ac:dyDescent="0.25">
      <c r="A170" s="102"/>
      <c r="B170" s="22"/>
      <c r="C170" s="33"/>
      <c r="D170" s="33"/>
    </row>
    <row r="171" spans="1:4" ht="20.25" x14ac:dyDescent="0.25">
      <c r="A171" s="102"/>
      <c r="B171" s="22"/>
      <c r="C171" s="33"/>
      <c r="D171" s="33"/>
    </row>
    <row r="172" spans="1:4" ht="20.25" x14ac:dyDescent="0.25">
      <c r="A172" s="102"/>
      <c r="B172" s="22"/>
      <c r="C172" s="33"/>
      <c r="D172" s="33"/>
    </row>
    <row r="173" spans="1:4" ht="20.25" x14ac:dyDescent="0.25">
      <c r="A173" s="102"/>
      <c r="B173" s="22"/>
      <c r="C173" s="33"/>
      <c r="D173" s="33"/>
    </row>
    <row r="174" spans="1:4" ht="20.25" x14ac:dyDescent="0.25">
      <c r="A174" s="102"/>
      <c r="B174" s="22"/>
      <c r="C174" s="33"/>
      <c r="D174" s="33"/>
    </row>
    <row r="175" spans="1:4" ht="20.25" x14ac:dyDescent="0.25">
      <c r="A175" s="102"/>
      <c r="B175" s="22"/>
      <c r="C175" s="33"/>
      <c r="D175" s="33"/>
    </row>
    <row r="176" spans="1:4" ht="20.25" x14ac:dyDescent="0.25">
      <c r="A176" s="102"/>
      <c r="B176" s="22"/>
      <c r="C176" s="33"/>
      <c r="D176" s="33"/>
    </row>
    <row r="177" spans="1:4" ht="20.25" x14ac:dyDescent="0.25">
      <c r="A177" s="102"/>
      <c r="B177" s="22"/>
      <c r="C177" s="33"/>
      <c r="D177" s="33"/>
    </row>
    <row r="178" spans="1:4" ht="20.25" x14ac:dyDescent="0.25">
      <c r="A178" s="102"/>
      <c r="B178" s="22"/>
      <c r="C178" s="33"/>
      <c r="D178" s="33"/>
    </row>
    <row r="179" spans="1:4" ht="20.25" x14ac:dyDescent="0.25">
      <c r="A179" s="102"/>
      <c r="B179" s="22"/>
      <c r="C179" s="33"/>
      <c r="D179" s="33"/>
    </row>
    <row r="180" spans="1:4" ht="20.25" x14ac:dyDescent="0.25">
      <c r="A180" s="102"/>
      <c r="B180" s="22"/>
      <c r="C180" s="33"/>
      <c r="D180" s="33"/>
    </row>
    <row r="181" spans="1:4" ht="20.25" x14ac:dyDescent="0.25">
      <c r="A181" s="102"/>
      <c r="B181" s="22"/>
      <c r="C181" s="33"/>
      <c r="D181" s="33"/>
    </row>
    <row r="182" spans="1:4" ht="20.25" x14ac:dyDescent="0.25">
      <c r="A182" s="102"/>
      <c r="B182" s="22"/>
      <c r="C182" s="33"/>
      <c r="D182" s="33"/>
    </row>
    <row r="183" spans="1:4" ht="20.25" x14ac:dyDescent="0.25">
      <c r="A183" s="102"/>
      <c r="B183" s="22"/>
      <c r="C183" s="33"/>
      <c r="D183" s="33"/>
    </row>
    <row r="184" spans="1:4" ht="20.25" x14ac:dyDescent="0.25">
      <c r="A184" s="102"/>
      <c r="B184" s="22"/>
      <c r="C184" s="33"/>
      <c r="D184" s="33"/>
    </row>
    <row r="185" spans="1:4" ht="20.25" x14ac:dyDescent="0.25">
      <c r="A185" s="102"/>
      <c r="B185" s="22"/>
      <c r="C185" s="33"/>
      <c r="D185" s="33"/>
    </row>
    <row r="186" spans="1:4" ht="20.25" x14ac:dyDescent="0.25">
      <c r="A186" s="102"/>
      <c r="B186" s="22"/>
      <c r="C186" s="33"/>
      <c r="D186" s="33"/>
    </row>
    <row r="187" spans="1:4" ht="20.25" x14ac:dyDescent="0.25">
      <c r="A187" s="102"/>
      <c r="B187" s="22"/>
      <c r="C187" s="33"/>
      <c r="D187" s="33"/>
    </row>
    <row r="188" spans="1:4" ht="20.25" x14ac:dyDescent="0.25">
      <c r="A188" s="102"/>
      <c r="B188" s="22"/>
      <c r="C188" s="33"/>
      <c r="D188" s="33"/>
    </row>
    <row r="189" spans="1:4" ht="20.25" x14ac:dyDescent="0.25">
      <c r="A189" s="102"/>
      <c r="B189" s="22"/>
      <c r="C189" s="33"/>
      <c r="D189" s="33"/>
    </row>
    <row r="190" spans="1:4" ht="20.25" x14ac:dyDescent="0.25">
      <c r="A190" s="102"/>
      <c r="B190" s="22"/>
      <c r="C190" s="33"/>
      <c r="D190" s="33"/>
    </row>
    <row r="191" spans="1:4" ht="20.25" x14ac:dyDescent="0.25">
      <c r="A191" s="102"/>
      <c r="B191" s="22"/>
      <c r="C191" s="33"/>
      <c r="D191" s="33"/>
    </row>
    <row r="192" spans="1:4" ht="20.25" x14ac:dyDescent="0.25">
      <c r="A192" s="102"/>
      <c r="B192" s="22"/>
      <c r="C192" s="33"/>
      <c r="D192" s="33"/>
    </row>
    <row r="193" spans="1:4" ht="20.25" x14ac:dyDescent="0.25">
      <c r="A193" s="102"/>
      <c r="B193" s="22"/>
      <c r="C193" s="33"/>
      <c r="D193" s="33"/>
    </row>
    <row r="194" spans="1:4" ht="20.25" x14ac:dyDescent="0.25">
      <c r="A194" s="102"/>
      <c r="B194" s="22"/>
      <c r="C194" s="33"/>
      <c r="D194" s="33"/>
    </row>
    <row r="195" spans="1:4" ht="20.25" x14ac:dyDescent="0.25">
      <c r="A195" s="102"/>
      <c r="B195" s="22"/>
      <c r="C195" s="33"/>
      <c r="D195" s="33"/>
    </row>
    <row r="196" spans="1:4" ht="20.25" x14ac:dyDescent="0.25">
      <c r="A196" s="102"/>
      <c r="B196" s="22"/>
      <c r="C196" s="33"/>
      <c r="D196" s="33"/>
    </row>
    <row r="197" spans="1:4" ht="20.25" x14ac:dyDescent="0.25">
      <c r="A197" s="102"/>
      <c r="B197" s="22"/>
      <c r="C197" s="33"/>
      <c r="D197" s="33"/>
    </row>
    <row r="198" spans="1:4" ht="20.25" x14ac:dyDescent="0.25">
      <c r="A198" s="102"/>
      <c r="B198" s="22"/>
      <c r="C198" s="33"/>
      <c r="D198" s="33"/>
    </row>
    <row r="199" spans="1:4" ht="20.25" x14ac:dyDescent="0.25">
      <c r="A199" s="102"/>
      <c r="B199" s="22"/>
      <c r="C199" s="33"/>
      <c r="D199" s="33"/>
    </row>
    <row r="200" spans="1:4" ht="20.25" x14ac:dyDescent="0.25">
      <c r="A200" s="102"/>
      <c r="B200" s="22"/>
      <c r="C200" s="33"/>
      <c r="D200" s="33"/>
    </row>
    <row r="201" spans="1:4" ht="20.25" x14ac:dyDescent="0.25">
      <c r="A201" s="102"/>
      <c r="B201" s="22"/>
      <c r="C201" s="33"/>
      <c r="D201" s="33"/>
    </row>
    <row r="202" spans="1:4" ht="20.25" x14ac:dyDescent="0.25">
      <c r="A202" s="102"/>
      <c r="B202" s="22"/>
      <c r="C202" s="33"/>
      <c r="D202" s="33"/>
    </row>
    <row r="203" spans="1:4" ht="20.25" x14ac:dyDescent="0.25">
      <c r="A203" s="102"/>
      <c r="B203" s="22"/>
      <c r="C203" s="33"/>
      <c r="D203" s="33"/>
    </row>
    <row r="204" spans="1:4" ht="20.25" x14ac:dyDescent="0.25">
      <c r="A204" s="102"/>
      <c r="B204" s="22"/>
      <c r="C204" s="33"/>
      <c r="D204" s="33"/>
    </row>
    <row r="205" spans="1:4" ht="20.25" x14ac:dyDescent="0.25">
      <c r="A205" s="102"/>
      <c r="B205" s="22"/>
      <c r="C205" s="33"/>
      <c r="D205" s="33"/>
    </row>
    <row r="206" spans="1:4" ht="20.25" x14ac:dyDescent="0.25">
      <c r="A206" s="102"/>
      <c r="B206" s="22"/>
      <c r="C206" s="33"/>
      <c r="D206" s="33"/>
    </row>
    <row r="207" spans="1:4" ht="20.25" x14ac:dyDescent="0.25">
      <c r="A207" s="102"/>
      <c r="B207" s="22"/>
      <c r="C207" s="33"/>
      <c r="D207" s="33"/>
    </row>
    <row r="208" spans="1:4" x14ac:dyDescent="0.25">
      <c r="A208" s="82"/>
      <c r="B208" s="22"/>
      <c r="C208" s="22"/>
      <c r="D208" s="22"/>
    </row>
    <row r="209" spans="1:8" ht="20.25" x14ac:dyDescent="0.25">
      <c r="A209" s="82"/>
      <c r="B209" s="29" t="s">
        <v>87</v>
      </c>
      <c r="C209" s="29" t="s">
        <v>143</v>
      </c>
      <c r="D209" s="32" t="s">
        <v>87</v>
      </c>
      <c r="E209" s="32" t="s">
        <v>143</v>
      </c>
    </row>
    <row r="210" spans="1:8" ht="21" x14ac:dyDescent="0.35">
      <c r="A210" s="82"/>
      <c r="B210" s="30" t="s">
        <v>89</v>
      </c>
      <c r="C210" s="30" t="s">
        <v>57</v>
      </c>
      <c r="D210" t="s">
        <v>89</v>
      </c>
      <c r="F210" t="str">
        <f>IF(NOT(ISBLANK(D210)),D210,IF(NOT(ISBLANK(E210)),"     "&amp;E210,FALSE))</f>
        <v>Afectación Económica o presupuestal</v>
      </c>
      <c r="G210" t="s">
        <v>89</v>
      </c>
      <c r="H210" t="str">
        <f>IF(NOT(ISERROR(MATCH(G210,_xlfn.ANCHORARRAY(B221),0))),F223&amp;"Por favor no seleccionar los criterios de impacto",G210)</f>
        <v>❌Por favor no seleccionar los criterios de impacto</v>
      </c>
    </row>
    <row r="211" spans="1:8" ht="21" x14ac:dyDescent="0.35">
      <c r="A211" s="82"/>
      <c r="B211" s="30" t="s">
        <v>89</v>
      </c>
      <c r="C211" s="30" t="s">
        <v>92</v>
      </c>
      <c r="E211" t="s">
        <v>57</v>
      </c>
      <c r="F211" t="str">
        <f t="shared" ref="F211:F221" si="0">IF(NOT(ISBLANK(D211)),D211,IF(NOT(ISBLANK(E211)),"     "&amp;E211,FALSE))</f>
        <v xml:space="preserve">     Afectación menor a 10 SMLMV .</v>
      </c>
    </row>
    <row r="212" spans="1:8" ht="21" x14ac:dyDescent="0.35">
      <c r="A212" s="82"/>
      <c r="B212" s="30" t="s">
        <v>89</v>
      </c>
      <c r="C212" s="30" t="s">
        <v>93</v>
      </c>
      <c r="E212" t="s">
        <v>92</v>
      </c>
      <c r="F212" t="str">
        <f t="shared" si="0"/>
        <v xml:space="preserve">     Entre 10 y 50 SMLMV </v>
      </c>
    </row>
    <row r="213" spans="1:8" ht="21" x14ac:dyDescent="0.35">
      <c r="A213" s="82"/>
      <c r="B213" s="30" t="s">
        <v>89</v>
      </c>
      <c r="C213" s="30" t="s">
        <v>94</v>
      </c>
      <c r="E213" t="s">
        <v>93</v>
      </c>
      <c r="F213" t="str">
        <f t="shared" si="0"/>
        <v xml:space="preserve">     Entre 50 y 100 SMLMV </v>
      </c>
    </row>
    <row r="214" spans="1:8" ht="21" x14ac:dyDescent="0.35">
      <c r="A214" s="82"/>
      <c r="B214" s="30" t="s">
        <v>89</v>
      </c>
      <c r="C214" s="30" t="s">
        <v>95</v>
      </c>
      <c r="E214" t="s">
        <v>94</v>
      </c>
      <c r="F214" t="str">
        <f t="shared" si="0"/>
        <v xml:space="preserve">     Entre 100 y 500 SMLMV </v>
      </c>
    </row>
    <row r="215" spans="1:8" ht="21" x14ac:dyDescent="0.35">
      <c r="A215" s="82"/>
      <c r="B215" s="30" t="s">
        <v>56</v>
      </c>
      <c r="C215" s="30" t="s">
        <v>96</v>
      </c>
      <c r="E215" t="s">
        <v>95</v>
      </c>
      <c r="F215" t="str">
        <f t="shared" si="0"/>
        <v xml:space="preserve">     Mayor a 500 SMLMV </v>
      </c>
    </row>
    <row r="216" spans="1:8" ht="21" x14ac:dyDescent="0.35">
      <c r="A216" s="82"/>
      <c r="B216" s="30" t="s">
        <v>56</v>
      </c>
      <c r="C216" s="30" t="s">
        <v>97</v>
      </c>
      <c r="D216" t="s">
        <v>56</v>
      </c>
      <c r="F216" t="str">
        <f t="shared" si="0"/>
        <v>Pérdida Reputacional</v>
      </c>
    </row>
    <row r="217" spans="1:8" ht="21" x14ac:dyDescent="0.35">
      <c r="A217" s="82"/>
      <c r="B217" s="30" t="s">
        <v>56</v>
      </c>
      <c r="C217" s="30" t="s">
        <v>99</v>
      </c>
      <c r="E217" t="s">
        <v>96</v>
      </c>
      <c r="F217" t="str">
        <f t="shared" si="0"/>
        <v xml:space="preserve">     El riesgo afecta la imagen de alguna área de la organización</v>
      </c>
    </row>
    <row r="218" spans="1:8" ht="21" x14ac:dyDescent="0.35">
      <c r="A218" s="82"/>
      <c r="B218" s="30" t="s">
        <v>56</v>
      </c>
      <c r="C218" s="30" t="s">
        <v>98</v>
      </c>
      <c r="E218" t="s">
        <v>97</v>
      </c>
      <c r="F218" t="str">
        <f t="shared" si="0"/>
        <v xml:space="preserve">     El riesgo afecta la imagen de la entidad internamente, de conocimiento general, nivel interno, de junta dircetiva y accionistas y/o de provedores</v>
      </c>
    </row>
    <row r="219" spans="1:8" ht="21" x14ac:dyDescent="0.35">
      <c r="A219" s="82"/>
      <c r="B219" s="30" t="s">
        <v>56</v>
      </c>
      <c r="C219" s="30" t="s">
        <v>117</v>
      </c>
      <c r="E219" t="s">
        <v>99</v>
      </c>
      <c r="F219" t="str">
        <f t="shared" si="0"/>
        <v xml:space="preserve">     El riesgo afecta la imagen de la entidad con algunos usuarios de relevancia frente al logro de los objetivos</v>
      </c>
    </row>
    <row r="220" spans="1:8" x14ac:dyDescent="0.25">
      <c r="A220" s="82"/>
      <c r="B220" s="31"/>
      <c r="C220" s="31"/>
      <c r="E220" t="s">
        <v>98</v>
      </c>
      <c r="F220" t="str">
        <f t="shared" si="0"/>
        <v xml:space="preserve">     El riesgo afecta la imagen de de la entidad con efecto publicitario sostenido a nivel de sector administrativo, nivel departamental o municipal</v>
      </c>
    </row>
    <row r="221" spans="1:8" x14ac:dyDescent="0.25">
      <c r="A221" s="82"/>
      <c r="B221" s="31" t="str" cm="1">
        <f t="array" ref="B221:B223">_xlfn.UNIQUE(Tabla1[[#All],[Criterios]])</f>
        <v>Criterios</v>
      </c>
      <c r="C221" s="31"/>
      <c r="E221" t="s">
        <v>117</v>
      </c>
      <c r="F221" t="str">
        <f t="shared" si="0"/>
        <v xml:space="preserve">     El riesgo afecta la imagen de la entidad a nivel nacional, con efecto publicitarios sostenible a nivel país</v>
      </c>
    </row>
    <row r="222" spans="1:8" x14ac:dyDescent="0.25">
      <c r="A222" s="82"/>
      <c r="B222" s="31" t="str">
        <v>Afectación Económica o presupuestal</v>
      </c>
      <c r="C222" s="31"/>
    </row>
    <row r="223" spans="1:8" x14ac:dyDescent="0.25">
      <c r="B223" s="31" t="str">
        <v>Pérdida Reputacional</v>
      </c>
      <c r="C223" s="31"/>
      <c r="F223" s="34" t="s">
        <v>145</v>
      </c>
    </row>
    <row r="224" spans="1:8" x14ac:dyDescent="0.25">
      <c r="B224" s="21"/>
      <c r="C224" s="21"/>
      <c r="F224" s="34" t="s">
        <v>146</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heetViews>
  <sheetFormatPr baseColWidth="10" defaultColWidth="14.42578125" defaultRowHeight="12.75" x14ac:dyDescent="0.2"/>
  <cols>
    <col min="1" max="2" width="14.42578125" style="87"/>
    <col min="3" max="3" width="17" style="87" customWidth="1"/>
    <col min="4" max="4" width="14.42578125" style="87"/>
    <col min="5" max="5" width="46" style="87" customWidth="1"/>
    <col min="6" max="16384" width="14.42578125" style="87"/>
  </cols>
  <sheetData>
    <row r="1" spans="2:6" ht="24" customHeight="1" thickBot="1" x14ac:dyDescent="0.25">
      <c r="B1" s="415" t="s">
        <v>77</v>
      </c>
      <c r="C1" s="416"/>
      <c r="D1" s="416"/>
      <c r="E1" s="416"/>
      <c r="F1" s="417"/>
    </row>
    <row r="2" spans="2:6" ht="16.5" thickBot="1" x14ac:dyDescent="0.3">
      <c r="B2" s="88"/>
      <c r="C2" s="88"/>
      <c r="D2" s="88"/>
      <c r="E2" s="88"/>
      <c r="F2" s="88"/>
    </row>
    <row r="3" spans="2:6" ht="16.5" thickBot="1" x14ac:dyDescent="0.25">
      <c r="B3" s="419" t="s">
        <v>63</v>
      </c>
      <c r="C3" s="420"/>
      <c r="D3" s="420"/>
      <c r="E3" s="100" t="s">
        <v>64</v>
      </c>
      <c r="F3" s="101" t="s">
        <v>65</v>
      </c>
    </row>
    <row r="4" spans="2:6" ht="31.5" x14ac:dyDescent="0.2">
      <c r="B4" s="421" t="s">
        <v>66</v>
      </c>
      <c r="C4" s="423" t="s">
        <v>13</v>
      </c>
      <c r="D4" s="89" t="s">
        <v>14</v>
      </c>
      <c r="E4" s="90" t="s">
        <v>67</v>
      </c>
      <c r="F4" s="91">
        <v>0.25</v>
      </c>
    </row>
    <row r="5" spans="2:6" ht="47.25" x14ac:dyDescent="0.2">
      <c r="B5" s="422"/>
      <c r="C5" s="424"/>
      <c r="D5" s="92" t="s">
        <v>15</v>
      </c>
      <c r="E5" s="93" t="s">
        <v>68</v>
      </c>
      <c r="F5" s="94">
        <v>0.15</v>
      </c>
    </row>
    <row r="6" spans="2:6" ht="47.25" x14ac:dyDescent="0.2">
      <c r="B6" s="422"/>
      <c r="C6" s="424"/>
      <c r="D6" s="92" t="s">
        <v>16</v>
      </c>
      <c r="E6" s="93" t="s">
        <v>69</v>
      </c>
      <c r="F6" s="94">
        <v>0.1</v>
      </c>
    </row>
    <row r="7" spans="2:6" ht="63" x14ac:dyDescent="0.2">
      <c r="B7" s="422"/>
      <c r="C7" s="424" t="s">
        <v>17</v>
      </c>
      <c r="D7" s="92" t="s">
        <v>10</v>
      </c>
      <c r="E7" s="93" t="s">
        <v>70</v>
      </c>
      <c r="F7" s="94">
        <v>0.25</v>
      </c>
    </row>
    <row r="8" spans="2:6" ht="31.5" x14ac:dyDescent="0.2">
      <c r="B8" s="422"/>
      <c r="C8" s="424"/>
      <c r="D8" s="92" t="s">
        <v>9</v>
      </c>
      <c r="E8" s="93" t="s">
        <v>71</v>
      </c>
      <c r="F8" s="94">
        <v>0.15</v>
      </c>
    </row>
    <row r="9" spans="2:6" ht="47.25" x14ac:dyDescent="0.2">
      <c r="B9" s="422" t="s">
        <v>160</v>
      </c>
      <c r="C9" s="424" t="s">
        <v>18</v>
      </c>
      <c r="D9" s="92" t="s">
        <v>19</v>
      </c>
      <c r="E9" s="93" t="s">
        <v>72</v>
      </c>
      <c r="F9" s="95" t="s">
        <v>73</v>
      </c>
    </row>
    <row r="10" spans="2:6" ht="63" x14ac:dyDescent="0.2">
      <c r="B10" s="422"/>
      <c r="C10" s="424"/>
      <c r="D10" s="92" t="s">
        <v>20</v>
      </c>
      <c r="E10" s="93" t="s">
        <v>74</v>
      </c>
      <c r="F10" s="95" t="s">
        <v>73</v>
      </c>
    </row>
    <row r="11" spans="2:6" ht="47.25" x14ac:dyDescent="0.2">
      <c r="B11" s="422"/>
      <c r="C11" s="424" t="s">
        <v>21</v>
      </c>
      <c r="D11" s="92" t="s">
        <v>22</v>
      </c>
      <c r="E11" s="93" t="s">
        <v>75</v>
      </c>
      <c r="F11" s="95" t="s">
        <v>73</v>
      </c>
    </row>
    <row r="12" spans="2:6" ht="47.25" x14ac:dyDescent="0.2">
      <c r="B12" s="422"/>
      <c r="C12" s="424"/>
      <c r="D12" s="92" t="s">
        <v>23</v>
      </c>
      <c r="E12" s="93" t="s">
        <v>76</v>
      </c>
      <c r="F12" s="95" t="s">
        <v>73</v>
      </c>
    </row>
    <row r="13" spans="2:6" ht="31.5" x14ac:dyDescent="0.2">
      <c r="B13" s="422"/>
      <c r="C13" s="424" t="s">
        <v>24</v>
      </c>
      <c r="D13" s="92" t="s">
        <v>118</v>
      </c>
      <c r="E13" s="93" t="s">
        <v>121</v>
      </c>
      <c r="F13" s="95" t="s">
        <v>73</v>
      </c>
    </row>
    <row r="14" spans="2:6" ht="32.25" thickBot="1" x14ac:dyDescent="0.25">
      <c r="B14" s="425"/>
      <c r="C14" s="426"/>
      <c r="D14" s="96" t="s">
        <v>119</v>
      </c>
      <c r="E14" s="97" t="s">
        <v>120</v>
      </c>
      <c r="F14" s="98" t="s">
        <v>73</v>
      </c>
    </row>
    <row r="15" spans="2:6" ht="49.5" customHeight="1" x14ac:dyDescent="0.2">
      <c r="B15" s="418" t="s">
        <v>157</v>
      </c>
      <c r="C15" s="418"/>
      <c r="D15" s="418"/>
      <c r="E15" s="418"/>
      <c r="F15" s="418"/>
    </row>
    <row r="16" spans="2:6" ht="27" customHeight="1" x14ac:dyDescent="0.25">
      <c r="B16" s="99"/>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132</v>
      </c>
    </row>
    <row r="3" spans="2:5" x14ac:dyDescent="0.25">
      <c r="B3" t="s">
        <v>32</v>
      </c>
      <c r="E3" t="s">
        <v>131</v>
      </c>
    </row>
    <row r="4" spans="2:5" x14ac:dyDescent="0.25">
      <c r="B4" t="s">
        <v>136</v>
      </c>
      <c r="E4" t="s">
        <v>133</v>
      </c>
    </row>
    <row r="5" spans="2:5" x14ac:dyDescent="0.25">
      <c r="B5" t="s">
        <v>135</v>
      </c>
    </row>
    <row r="8" spans="2:5" x14ac:dyDescent="0.25">
      <c r="B8" t="s">
        <v>85</v>
      </c>
    </row>
    <row r="9" spans="2:5" x14ac:dyDescent="0.25">
      <c r="B9" t="s">
        <v>39</v>
      </c>
    </row>
    <row r="10" spans="2:5" x14ac:dyDescent="0.25">
      <c r="B10" t="s">
        <v>40</v>
      </c>
    </row>
    <row r="13" spans="2:5" x14ac:dyDescent="0.25">
      <c r="B13" t="s">
        <v>128</v>
      </c>
    </row>
    <row r="14" spans="2:5" x14ac:dyDescent="0.25">
      <c r="B14" t="s">
        <v>122</v>
      </c>
    </row>
    <row r="15" spans="2:5" x14ac:dyDescent="0.25">
      <c r="B15" t="s">
        <v>125</v>
      </c>
    </row>
    <row r="16" spans="2:5" x14ac:dyDescent="0.25">
      <c r="B16" t="s">
        <v>123</v>
      </c>
    </row>
    <row r="17" spans="2:2" x14ac:dyDescent="0.25">
      <c r="B17" t="s">
        <v>124</v>
      </c>
    </row>
    <row r="18" spans="2:2" x14ac:dyDescent="0.25">
      <c r="B18" t="s">
        <v>126</v>
      </c>
    </row>
    <row r="19" spans="2:2" x14ac:dyDescent="0.25">
      <c r="B19" t="s">
        <v>127</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14</v>
      </c>
    </row>
    <row r="4" spans="1:1" x14ac:dyDescent="0.2">
      <c r="A4" s="9" t="s">
        <v>15</v>
      </c>
    </row>
    <row r="5" spans="1:1" x14ac:dyDescent="0.2">
      <c r="A5" s="9" t="s">
        <v>16</v>
      </c>
    </row>
    <row r="6" spans="1:1" x14ac:dyDescent="0.2">
      <c r="A6" s="9" t="s">
        <v>10</v>
      </c>
    </row>
    <row r="7" spans="1:1" x14ac:dyDescent="0.2">
      <c r="A7" s="9" t="s">
        <v>9</v>
      </c>
    </row>
    <row r="8" spans="1:1" x14ac:dyDescent="0.2">
      <c r="A8" s="9" t="s">
        <v>19</v>
      </c>
    </row>
    <row r="9" spans="1:1" x14ac:dyDescent="0.2">
      <c r="A9" s="9" t="s">
        <v>20</v>
      </c>
    </row>
    <row r="10" spans="1:1" x14ac:dyDescent="0.2">
      <c r="A10" s="9" t="s">
        <v>22</v>
      </c>
    </row>
    <row r="11" spans="1:1" x14ac:dyDescent="0.2">
      <c r="A11" s="9" t="s">
        <v>23</v>
      </c>
    </row>
    <row r="12" spans="1:1" x14ac:dyDescent="0.2">
      <c r="A12" s="9" t="s">
        <v>25</v>
      </c>
    </row>
    <row r="13" spans="1:1" x14ac:dyDescent="0.2">
      <c r="A13" s="9" t="s">
        <v>26</v>
      </c>
    </row>
    <row r="14" spans="1:1" x14ac:dyDescent="0.2">
      <c r="A14" s="9" t="s">
        <v>27</v>
      </c>
    </row>
    <row r="16" spans="1:1" x14ac:dyDescent="0.2">
      <c r="A16" s="9" t="s">
        <v>30</v>
      </c>
    </row>
    <row r="17" spans="1:1" x14ac:dyDescent="0.2">
      <c r="A17" s="9" t="s">
        <v>31</v>
      </c>
    </row>
    <row r="18" spans="1:1" x14ac:dyDescent="0.2">
      <c r="A18" s="9" t="s">
        <v>32</v>
      </c>
    </row>
    <row r="20" spans="1:1" x14ac:dyDescent="0.2">
      <c r="A20" s="9" t="s">
        <v>39</v>
      </c>
    </row>
    <row r="21" spans="1:1" x14ac:dyDescent="0.2">
      <c r="A21" s="9"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PC</cp:lastModifiedBy>
  <cp:lastPrinted>2020-05-13T01:12:22Z</cp:lastPrinted>
  <dcterms:created xsi:type="dcterms:W3CDTF">2020-03-24T23:12:47Z</dcterms:created>
  <dcterms:modified xsi:type="dcterms:W3CDTF">2024-01-31T19:02:53Z</dcterms:modified>
</cp:coreProperties>
</file>