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6"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23" i="1" l="1"/>
  <c r="Q18" i="1"/>
  <c r="Q17" i="1"/>
  <c r="K62" i="1" l="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T23" i="1"/>
  <c r="T22" i="1"/>
  <c r="Q22" i="1"/>
  <c r="H22" i="1"/>
  <c r="I22" i="1" s="1"/>
  <c r="H16" i="1"/>
  <c r="T21" i="1"/>
  <c r="Q21" i="1"/>
  <c r="T20" i="1"/>
  <c r="Q20" i="1"/>
  <c r="T19" i="1"/>
  <c r="Q19" i="1"/>
  <c r="T18" i="1"/>
  <c r="T17" i="1"/>
  <c r="T16" i="1"/>
  <c r="Q16" i="1"/>
  <c r="AB65" i="1" l="1"/>
  <c r="AB29" i="1"/>
  <c r="AB35" i="1"/>
  <c r="AB59" i="1"/>
  <c r="AB50" i="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Y69" i="1" l="1"/>
  <c r="Z69" i="1"/>
  <c r="Y68" i="1"/>
  <c r="Z68" i="1"/>
  <c r="Y39" i="1"/>
  <c r="Z39" i="1"/>
  <c r="Z45" i="1"/>
  <c r="Z27" i="1"/>
  <c r="Y20" i="1"/>
  <c r="Y21" i="1"/>
  <c r="Z21"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28" i="1"/>
  <c r="L28"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AA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AH30" i="18"/>
  <c r="J38" i="18"/>
  <c r="AH6" i="18"/>
  <c r="V6" i="18"/>
  <c r="AB30" i="18"/>
  <c r="J22" i="18"/>
  <c r="J6" i="18"/>
  <c r="P30" i="18"/>
  <c r="AH22" i="18"/>
  <c r="P6" i="18"/>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B16" i="1" l="1"/>
  <c r="AA16" i="1" s="1"/>
  <c r="V7" i="19" s="1"/>
  <c r="AB17" i="1"/>
  <c r="AA22" i="1"/>
  <c r="AB8" i="19" s="1"/>
  <c r="AB23" i="1"/>
  <c r="AA23" i="1" s="1"/>
  <c r="AH6" i="19"/>
  <c r="AB9" i="19"/>
  <c r="AB49" i="19"/>
  <c r="AH19" i="19"/>
  <c r="V39" i="19"/>
  <c r="AB29" i="19"/>
  <c r="AH29" i="19"/>
  <c r="AC28" i="1"/>
  <c r="V9" i="19"/>
  <c r="P49" i="19"/>
  <c r="AB19" i="19"/>
  <c r="P29" i="19"/>
  <c r="J39" i="19"/>
  <c r="AH9" i="19"/>
  <c r="J49" i="19"/>
  <c r="J9" i="19"/>
  <c r="AB39" i="19"/>
  <c r="J29" i="19"/>
  <c r="P19" i="19"/>
  <c r="V19" i="19"/>
  <c r="AH49" i="19"/>
  <c r="J19" i="19"/>
  <c r="V49" i="19"/>
  <c r="P39" i="19"/>
  <c r="V29" i="19"/>
  <c r="AH39" i="19"/>
  <c r="P9" i="19"/>
  <c r="P16" i="19"/>
  <c r="P6" i="19"/>
  <c r="V46" i="19"/>
  <c r="AH46" i="19"/>
  <c r="AB46" i="19"/>
  <c r="J6" i="19"/>
  <c r="P46" i="19"/>
  <c r="AB26" i="19"/>
  <c r="AB16" i="19"/>
  <c r="AH26" i="19"/>
  <c r="J16" i="19"/>
  <c r="V26" i="19"/>
  <c r="AH36" i="19"/>
  <c r="P26" i="19"/>
  <c r="V16" i="19"/>
  <c r="V36" i="19"/>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C16" i="1" l="1"/>
  <c r="AH7" i="19"/>
  <c r="J47" i="19"/>
  <c r="AH47" i="19"/>
  <c r="J17" i="19"/>
  <c r="P7" i="19"/>
  <c r="J7" i="19"/>
  <c r="V17" i="19"/>
  <c r="AB47" i="19"/>
  <c r="AB17" i="19"/>
  <c r="J27" i="19"/>
  <c r="AH37" i="19"/>
  <c r="J37" i="19"/>
  <c r="V27" i="19"/>
  <c r="AH17" i="19"/>
  <c r="V47" i="19"/>
  <c r="P27" i="19"/>
  <c r="P17" i="19"/>
  <c r="AB37" i="19"/>
  <c r="AH27" i="19"/>
  <c r="V37" i="19"/>
  <c r="P37" i="19"/>
  <c r="AB27" i="19"/>
  <c r="AB7" i="19"/>
  <c r="P47" i="19"/>
  <c r="AA17" i="1"/>
  <c r="AB18" i="1"/>
  <c r="AA18" i="1" s="1"/>
  <c r="AB48" i="19"/>
  <c r="J48" i="19"/>
  <c r="P18" i="19"/>
  <c r="AH8" i="19"/>
  <c r="AB18" i="19"/>
  <c r="J8" i="19"/>
  <c r="J38" i="19"/>
  <c r="AH18" i="19"/>
  <c r="P48" i="19"/>
  <c r="V8" i="19"/>
  <c r="P38" i="19"/>
  <c r="V38" i="19"/>
  <c r="V18" i="19"/>
  <c r="AH38" i="19"/>
  <c r="P8" i="19"/>
  <c r="P28" i="19"/>
  <c r="AB38" i="19"/>
  <c r="V48" i="19"/>
  <c r="J18" i="19"/>
  <c r="J28" i="19"/>
  <c r="V28" i="19"/>
  <c r="AH28" i="19"/>
  <c r="AC22" i="1"/>
  <c r="AH48" i="19"/>
  <c r="AB28" i="19"/>
  <c r="AI48" i="19"/>
  <c r="Q8" i="19"/>
  <c r="AC48" i="19"/>
  <c r="W48" i="19"/>
  <c r="AI38" i="19"/>
  <c r="AI18" i="19"/>
  <c r="Q18" i="19"/>
  <c r="W18" i="19"/>
  <c r="Q28" i="19"/>
  <c r="K28" i="19"/>
  <c r="AC8" i="19"/>
  <c r="AI28" i="19"/>
  <c r="Q48" i="19"/>
  <c r="K8" i="19"/>
  <c r="AC18" i="19"/>
  <c r="W28" i="19"/>
  <c r="W8" i="19"/>
  <c r="K48" i="19"/>
  <c r="AC23" i="1"/>
  <c r="Q38" i="19"/>
  <c r="AC28" i="19"/>
  <c r="W38" i="19"/>
  <c r="K38" i="19"/>
  <c r="K18" i="19"/>
  <c r="AI8" i="19"/>
  <c r="AC38" i="19"/>
  <c r="W36" i="19"/>
  <c r="AC36" i="19"/>
  <c r="K16" i="19"/>
  <c r="K46" i="19"/>
  <c r="AI46" i="19"/>
  <c r="AC46" i="19"/>
  <c r="Q46" i="19"/>
  <c r="AC26" i="19"/>
  <c r="AC16" i="19"/>
  <c r="W16" i="19"/>
  <c r="K36" i="19"/>
  <c r="Q26" i="19"/>
  <c r="Q6" i="19"/>
  <c r="K6" i="19"/>
  <c r="Q16" i="19"/>
  <c r="AI6" i="19"/>
  <c r="AI16" i="19"/>
  <c r="Q36" i="19"/>
  <c r="W6" i="19"/>
  <c r="W26" i="19"/>
  <c r="K26" i="19"/>
  <c r="W46" i="19"/>
  <c r="AI36" i="19"/>
  <c r="AI26" i="19"/>
  <c r="AC6" i="19"/>
  <c r="AD46" i="19"/>
  <c r="R6" i="19"/>
  <c r="X46" i="19"/>
  <c r="AJ16" i="19"/>
  <c r="AD16" i="19"/>
  <c r="AJ46" i="19"/>
  <c r="L36" i="19"/>
  <c r="AJ6" i="19"/>
  <c r="X26" i="19"/>
  <c r="AD6" i="19"/>
  <c r="R16" i="19"/>
  <c r="X16" i="19"/>
  <c r="AD36" i="19"/>
  <c r="AJ36" i="19"/>
  <c r="R26" i="19"/>
  <c r="L16" i="19"/>
  <c r="AJ26" i="19"/>
  <c r="R46" i="19"/>
  <c r="L46" i="19"/>
  <c r="AD26" i="19"/>
  <c r="L6" i="19"/>
  <c r="L26" i="19"/>
  <c r="X6" i="19"/>
  <c r="R36" i="19"/>
  <c r="X36" i="19"/>
  <c r="AD27" i="19" l="1"/>
  <c r="X7" i="19"/>
  <c r="AJ47" i="19"/>
  <c r="R47" i="19"/>
  <c r="AJ27" i="19"/>
  <c r="AJ17" i="19"/>
  <c r="X17" i="19"/>
  <c r="AJ7" i="19"/>
  <c r="X47" i="19"/>
  <c r="L47" i="19"/>
  <c r="AD47" i="19"/>
  <c r="AJ37" i="19"/>
  <c r="L7" i="19"/>
  <c r="R37" i="19"/>
  <c r="R17" i="19"/>
  <c r="L27" i="19"/>
  <c r="L17" i="19"/>
  <c r="AD7" i="19"/>
  <c r="AD17" i="19"/>
  <c r="R27" i="19"/>
  <c r="X37" i="19"/>
  <c r="L37" i="19"/>
  <c r="X27" i="19"/>
  <c r="AC18" i="1"/>
  <c r="R7" i="19"/>
  <c r="AD37" i="19"/>
  <c r="W37" i="19"/>
  <c r="AI47" i="19"/>
  <c r="K37" i="19"/>
  <c r="K7" i="19"/>
  <c r="K17" i="19"/>
  <c r="AI7" i="19"/>
  <c r="Q27" i="19"/>
  <c r="AC7" i="19"/>
  <c r="Q17" i="19"/>
  <c r="AI17" i="19"/>
  <c r="AC17" i="19"/>
  <c r="W17" i="19"/>
  <c r="AC27" i="19"/>
  <c r="W47" i="19"/>
  <c r="AC17" i="1"/>
  <c r="W27" i="19"/>
  <c r="AC47" i="19"/>
  <c r="Q37" i="19"/>
  <c r="AI37" i="19"/>
  <c r="Q47" i="19"/>
  <c r="AC37" i="19"/>
  <c r="AI27" i="19"/>
  <c r="W7" i="19"/>
  <c r="Q7" i="19"/>
  <c r="K27" i="19"/>
  <c r="K47"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<sst xmlns="http://schemas.openxmlformats.org/spreadsheetml/2006/main" count="397" uniqueCount="240">
  <si>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</si>
  <si>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</si>
  <si>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</si>
  <si>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</si>
  <si>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</si>
  <si>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</si>
  <si>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</si>
  <si>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</si>
  <si>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</si>
  <si>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</si>
  <si>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</si>
  <si>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</si>
  <si>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</si>
  <si>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</si>
  <si>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</si>
  <si>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</si>
  <si>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</si>
  <si>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</si>
  <si>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</si>
  <si>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</si>
  <si>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</si>
  <si>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</si>
  <si>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</si>
  <si>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</si>
  <si>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</si>
  <si>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</si>
  <si>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</si>
  <si>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</si>
  <si>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</si>
  <si>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</si>
  <si>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</si>
  <si>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</si>
  <si>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</si>
  <si>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</si>
  <si>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</si>
  <si>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</si>
  <si>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</si>
  <si>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</si>
  <si>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</si>
  <si>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</si>
  <si>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</si>
  <si>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</si>
  <si>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</si>
  <si>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</si>
  <si>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</si>
  <si>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</si>
  <si>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</si>
  <si>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</si>
  <si>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</si>
  <si>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</si>
  <si>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</si>
  <si>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</si>
  <si>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</si>
  <si>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</si>
  <si>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</si>
  <si>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</si>
  <si>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</si>
  <si>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</si>
  <si>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</si>
  <si>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</si>
  <si>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</si>
  <si>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</si>
  <si>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</si>
  <si>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</si>
  <si>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</si>
  <si>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</si>
  <si>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</si>
  <si>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</si>
  <si>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</si>
  <si>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</si>
  <si>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</si>
  <si>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</si>
  <si>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</si>
  <si>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</si>
  <si>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</si>
  <si>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</si>
  <si>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</si>
  <si>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</si>
  <si>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</si>
  <si>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</si>
  <si>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</si>
  <si>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</si>
  <si>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</si>
  <si>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</si>
  <si>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</si>
  <si>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</si>
  <si>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</si>
  <si>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</si>
  <si>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</si>
  <si>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</si>
  <si>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</si>
  <si>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</si>
  <si>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</si>
  <si>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</si>
  <si>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</si>
  <si>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</si>
  <si>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</si>
  <si>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</si>
  <si>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</si>
  <si>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</si>
  <si>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</si>
  <si>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</si>
  <si>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</si>
  <si>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</si>
  <si>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</si>
  <si>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</si>
  <si>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</si>
  <si>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</si>
  <si>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</si>
  <si>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</si>
  <si>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</si>
  <si>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</si>
  <si>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</si>
  <si>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</si>
  <si>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</si>
  <si>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</si>
  <si>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</si>
  <si>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</si>
  <si>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</si>
  <si>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</si>
  <si>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</si>
  <si>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</si>
  <si>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</si>
  <si>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</si>
  <si>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</si>
  <si>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</si>
  <si>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</si>
  <si>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</si>
  <si>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</si>
  <si>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</si>
  <si>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</si>
  <si>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</si>
  <si>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</si>
  <si>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</si>
  <si>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</si>
  <si>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</si>
  <si>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</si>
  <si>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</si>
  <si>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</si>
  <si>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</si>
  <si>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</si>
  <si>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</si>
  <si>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</si>
  <si>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</si>
  <si>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</si>
  <si>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</si>
  <si>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</si>
  <si>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</si>
  <si>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</si>
  <si>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</si>
  <si>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</si>
  <si>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</si>
  <si>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</si>
  <si>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</si>
  <si>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</si>
  <si>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</si>
  <si>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</si>
  <si>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</si>
  <si>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</si>
  <si>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</si>
  <si>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</si>
  <si>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</si>
  <si>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</si>
  <si>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</si>
  <si>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</si>
  <si>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</si>
  <si>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</si>
  <si>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</si>
  <si>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</si>
  <si>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</si>
  <si>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</si>
  <si>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</si>
  <si>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</si>
  <si>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</si>
  <si>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</si>
  <si>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</si>
  <si>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</si>
  <si>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</si>
  <si>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</si>
  <si>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</si>
  <si>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</si>
  <si>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</si>
  <si>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</si>
  <si>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</si>
  <si>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</si>
  <si>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</si>
  <si>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</si>
  <si>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</si>
  <si>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</si>
  <si>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</si>
  <si>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</si>
  <si>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</si>
  <si>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</si>
  <si>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</si>
  <si>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</si>
  <si>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</si>
  <si>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</si>
  <si>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</si>
  <si>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</si>
  <si>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</si>
  <si>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</si>
  <si>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</si>
  <si>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</si>
  <si>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</si>
  <si>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</si>
  <si>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</si>
  <si>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</si>
  <si>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</si>
  <si>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</si>
  <si>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</si>
  <si>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</si>
  <si>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</si>
  <si>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</si>
  <si>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</si>
  <si>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</si>
  <si>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Adquisición de hardware y software</t>
  </si>
  <si>
    <t xml:space="preserve">Implementar una solución de replica para los activos de información con mayor criticidad, con infraestructura física fuera de las oficinas del AMB, o una solución en la nube </t>
  </si>
  <si>
    <t>Permanente</t>
  </si>
  <si>
    <t>SUBDIRECCIÓN ADMINISTRATIVA Y FINANCIERA</t>
  </si>
  <si>
    <t>APOYO TECNOLÓGICO Y DE LA INFORMACIÓN</t>
  </si>
  <si>
    <t>La no implementación de un estado de arte tecnológico de acuerdo a las necesidades de las oficinas misionales y de apoyo que estén acordes a las nuevas tecnologías que se presenta en la elaboración del presupuesto para la respectiva vigencia.</t>
  </si>
  <si>
    <t>Mantenimiento preventivo y correctivo de equipos de computo y/o periféricos</t>
  </si>
  <si>
    <t>Implementación de Herramientas Software</t>
  </si>
  <si>
    <t>&gt;</t>
  </si>
  <si>
    <t>Desarrollo o actualización de herramientas Software para la optimización y gestión de los procesos</t>
  </si>
  <si>
    <t>Proporcionar soluciones y servicios eficientes de Tecnologías de la Información (TI) al Área Metropolitana de Bucaramanga(AMB). Esto se logrará mediante la implementación efectiva de la gestión del conocimiento y la incorporación de nuevas tecnologías. El propósito principal es fomentar la innovación y respaldar los procesos institucionales, permitiendo a los usuarios obtener optimización y competitividad en sus actividades. El objetivo global es contribuir activamente al logro de la visión y metas de la organización.</t>
  </si>
  <si>
    <t>El alcance abarca la planificación, desarrollo, implementación y mantenimiento de soluciones y servicios de TI dirigidos al Área Metropolitana de Bucaramanga (AMB). Esto incluye la identificación de necesidades tecnológicas, el diseño de soluciones innovadoras, la gestión de conocimiento para aprovechar las mejores prácticas y la adopción de nuevas tecnologías relevantes. Además, el alcance involucra la colaboración con las distintas áreas de la organización para asegurar la alineación con los objetivos institucionales y la mejora continua de los procesos. Se prestará especial atención a la optimización de las operaciones, la competitividad y el respaldo a la visión estratégica de la organización en su conjunto.</t>
  </si>
  <si>
    <t>Implementar mecanismos de copias de seguridad internos y externos para los activos con mayor criticidad</t>
  </si>
  <si>
    <t>Implementar servidores en replica para aplicativos con mayor criticidad</t>
  </si>
  <si>
    <t>Posibilidad de un daño economico y reputacional por Baja capacidad tecnológica.</t>
  </si>
  <si>
    <t>Evidencias</t>
  </si>
  <si>
    <t>Deficiencia en la invesion de la entidad para mitigar los riesgos que se generan por cambios tecnológicos</t>
  </si>
  <si>
    <t xml:space="preserve">Adelantar proceso contractual para adquisición de hardware, software y periféricos </t>
  </si>
  <si>
    <t>Realizar mantenimiento correctivo y preventivo de los equipos de la entidad.</t>
  </si>
  <si>
    <t xml:space="preserve">obsolescencia tecnologica </t>
  </si>
  <si>
    <t xml:space="preserve">Falta de impletacion de las politicas y planes de desarrollo tecnologico de la entidad </t>
  </si>
  <si>
    <t>Posibilidad de un daño economico y reputacional por Perdida de información de servidores y equipos de computo</t>
  </si>
  <si>
    <t>Desarrollar, diseñar, actualizar, Implementar y evaluar las poilticas y planes de desarrollo tecnologico de la entidad</t>
  </si>
  <si>
    <t>Implementar las politicas y planes de desarrollo tecnologico</t>
  </si>
  <si>
    <t>MAPA DE RIESGOS
AREA METROPOLITANA DE BUCARAMANGA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</si>
</sst>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22"/>
      <color theme="0"/>
      <name val="Arial Narrow"/>
      <family val="2"/>
    </font>
    <font>
      <b/>
      <sz val="18"/>
      <color theme="0"/>
      <name val="Arial Narrow"/>
      <family val="2"/>
    </font>
    <font>
      <b/>
      <sz val="14"/>
      <color theme="0"/>
      <name val="Arial Narrow"/>
      <family val="2"/>
    </font>
    <font>
      <b/>
      <sz val="11"/>
      <color theme="0"/>
      <name val="Arial Narrow"/>
      <family val="2"/>
    </font>
    <font>
      <sz val="11"/>
      <color theme="0"/>
      <name val="Arial Narrow"/>
      <family val="2"/>
    </font>
    <font>
      <b/>
      <sz val="9"/>
      <color theme="0"/>
      <name val="Arial Narrow"/>
      <family val="2"/>
    </font>
  </fonts>
  <fills count="1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87">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4" borderId="45" xfId="0" applyFont="1" applyFill="1" applyBorder="1" applyAlignment="1">
      <alignment horizontal="center" vertical="center" wrapText="1" readingOrder="1"/>
    </xf>
    <xf numFmtId="0" fontId="37" fillId="14"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2"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justify" vertical="center"/>
      <protection locked="0"/>
    </xf>
    <xf numFmtId="0" fontId="61" fillId="7" borderId="2" xfId="0" applyFont="1" applyFill="1" applyBorder="1" applyAlignment="1">
      <alignment horizontal="center" vertical="center" textRotation="9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2" fillId="3" borderId="0" xfId="0" applyFont="1" applyFill="1"/>
    <xf numFmtId="0" fontId="62" fillId="0" borderId="0" xfId="0" applyFont="1"/>
    <xf numFmtId="14" fontId="1" fillId="0" borderId="2" xfId="0" applyNumberFormat="1" applyFont="1" applyBorder="1" applyAlignment="1" applyProtection="1">
      <alignment horizontal="center" vertical="center" wrapText="1"/>
      <protection locked="0"/>
    </xf>
    <xf numFmtId="0" fontId="2" fillId="0" borderId="2" xfId="0" applyFont="1" applyBorder="1" applyAlignment="1">
      <alignment horizontal="center" vertical="top"/>
    </xf>
    <xf numFmtId="0" fontId="49" fillId="0" borderId="2" xfId="0" applyFont="1" applyBorder="1" applyAlignment="1" applyProtection="1">
      <alignment horizontal="justify" vertical="top" wrapText="1"/>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51"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1"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14" fontId="2" fillId="0" borderId="2"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justify" vertical="top"/>
      <protection locked="0"/>
    </xf>
    <xf numFmtId="14" fontId="2" fillId="0" borderId="2" xfId="0" applyNumberFormat="1" applyFont="1" applyBorder="1" applyAlignment="1" applyProtection="1">
      <alignment horizontal="center" vertical="top"/>
      <protection locked="0"/>
    </xf>
    <xf numFmtId="164" fontId="2" fillId="9" borderId="2" xfId="1" applyNumberFormat="1" applyFont="1" applyFill="1" applyBorder="1" applyAlignment="1">
      <alignment horizontal="center" vertical="top"/>
    </xf>
    <xf numFmtId="0" fontId="2" fillId="0" borderId="2" xfId="0" applyFont="1" applyBorder="1" applyAlignment="1" applyProtection="1">
      <alignment horizontal="center" vertical="top"/>
      <protection locked="0"/>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4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164" fontId="2" fillId="0" borderId="2" xfId="1" applyNumberFormat="1" applyFont="1" applyBorder="1" applyAlignment="1">
      <alignment horizontal="center" vertical="center"/>
    </xf>
    <xf numFmtId="0" fontId="51"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51"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center" wrapText="1"/>
      <protection locked="0"/>
    </xf>
    <xf numFmtId="0" fontId="0" fillId="0" borderId="0" xfId="0" applyAlignment="1">
      <alignment horizontal="center" vertical="center" wrapText="1"/>
    </xf>
    <xf numFmtId="164" fontId="2" fillId="9" borderId="2" xfId="1" applyNumberFormat="1" applyFont="1" applyFill="1" applyBorder="1" applyAlignment="1">
      <alignment horizontal="center" vertical="center"/>
    </xf>
    <xf numFmtId="0" fontId="60" fillId="7" borderId="48" xfId="2" applyFont="1" applyFill="1" applyBorder="1" applyAlignment="1">
      <alignment horizontal="center" vertical="center" wrapText="1"/>
    </xf>
    <xf numFmtId="0" fontId="60" fillId="7" borderId="49" xfId="2" applyFont="1" applyFill="1" applyBorder="1" applyAlignment="1">
      <alignment horizontal="center" vertical="center" wrapText="1"/>
    </xf>
    <xf numFmtId="0" fontId="60" fillId="7"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63" fillId="7" borderId="54" xfId="3" applyFont="1" applyFill="1" applyBorder="1" applyAlignment="1">
      <alignment horizontal="center" vertical="center" wrapText="1"/>
    </xf>
    <xf numFmtId="0" fontId="63" fillId="7" borderId="55" xfId="3" applyFont="1" applyFill="1" applyBorder="1" applyAlignment="1">
      <alignment horizontal="center" vertical="center" wrapText="1"/>
    </xf>
    <xf numFmtId="0" fontId="63" fillId="7" borderId="56" xfId="2" applyFont="1" applyFill="1" applyBorder="1" applyAlignment="1">
      <alignment horizontal="center" vertical="center"/>
    </xf>
    <xf numFmtId="0" fontId="63" fillId="7"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1" fillId="7" borderId="2" xfId="0" applyFont="1" applyFill="1" applyBorder="1" applyAlignment="1">
      <alignment horizontal="center" vertical="center" wrapText="1"/>
    </xf>
    <xf numFmtId="9" fontId="2" fillId="0" borderId="4"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0" fontId="51" fillId="0" borderId="4" xfId="0" applyFont="1" applyBorder="1" applyAlignment="1" applyProtection="1">
      <alignment horizontal="center" vertical="center" wrapText="1"/>
      <protection hidden="1"/>
    </xf>
    <xf numFmtId="0" fontId="51" fillId="0" borderId="8" xfId="0" applyFont="1" applyBorder="1" applyAlignment="1" applyProtection="1">
      <alignment horizontal="center" vertical="center" wrapText="1"/>
      <protection hidden="1"/>
    </xf>
    <xf numFmtId="0" fontId="51" fillId="0" borderId="5" xfId="0" applyFont="1" applyBorder="1" applyAlignment="1" applyProtection="1">
      <alignment horizontal="center" vertical="center" wrapText="1"/>
      <protection hidden="1"/>
    </xf>
    <xf numFmtId="0" fontId="51" fillId="0" borderId="4" xfId="0" applyFont="1" applyBorder="1" applyAlignment="1" applyProtection="1">
      <alignment horizontal="center" vertical="center"/>
      <protection hidden="1"/>
    </xf>
    <xf numFmtId="0" fontId="51" fillId="0" borderId="8" xfId="0" applyFont="1" applyBorder="1" applyAlignment="1" applyProtection="1">
      <alignment horizontal="center" vertical="center"/>
      <protection hidden="1"/>
    </xf>
    <xf numFmtId="0" fontId="51" fillId="0" borderId="5" xfId="0" applyFont="1" applyBorder="1" applyAlignment="1" applyProtection="1">
      <alignment horizontal="center" vertical="center"/>
      <protection hidden="1"/>
    </xf>
    <xf numFmtId="0" fontId="61" fillId="7" borderId="2" xfId="0" applyFont="1" applyFill="1" applyBorder="1" applyAlignment="1">
      <alignment horizontal="center" vertical="center" textRotation="90" wrapText="1"/>
    </xf>
    <xf numFmtId="0" fontId="61" fillId="7" borderId="9" xfId="0" applyFont="1" applyFill="1" applyBorder="1" applyAlignment="1">
      <alignment horizontal="center" vertical="center" wrapText="1"/>
    </xf>
    <xf numFmtId="0" fontId="61" fillId="7" borderId="3" xfId="0" applyFont="1" applyFill="1" applyBorder="1" applyAlignment="1">
      <alignment horizontal="center" vertical="center"/>
    </xf>
    <xf numFmtId="0" fontId="61" fillId="7" borderId="9" xfId="0" applyFont="1" applyFill="1" applyBorder="1" applyAlignment="1">
      <alignment horizontal="center" vertical="center"/>
    </xf>
    <xf numFmtId="0" fontId="61" fillId="7" borderId="4" xfId="0" applyFont="1" applyFill="1" applyBorder="1" applyAlignment="1">
      <alignment horizontal="center" vertical="center" wrapText="1"/>
    </xf>
    <xf numFmtId="0" fontId="61" fillId="7" borderId="5" xfId="0" applyFont="1" applyFill="1" applyBorder="1" applyAlignment="1">
      <alignment horizontal="center" vertical="center" wrapText="1"/>
    </xf>
    <xf numFmtId="0" fontId="60" fillId="7" borderId="4" xfId="0" applyFont="1" applyFill="1" applyBorder="1" applyAlignment="1">
      <alignment horizontal="center" vertical="center" textRotation="90"/>
    </xf>
    <xf numFmtId="0" fontId="60" fillId="7" borderId="5" xfId="0" applyFont="1" applyFill="1" applyBorder="1" applyAlignment="1">
      <alignment horizontal="center" vertical="center" textRotation="90"/>
    </xf>
    <xf numFmtId="0" fontId="61" fillId="7" borderId="5" xfId="0" applyFont="1" applyFill="1" applyBorder="1" applyAlignment="1">
      <alignment horizontal="center" vertical="center"/>
    </xf>
    <xf numFmtId="0" fontId="61" fillId="7" borderId="2" xfId="0" applyFont="1" applyFill="1" applyBorder="1" applyAlignment="1">
      <alignment horizontal="center" vertical="center"/>
    </xf>
    <xf numFmtId="0" fontId="61" fillId="7" borderId="4" xfId="0" applyFont="1" applyFill="1" applyBorder="1" applyAlignment="1">
      <alignment horizontal="center" vertical="center" textRotation="90" wrapText="1"/>
    </xf>
    <xf numFmtId="0" fontId="61" fillId="7"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1" fillId="7" borderId="8"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9" fontId="2"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51" fillId="0" borderId="4" xfId="0" applyFont="1" applyBorder="1" applyAlignment="1" applyProtection="1">
      <alignment horizontal="center" vertical="top" wrapText="1"/>
      <protection hidden="1"/>
    </xf>
    <xf numFmtId="0" fontId="51" fillId="0" borderId="8" xfId="0" applyFont="1" applyBorder="1" applyAlignment="1" applyProtection="1">
      <alignment horizontal="center" vertical="top" wrapText="1"/>
      <protection hidden="1"/>
    </xf>
    <xf numFmtId="0" fontId="51" fillId="0" borderId="5" xfId="0"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locked="0"/>
    </xf>
    <xf numFmtId="9" fontId="2" fillId="0" borderId="8" xfId="0" applyNumberFormat="1" applyFont="1" applyBorder="1" applyAlignment="1" applyProtection="1">
      <alignment horizontal="center" vertical="top" wrapText="1"/>
      <protection locked="0"/>
    </xf>
    <xf numFmtId="9" fontId="2" fillId="0" borderId="5" xfId="0" applyNumberFormat="1" applyFont="1" applyBorder="1" applyAlignment="1" applyProtection="1">
      <alignment horizontal="center" vertical="top" wrapText="1"/>
      <protection locked="0"/>
    </xf>
    <xf numFmtId="0" fontId="51" fillId="0" borderId="4" xfId="0" applyFont="1" applyBorder="1" applyAlignment="1" applyProtection="1">
      <alignment horizontal="center" vertical="top"/>
      <protection hidden="1"/>
    </xf>
    <xf numFmtId="0" fontId="51" fillId="0" borderId="8" xfId="0" applyFont="1" applyBorder="1" applyAlignment="1" applyProtection="1">
      <alignment horizontal="center" vertical="top"/>
      <protection hidden="1"/>
    </xf>
    <xf numFmtId="0" fontId="51"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58" fillId="7" borderId="29" xfId="0" applyFont="1" applyFill="1" applyBorder="1" applyAlignment="1">
      <alignment horizontal="center" vertical="center" wrapText="1"/>
    </xf>
    <xf numFmtId="0" fontId="57" fillId="3" borderId="6" xfId="0" applyFont="1" applyFill="1" applyBorder="1" applyAlignment="1" applyProtection="1">
      <alignment horizontal="left" vertical="center"/>
      <protection locked="0"/>
    </xf>
    <xf numFmtId="0" fontId="57" fillId="3" borderId="10" xfId="0" applyFont="1" applyFill="1" applyBorder="1" applyAlignment="1" applyProtection="1">
      <alignment horizontal="left" vertical="center"/>
      <protection locked="0"/>
    </xf>
    <xf numFmtId="0" fontId="57"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1" fillId="7" borderId="6" xfId="0" applyFont="1" applyFill="1" applyBorder="1" applyAlignment="1">
      <alignment horizontal="center" vertical="center"/>
    </xf>
    <xf numFmtId="0" fontId="61" fillId="7" borderId="10" xfId="0" applyFont="1" applyFill="1" applyBorder="1" applyAlignment="1">
      <alignment horizontal="center" vertical="center"/>
    </xf>
    <xf numFmtId="0" fontId="61" fillId="7" borderId="7" xfId="0" applyFont="1" applyFill="1" applyBorder="1" applyAlignment="1">
      <alignment horizontal="center" vertical="center"/>
    </xf>
    <xf numFmtId="0" fontId="59" fillId="7" borderId="6" xfId="0" applyFont="1" applyFill="1" applyBorder="1" applyAlignment="1">
      <alignment horizontal="left" vertical="center"/>
    </xf>
    <xf numFmtId="0" fontId="59" fillId="7" borderId="7" xfId="0" applyFont="1" applyFill="1" applyBorder="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4" borderId="35" xfId="0" applyFont="1" applyFill="1" applyBorder="1" applyAlignment="1">
      <alignment horizontal="center" vertical="center" wrapText="1" readingOrder="1"/>
    </xf>
    <xf numFmtId="0" fontId="40" fillId="14" borderId="36" xfId="0" applyFont="1" applyFill="1" applyBorder="1" applyAlignment="1">
      <alignment horizontal="center" vertical="center" wrapText="1" readingOrder="1"/>
    </xf>
    <xf numFmtId="0" fontId="40" fillId="14"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4" xfId="0" applyFont="1" applyFill="1" applyBorder="1" applyAlignment="1">
      <alignment horizontal="center" vertical="center" wrapText="1" readingOrder="1"/>
    </xf>
    <xf numFmtId="0" fontId="37" fillId="14"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58" fillId="7" borderId="28" xfId="0" applyFont="1" applyFill="1" applyBorder="1" applyAlignment="1">
      <alignment horizontal="center" vertical="center" wrapText="1"/>
    </xf>
    <xf numFmtId="0" fontId="58" fillId="7" borderId="30" xfId="0" applyFont="1" applyFill="1" applyBorder="1" applyAlignment="1">
      <alignment horizontal="center" vertical="center" wrapText="1"/>
    </xf>
    <xf numFmtId="0" fontId="58" fillId="7" borderId="3" xfId="0" applyFont="1" applyFill="1" applyBorder="1" applyAlignment="1">
      <alignment horizontal="center" vertical="center" wrapText="1"/>
    </xf>
    <xf numFmtId="0" fontId="58" fillId="7" borderId="31" xfId="0" applyFont="1" applyFill="1" applyBorder="1" applyAlignment="1">
      <alignment horizontal="center" vertical="center" wrapText="1"/>
    </xf>
    <xf numFmtId="0" fontId="58" fillId="7" borderId="32" xfId="0" applyFont="1" applyFill="1" applyBorder="1" applyAlignment="1">
      <alignment horizontal="center" vertical="center" wrapText="1"/>
    </xf>
  </cellXfs>
  <cellStyles count="5">
    <cellStyle name="Normal" xfId="0" builtinId="0"/>
    <cellStyle name="Normal - Style1 2" xfId="2"/>
    <cellStyle name="Normal 2" xfId="4"/>
    <cellStyle name="Normal 2 2" xfId="3"/>
    <cellStyle name="Porcentaje" xfId="1" builtinId="5"/>
  </cellStyles>
  <dxfs count="10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0000CC"/>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108" dataDxfId="107">
  <autoFilter ref="B209:C219"/>
  <tableColumns count="2">
    <tableColumn id="1" name="Criterios" dataDxfId="106"/>
    <tableColumn id="2" name="Subcriterios" dataDxfId="10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6" zoomScale="110" zoomScaleNormal="110" workbookViewId="0">
      <selection activeCell="C12" sqref="C12:F12"/>
    </sheetView>
  </sheetViews>
  <sheetFormatPr baseColWidth="10" defaultColWidth="11.42578125" defaultRowHeight="15" x14ac:dyDescent="0.25"/>
  <cols>
    <col min="1" max="1" width="2.85546875" style="80" customWidth="1"/>
    <col min="2" max="3" width="24.5703125" style="80" customWidth="1"/>
    <col min="4" max="4" width="16" style="80" customWidth="1"/>
    <col min="5" max="5" width="24.5703125" style="80" customWidth="1"/>
    <col min="6" max="6" width="27.5703125" style="80" customWidth="1"/>
    <col min="7" max="8" width="24.5703125" style="80" customWidth="1"/>
    <col min="9" max="16384" width="11.42578125" style="80"/>
  </cols>
  <sheetData>
    <row r="1" spans="2:8" ht="15.75" thickBot="1" x14ac:dyDescent="0.3"/>
    <row r="2" spans="2:8" ht="18" x14ac:dyDescent="0.25">
      <c r="B2" s="183" t="s">
        <v>165</v>
      </c>
      <c r="C2" s="184"/>
      <c r="D2" s="184"/>
      <c r="E2" s="184"/>
      <c r="F2" s="184"/>
      <c r="G2" s="184"/>
      <c r="H2" s="185"/>
    </row>
    <row r="3" spans="2:8" x14ac:dyDescent="0.25">
      <c r="B3" s="81"/>
      <c r="C3" s="82"/>
      <c r="D3" s="82"/>
      <c r="E3" s="82"/>
      <c r="F3" s="82"/>
      <c r="G3" s="82"/>
      <c r="H3" s="83"/>
    </row>
    <row r="4" spans="2:8" ht="63" customHeight="1" x14ac:dyDescent="0.25">
      <c r="B4" s="186" t="s">
        <v>208</v>
      </c>
      <c r="C4" s="187"/>
      <c r="D4" s="187"/>
      <c r="E4" s="187"/>
      <c r="F4" s="187"/>
      <c r="G4" s="187"/>
      <c r="H4" s="188"/>
    </row>
    <row r="5" spans="2:8" ht="63" customHeight="1" x14ac:dyDescent="0.25">
      <c r="B5" s="189"/>
      <c r="C5" s="190"/>
      <c r="D5" s="190"/>
      <c r="E5" s="190"/>
      <c r="F5" s="190"/>
      <c r="G5" s="190"/>
      <c r="H5" s="191"/>
    </row>
    <row r="6" spans="2:8" ht="16.5" x14ac:dyDescent="0.25">
      <c r="B6" s="192" t="s">
        <v>163</v>
      </c>
      <c r="C6" s="193"/>
      <c r="D6" s="193"/>
      <c r="E6" s="193"/>
      <c r="F6" s="193"/>
      <c r="G6" s="193"/>
      <c r="H6" s="194"/>
    </row>
    <row r="7" spans="2:8" ht="95.25" customHeight="1" x14ac:dyDescent="0.25">
      <c r="B7" s="202" t="s">
        <v>168</v>
      </c>
      <c r="C7" s="203"/>
      <c r="D7" s="203"/>
      <c r="E7" s="203"/>
      <c r="F7" s="203"/>
      <c r="G7" s="203"/>
      <c r="H7" s="204"/>
    </row>
    <row r="8" spans="2:8" ht="16.5" x14ac:dyDescent="0.25">
      <c r="B8" s="117"/>
      <c r="C8" s="118"/>
      <c r="D8" s="118"/>
      <c r="E8" s="118"/>
      <c r="F8" s="118"/>
      <c r="G8" s="118"/>
      <c r="H8" s="119"/>
    </row>
    <row r="9" spans="2:8" ht="16.5" customHeight="1" x14ac:dyDescent="0.25">
      <c r="B9" s="195" t="s">
        <v>201</v>
      </c>
      <c r="C9" s="196"/>
      <c r="D9" s="196"/>
      <c r="E9" s="196"/>
      <c r="F9" s="196"/>
      <c r="G9" s="196"/>
      <c r="H9" s="197"/>
    </row>
    <row r="10" spans="2:8" ht="44.25" customHeight="1" x14ac:dyDescent="0.25">
      <c r="B10" s="195"/>
      <c r="C10" s="196"/>
      <c r="D10" s="196"/>
      <c r="E10" s="196"/>
      <c r="F10" s="196"/>
      <c r="G10" s="196"/>
      <c r="H10" s="197"/>
    </row>
    <row r="11" spans="2:8" ht="15.75" thickBot="1" x14ac:dyDescent="0.3">
      <c r="B11" s="106"/>
      <c r="C11" s="109"/>
      <c r="D11" s="114"/>
      <c r="E11" s="115"/>
      <c r="F11" s="115"/>
      <c r="G11" s="116"/>
      <c r="H11" s="110"/>
    </row>
    <row r="12" spans="2:8" ht="15.75" thickTop="1" x14ac:dyDescent="0.25">
      <c r="B12" s="106"/>
      <c r="C12" s="198" t="s">
        <v>164</v>
      </c>
      <c r="D12" s="199"/>
      <c r="E12" s="200" t="s">
        <v>202</v>
      </c>
      <c r="F12" s="201"/>
      <c r="G12" s="109"/>
      <c r="H12" s="110"/>
    </row>
    <row r="13" spans="2:8" ht="35.25" customHeight="1" x14ac:dyDescent="0.25">
      <c r="B13" s="106"/>
      <c r="C13" s="205" t="s">
        <v>195</v>
      </c>
      <c r="D13" s="206"/>
      <c r="E13" s="207" t="s">
        <v>200</v>
      </c>
      <c r="F13" s="208"/>
      <c r="G13" s="109"/>
      <c r="H13" s="110"/>
    </row>
    <row r="14" spans="2:8" ht="17.25" customHeight="1" x14ac:dyDescent="0.25">
      <c r="B14" s="106"/>
      <c r="C14" s="205" t="s">
        <v>196</v>
      </c>
      <c r="D14" s="206"/>
      <c r="E14" s="207" t="s">
        <v>198</v>
      </c>
      <c r="F14" s="208"/>
      <c r="G14" s="109"/>
      <c r="H14" s="110"/>
    </row>
    <row r="15" spans="2:8" ht="19.5" customHeight="1" x14ac:dyDescent="0.25">
      <c r="B15" s="106"/>
      <c r="C15" s="205" t="s">
        <v>197</v>
      </c>
      <c r="D15" s="206"/>
      <c r="E15" s="207" t="s">
        <v>199</v>
      </c>
      <c r="F15" s="208"/>
      <c r="G15" s="109"/>
      <c r="H15" s="110"/>
    </row>
    <row r="16" spans="2:8" ht="69.75" customHeight="1" x14ac:dyDescent="0.25">
      <c r="B16" s="106"/>
      <c r="C16" s="205" t="s">
        <v>166</v>
      </c>
      <c r="D16" s="206"/>
      <c r="E16" s="207" t="s">
        <v>167</v>
      </c>
      <c r="F16" s="208"/>
      <c r="G16" s="109"/>
      <c r="H16" s="110"/>
    </row>
    <row r="17" spans="2:8" ht="34.5" customHeight="1" x14ac:dyDescent="0.25">
      <c r="B17" s="106"/>
      <c r="C17" s="209" t="s">
        <v>2</v>
      </c>
      <c r="D17" s="210"/>
      <c r="E17" s="211" t="s">
        <v>209</v>
      </c>
      <c r="F17" s="212"/>
      <c r="G17" s="109"/>
      <c r="H17" s="110"/>
    </row>
    <row r="18" spans="2:8" ht="27.75" customHeight="1" x14ac:dyDescent="0.25">
      <c r="B18" s="106"/>
      <c r="C18" s="209" t="s">
        <v>3</v>
      </c>
      <c r="D18" s="210"/>
      <c r="E18" s="211" t="s">
        <v>210</v>
      </c>
      <c r="F18" s="212"/>
      <c r="G18" s="109"/>
      <c r="H18" s="110"/>
    </row>
    <row r="19" spans="2:8" ht="28.5" customHeight="1" x14ac:dyDescent="0.25">
      <c r="B19" s="106"/>
      <c r="C19" s="209" t="s">
        <v>42</v>
      </c>
      <c r="D19" s="210"/>
      <c r="E19" s="211" t="s">
        <v>211</v>
      </c>
      <c r="F19" s="212"/>
      <c r="G19" s="109"/>
      <c r="H19" s="110"/>
    </row>
    <row r="20" spans="2:8" ht="72.75" customHeight="1" x14ac:dyDescent="0.25">
      <c r="B20" s="106"/>
      <c r="C20" s="209" t="s">
        <v>1</v>
      </c>
      <c r="D20" s="210"/>
      <c r="E20" s="211" t="s">
        <v>212</v>
      </c>
      <c r="F20" s="212"/>
      <c r="G20" s="109"/>
      <c r="H20" s="110"/>
    </row>
    <row r="21" spans="2:8" ht="64.5" customHeight="1" x14ac:dyDescent="0.25">
      <c r="B21" s="106"/>
      <c r="C21" s="209" t="s">
        <v>50</v>
      </c>
      <c r="D21" s="210"/>
      <c r="E21" s="211" t="s">
        <v>170</v>
      </c>
      <c r="F21" s="212"/>
      <c r="G21" s="109"/>
      <c r="H21" s="110"/>
    </row>
    <row r="22" spans="2:8" ht="71.25" customHeight="1" x14ac:dyDescent="0.25">
      <c r="B22" s="106"/>
      <c r="C22" s="209" t="s">
        <v>169</v>
      </c>
      <c r="D22" s="210"/>
      <c r="E22" s="211" t="s">
        <v>171</v>
      </c>
      <c r="F22" s="212"/>
      <c r="G22" s="109"/>
      <c r="H22" s="110"/>
    </row>
    <row r="23" spans="2:8" ht="55.5" customHeight="1" x14ac:dyDescent="0.25">
      <c r="B23" s="106"/>
      <c r="C23" s="216" t="s">
        <v>172</v>
      </c>
      <c r="D23" s="217"/>
      <c r="E23" s="211" t="s">
        <v>173</v>
      </c>
      <c r="F23" s="212"/>
      <c r="G23" s="109"/>
      <c r="H23" s="110"/>
    </row>
    <row r="24" spans="2:8" ht="42" customHeight="1" x14ac:dyDescent="0.25">
      <c r="B24" s="106"/>
      <c r="C24" s="216" t="s">
        <v>48</v>
      </c>
      <c r="D24" s="217"/>
      <c r="E24" s="211" t="s">
        <v>174</v>
      </c>
      <c r="F24" s="212"/>
      <c r="G24" s="109"/>
      <c r="H24" s="110"/>
    </row>
    <row r="25" spans="2:8" ht="59.25" customHeight="1" x14ac:dyDescent="0.25">
      <c r="B25" s="106"/>
      <c r="C25" s="216" t="s">
        <v>162</v>
      </c>
      <c r="D25" s="217"/>
      <c r="E25" s="211" t="s">
        <v>175</v>
      </c>
      <c r="F25" s="212"/>
      <c r="G25" s="109"/>
      <c r="H25" s="110"/>
    </row>
    <row r="26" spans="2:8" ht="23.25" customHeight="1" x14ac:dyDescent="0.25">
      <c r="B26" s="106"/>
      <c r="C26" s="216" t="s">
        <v>12</v>
      </c>
      <c r="D26" s="217"/>
      <c r="E26" s="211" t="s">
        <v>176</v>
      </c>
      <c r="F26" s="212"/>
      <c r="G26" s="109"/>
      <c r="H26" s="110"/>
    </row>
    <row r="27" spans="2:8" ht="30.75" customHeight="1" x14ac:dyDescent="0.25">
      <c r="B27" s="106"/>
      <c r="C27" s="216" t="s">
        <v>180</v>
      </c>
      <c r="D27" s="217"/>
      <c r="E27" s="211" t="s">
        <v>177</v>
      </c>
      <c r="F27" s="212"/>
      <c r="G27" s="109"/>
      <c r="H27" s="110"/>
    </row>
    <row r="28" spans="2:8" ht="35.25" customHeight="1" x14ac:dyDescent="0.25">
      <c r="B28" s="106"/>
      <c r="C28" s="216" t="s">
        <v>181</v>
      </c>
      <c r="D28" s="217"/>
      <c r="E28" s="211" t="s">
        <v>178</v>
      </c>
      <c r="F28" s="212"/>
      <c r="G28" s="109"/>
      <c r="H28" s="110"/>
    </row>
    <row r="29" spans="2:8" ht="33" customHeight="1" x14ac:dyDescent="0.25">
      <c r="B29" s="106"/>
      <c r="C29" s="216" t="s">
        <v>181</v>
      </c>
      <c r="D29" s="217"/>
      <c r="E29" s="211" t="s">
        <v>178</v>
      </c>
      <c r="F29" s="212"/>
      <c r="G29" s="109"/>
      <c r="H29" s="110"/>
    </row>
    <row r="30" spans="2:8" ht="30" customHeight="1" x14ac:dyDescent="0.25">
      <c r="B30" s="106"/>
      <c r="C30" s="216" t="s">
        <v>182</v>
      </c>
      <c r="D30" s="217"/>
      <c r="E30" s="211" t="s">
        <v>179</v>
      </c>
      <c r="F30" s="212"/>
      <c r="G30" s="109"/>
      <c r="H30" s="110"/>
    </row>
    <row r="31" spans="2:8" ht="35.25" customHeight="1" x14ac:dyDescent="0.25">
      <c r="B31" s="106"/>
      <c r="C31" s="216" t="s">
        <v>183</v>
      </c>
      <c r="D31" s="217"/>
      <c r="E31" s="211" t="s">
        <v>184</v>
      </c>
      <c r="F31" s="212"/>
      <c r="G31" s="109"/>
      <c r="H31" s="110"/>
    </row>
    <row r="32" spans="2:8" ht="31.5" customHeight="1" x14ac:dyDescent="0.25">
      <c r="B32" s="106"/>
      <c r="C32" s="216" t="s">
        <v>185</v>
      </c>
      <c r="D32" s="217"/>
      <c r="E32" s="211" t="s">
        <v>186</v>
      </c>
      <c r="F32" s="212"/>
      <c r="G32" s="109"/>
      <c r="H32" s="110"/>
    </row>
    <row r="33" spans="2:8" ht="35.25" customHeight="1" x14ac:dyDescent="0.25">
      <c r="B33" s="106"/>
      <c r="C33" s="216" t="s">
        <v>187</v>
      </c>
      <c r="D33" s="217"/>
      <c r="E33" s="211" t="s">
        <v>188</v>
      </c>
      <c r="F33" s="212"/>
      <c r="G33" s="109"/>
      <c r="H33" s="110"/>
    </row>
    <row r="34" spans="2:8" ht="59.25" customHeight="1" x14ac:dyDescent="0.25">
      <c r="B34" s="106"/>
      <c r="C34" s="216" t="s">
        <v>189</v>
      </c>
      <c r="D34" s="217"/>
      <c r="E34" s="211" t="s">
        <v>190</v>
      </c>
      <c r="F34" s="212"/>
      <c r="G34" s="109"/>
      <c r="H34" s="110"/>
    </row>
    <row r="35" spans="2:8" ht="29.25" customHeight="1" x14ac:dyDescent="0.25">
      <c r="B35" s="106"/>
      <c r="C35" s="216" t="s">
        <v>29</v>
      </c>
      <c r="D35" s="217"/>
      <c r="E35" s="211" t="s">
        <v>191</v>
      </c>
      <c r="F35" s="212"/>
      <c r="G35" s="109"/>
      <c r="H35" s="110"/>
    </row>
    <row r="36" spans="2:8" ht="82.5" customHeight="1" x14ac:dyDescent="0.25">
      <c r="B36" s="106"/>
      <c r="C36" s="216" t="s">
        <v>193</v>
      </c>
      <c r="D36" s="217"/>
      <c r="E36" s="211" t="s">
        <v>192</v>
      </c>
      <c r="F36" s="212"/>
      <c r="G36" s="109"/>
      <c r="H36" s="110"/>
    </row>
    <row r="37" spans="2:8" ht="46.5" customHeight="1" x14ac:dyDescent="0.25">
      <c r="B37" s="106"/>
      <c r="C37" s="216" t="s">
        <v>39</v>
      </c>
      <c r="D37" s="217"/>
      <c r="E37" s="211" t="s">
        <v>194</v>
      </c>
      <c r="F37" s="212"/>
      <c r="G37" s="109"/>
      <c r="H37" s="110"/>
    </row>
    <row r="38" spans="2:8" ht="6.75" customHeight="1" thickBot="1" x14ac:dyDescent="0.3">
      <c r="B38" s="106"/>
      <c r="C38" s="218"/>
      <c r="D38" s="219"/>
      <c r="E38" s="220"/>
      <c r="F38" s="221"/>
      <c r="G38" s="109"/>
      <c r="H38" s="110"/>
    </row>
    <row r="39" spans="2:8" ht="15.75" thickTop="1" x14ac:dyDescent="0.25">
      <c r="B39" s="106"/>
      <c r="C39" s="107"/>
      <c r="D39" s="107"/>
      <c r="E39" s="108"/>
      <c r="F39" s="108"/>
      <c r="G39" s="109"/>
      <c r="H39" s="110"/>
    </row>
    <row r="40" spans="2:8" ht="21" customHeight="1" x14ac:dyDescent="0.25">
      <c r="B40" s="213" t="s">
        <v>203</v>
      </c>
      <c r="C40" s="214"/>
      <c r="D40" s="214"/>
      <c r="E40" s="214"/>
      <c r="F40" s="214"/>
      <c r="G40" s="214"/>
      <c r="H40" s="215"/>
    </row>
    <row r="41" spans="2:8" ht="20.25" customHeight="1" x14ac:dyDescent="0.25">
      <c r="B41" s="213" t="s">
        <v>204</v>
      </c>
      <c r="C41" s="214"/>
      <c r="D41" s="214"/>
      <c r="E41" s="214"/>
      <c r="F41" s="214"/>
      <c r="G41" s="214"/>
      <c r="H41" s="215"/>
    </row>
    <row r="42" spans="2:8" ht="20.25" customHeight="1" x14ac:dyDescent="0.25">
      <c r="B42" s="213" t="s">
        <v>205</v>
      </c>
      <c r="C42" s="214"/>
      <c r="D42" s="214"/>
      <c r="E42" s="214"/>
      <c r="F42" s="214"/>
      <c r="G42" s="214"/>
      <c r="H42" s="215"/>
    </row>
    <row r="43" spans="2:8" ht="20.25" customHeight="1" x14ac:dyDescent="0.25">
      <c r="B43" s="213" t="s">
        <v>206</v>
      </c>
      <c r="C43" s="214"/>
      <c r="D43" s="214"/>
      <c r="E43" s="214"/>
      <c r="F43" s="214"/>
      <c r="G43" s="214"/>
      <c r="H43" s="215"/>
    </row>
    <row r="44" spans="2:8" x14ac:dyDescent="0.25">
      <c r="B44" s="213" t="s">
        <v>207</v>
      </c>
      <c r="C44" s="214"/>
      <c r="D44" s="214"/>
      <c r="E44" s="214"/>
      <c r="F44" s="214"/>
      <c r="G44" s="214"/>
      <c r="H44" s="215"/>
    </row>
    <row r="45" spans="2:8" ht="15.75" thickBot="1" x14ac:dyDescent="0.3">
      <c r="B45" s="111"/>
      <c r="C45" s="112"/>
      <c r="D45" s="112"/>
      <c r="E45" s="112"/>
      <c r="F45" s="112"/>
      <c r="G45" s="112"/>
      <c r="H45" s="11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R72"/>
  <sheetViews>
    <sheetView tabSelected="1" topLeftCell="A2" zoomScale="85" zoomScaleNormal="85" workbookViewId="0">
      <selection sqref="A1:AL2"/>
    </sheetView>
  </sheetViews>
  <sheetFormatPr baseColWidth="10" defaultColWidth="11.42578125" defaultRowHeight="16.5" x14ac:dyDescent="0.3"/>
  <cols>
    <col min="1" max="1" width="4" style="2" bestFit="1" customWidth="1"/>
    <col min="2" max="2" width="14.140625" style="2" customWidth="1"/>
    <col min="3" max="3" width="39.140625" style="2" customWidth="1"/>
    <col min="4" max="4" width="48.42578125" style="2" customWidth="1"/>
    <col min="5" max="5" width="46.140625" style="1" customWidth="1"/>
    <col min="6" max="6" width="19" style="4" customWidth="1"/>
    <col min="7" max="7" width="17.85546875" style="1" customWidth="1"/>
    <col min="8" max="8" width="16.5703125" style="1" customWidth="1"/>
    <col min="9" max="9" width="6.42578125" style="1" bestFit="1" customWidth="1"/>
    <col min="10" max="10" width="27.42578125" style="1" bestFit="1" customWidth="1"/>
    <col min="11" max="11" width="30.42578125" style="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8.4257812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45.5703125" style="1" customWidth="1"/>
    <col min="32" max="32" width="23" style="1" customWidth="1"/>
    <col min="33" max="33" width="18.85546875" style="1" customWidth="1"/>
    <col min="34" max="34" width="16.85546875" style="1" customWidth="1"/>
    <col min="35" max="35" width="17.5703125" style="1" customWidth="1"/>
    <col min="36" max="36" width="84.42578125" style="1" customWidth="1"/>
    <col min="37" max="37" width="92.85546875" style="1" customWidth="1"/>
    <col min="38" max="38" width="21" style="1" customWidth="1"/>
    <col min="39" max="16384" width="11.42578125" style="1"/>
  </cols>
  <sheetData>
    <row r="1" spans="1:70" ht="16.5" customHeight="1" x14ac:dyDescent="0.3">
      <c r="A1" s="482" t="s">
        <v>239</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483"/>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row>
    <row r="2" spans="1:70" ht="98.1" customHeight="1" x14ac:dyDescent="0.3">
      <c r="A2" s="484"/>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x14ac:dyDescent="0.3">
      <c r="A3" s="25"/>
      <c r="B3" s="26"/>
      <c r="C3" s="25"/>
      <c r="D3" s="25"/>
      <c r="E3" s="6"/>
      <c r="F3" s="24"/>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26.25" customHeight="1" x14ac:dyDescent="0.3">
      <c r="A4" s="331" t="s">
        <v>43</v>
      </c>
      <c r="B4" s="332"/>
      <c r="C4" s="324" t="s">
        <v>219</v>
      </c>
      <c r="D4" s="325"/>
      <c r="E4" s="325"/>
      <c r="F4" s="325"/>
      <c r="G4" s="325"/>
      <c r="H4" s="325"/>
      <c r="I4" s="325"/>
      <c r="J4" s="325"/>
      <c r="K4" s="325"/>
      <c r="L4" s="325"/>
      <c r="M4" s="325"/>
      <c r="N4" s="326"/>
      <c r="O4" s="327"/>
      <c r="P4" s="327"/>
      <c r="Q4" s="327"/>
      <c r="R4" s="6"/>
      <c r="S4" s="6"/>
      <c r="T4" s="6"/>
      <c r="U4" s="6"/>
      <c r="V4" s="6"/>
      <c r="W4" s="6"/>
      <c r="X4" s="6"/>
      <c r="Y4" s="6"/>
      <c r="Z4" s="6"/>
      <c r="AA4" s="6"/>
      <c r="AB4" s="6"/>
      <c r="AC4" s="6"/>
      <c r="AD4" s="6"/>
      <c r="AE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ht="53.45" customHeight="1" x14ac:dyDescent="0.3">
      <c r="A5" s="331" t="s">
        <v>130</v>
      </c>
      <c r="B5" s="332"/>
      <c r="C5" s="268" t="s">
        <v>225</v>
      </c>
      <c r="D5" s="269"/>
      <c r="E5" s="269"/>
      <c r="F5" s="269"/>
      <c r="G5" s="269"/>
      <c r="H5" s="269"/>
      <c r="I5" s="269"/>
      <c r="J5" s="269"/>
      <c r="K5" s="269"/>
      <c r="L5" s="269"/>
      <c r="M5" s="269"/>
      <c r="N5" s="270"/>
      <c r="O5" s="6"/>
      <c r="P5" s="6"/>
      <c r="Q5" s="6"/>
      <c r="R5" s="6"/>
      <c r="S5" s="6"/>
      <c r="T5" s="6"/>
      <c r="U5" s="6"/>
      <c r="V5" s="6"/>
      <c r="W5" s="6"/>
      <c r="X5" s="6"/>
      <c r="Y5" s="6"/>
      <c r="Z5" s="6"/>
      <c r="AA5" s="6"/>
      <c r="AB5" s="6"/>
      <c r="AC5" s="6"/>
      <c r="AD5" s="6"/>
      <c r="AE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61.35" customHeight="1" x14ac:dyDescent="0.3">
      <c r="A6" s="331" t="s">
        <v>44</v>
      </c>
      <c r="B6" s="332"/>
      <c r="C6" s="268" t="s">
        <v>226</v>
      </c>
      <c r="D6" s="269"/>
      <c r="E6" s="269"/>
      <c r="F6" s="269"/>
      <c r="G6" s="269"/>
      <c r="H6" s="269"/>
      <c r="I6" s="269"/>
      <c r="J6" s="269"/>
      <c r="K6" s="269"/>
      <c r="L6" s="269"/>
      <c r="M6" s="269"/>
      <c r="N6" s="270"/>
      <c r="O6" s="6"/>
      <c r="P6" s="6"/>
      <c r="Q6" s="6"/>
      <c r="R6" s="6"/>
      <c r="S6" s="6"/>
      <c r="T6" s="6"/>
      <c r="U6" s="6"/>
      <c r="V6" s="6"/>
      <c r="W6" s="6"/>
      <c r="X6" s="6"/>
      <c r="Y6" s="6"/>
      <c r="Z6" s="6"/>
      <c r="AA6" s="6"/>
      <c r="AB6" s="6"/>
      <c r="AC6" s="6"/>
      <c r="AD6" s="6"/>
      <c r="AE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row>
    <row r="7" spans="1:70" s="150" customFormat="1" x14ac:dyDescent="0.3">
      <c r="A7" s="328" t="s">
        <v>139</v>
      </c>
      <c r="B7" s="329"/>
      <c r="C7" s="329"/>
      <c r="D7" s="329"/>
      <c r="E7" s="329"/>
      <c r="F7" s="329"/>
      <c r="G7" s="330"/>
      <c r="H7" s="328" t="s">
        <v>140</v>
      </c>
      <c r="I7" s="329"/>
      <c r="J7" s="329"/>
      <c r="K7" s="329"/>
      <c r="L7" s="329"/>
      <c r="M7" s="329"/>
      <c r="N7" s="330"/>
      <c r="O7" s="328" t="s">
        <v>141</v>
      </c>
      <c r="P7" s="329"/>
      <c r="Q7" s="329"/>
      <c r="R7" s="329"/>
      <c r="S7" s="329"/>
      <c r="T7" s="329"/>
      <c r="U7" s="329"/>
      <c r="V7" s="329"/>
      <c r="W7" s="330"/>
      <c r="X7" s="328" t="s">
        <v>142</v>
      </c>
      <c r="Y7" s="329"/>
      <c r="Z7" s="329"/>
      <c r="AA7" s="329"/>
      <c r="AB7" s="329"/>
      <c r="AC7" s="329"/>
      <c r="AD7" s="330"/>
      <c r="AE7" s="328" t="s">
        <v>34</v>
      </c>
      <c r="AF7" s="329"/>
      <c r="AG7" s="329"/>
      <c r="AH7" s="329"/>
      <c r="AI7" s="329"/>
      <c r="AJ7" s="329"/>
      <c r="AK7" s="329"/>
      <c r="AL7" s="330"/>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row>
    <row r="8" spans="1:70" ht="16.5" customHeight="1" x14ac:dyDescent="0.3">
      <c r="A8" s="262" t="s">
        <v>0</v>
      </c>
      <c r="B8" s="265" t="s">
        <v>2</v>
      </c>
      <c r="C8" s="261" t="s">
        <v>3</v>
      </c>
      <c r="D8" s="261" t="s">
        <v>42</v>
      </c>
      <c r="E8" s="264" t="s">
        <v>1</v>
      </c>
      <c r="F8" s="260" t="s">
        <v>50</v>
      </c>
      <c r="G8" s="261" t="s">
        <v>135</v>
      </c>
      <c r="H8" s="271" t="s">
        <v>33</v>
      </c>
      <c r="I8" s="259" t="s">
        <v>5</v>
      </c>
      <c r="J8" s="260" t="s">
        <v>87</v>
      </c>
      <c r="K8" s="260" t="s">
        <v>92</v>
      </c>
      <c r="L8" s="257" t="s">
        <v>45</v>
      </c>
      <c r="M8" s="259" t="s">
        <v>5</v>
      </c>
      <c r="N8" s="261" t="s">
        <v>48</v>
      </c>
      <c r="O8" s="266" t="s">
        <v>11</v>
      </c>
      <c r="P8" s="246" t="s">
        <v>162</v>
      </c>
      <c r="Q8" s="260" t="s">
        <v>12</v>
      </c>
      <c r="R8" s="246" t="s">
        <v>8</v>
      </c>
      <c r="S8" s="246"/>
      <c r="T8" s="246"/>
      <c r="U8" s="246"/>
      <c r="V8" s="246"/>
      <c r="W8" s="246"/>
      <c r="X8" s="256" t="s">
        <v>138</v>
      </c>
      <c r="Y8" s="256" t="s">
        <v>46</v>
      </c>
      <c r="Z8" s="256" t="s">
        <v>5</v>
      </c>
      <c r="AA8" s="256" t="s">
        <v>47</v>
      </c>
      <c r="AB8" s="256" t="s">
        <v>5</v>
      </c>
      <c r="AC8" s="256" t="s">
        <v>49</v>
      </c>
      <c r="AD8" s="266" t="s">
        <v>29</v>
      </c>
      <c r="AE8" s="246" t="s">
        <v>34</v>
      </c>
      <c r="AF8" s="246" t="s">
        <v>214</v>
      </c>
      <c r="AG8" s="246" t="s">
        <v>35</v>
      </c>
      <c r="AH8" s="246" t="s">
        <v>36</v>
      </c>
      <c r="AI8" s="246" t="s">
        <v>38</v>
      </c>
      <c r="AJ8" s="246" t="s">
        <v>37</v>
      </c>
      <c r="AK8" s="260" t="s">
        <v>230</v>
      </c>
      <c r="AL8" s="246" t="s">
        <v>39</v>
      </c>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0" s="3" customFormat="1" ht="42.75" customHeight="1" x14ac:dyDescent="0.25">
      <c r="A9" s="263"/>
      <c r="B9" s="265"/>
      <c r="C9" s="246"/>
      <c r="D9" s="246"/>
      <c r="E9" s="265"/>
      <c r="F9" s="261"/>
      <c r="G9" s="246"/>
      <c r="H9" s="261"/>
      <c r="I9" s="258"/>
      <c r="J9" s="261"/>
      <c r="K9" s="261"/>
      <c r="L9" s="258"/>
      <c r="M9" s="258"/>
      <c r="N9" s="246"/>
      <c r="O9" s="267"/>
      <c r="P9" s="246"/>
      <c r="Q9" s="261"/>
      <c r="R9" s="137" t="s">
        <v>13</v>
      </c>
      <c r="S9" s="137" t="s">
        <v>17</v>
      </c>
      <c r="T9" s="137" t="s">
        <v>28</v>
      </c>
      <c r="U9" s="137" t="s">
        <v>18</v>
      </c>
      <c r="V9" s="137" t="s">
        <v>21</v>
      </c>
      <c r="W9" s="137" t="s">
        <v>24</v>
      </c>
      <c r="X9" s="256"/>
      <c r="Y9" s="256"/>
      <c r="Z9" s="256"/>
      <c r="AA9" s="256"/>
      <c r="AB9" s="256"/>
      <c r="AC9" s="256"/>
      <c r="AD9" s="267"/>
      <c r="AE9" s="246"/>
      <c r="AF9" s="246"/>
      <c r="AG9" s="246"/>
      <c r="AH9" s="246"/>
      <c r="AI9" s="246"/>
      <c r="AJ9" s="246"/>
      <c r="AK9" s="261"/>
      <c r="AL9" s="246"/>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row>
    <row r="10" spans="1:70" s="2" customFormat="1" hidden="1" x14ac:dyDescent="0.25">
      <c r="A10" s="231">
        <v>1</v>
      </c>
      <c r="B10" s="222" t="s">
        <v>132</v>
      </c>
      <c r="C10" s="222"/>
      <c r="D10" s="222"/>
      <c r="E10" s="234"/>
      <c r="F10" s="222"/>
      <c r="G10" s="225"/>
      <c r="H10" s="228"/>
      <c r="I10" s="240"/>
      <c r="J10" s="243"/>
      <c r="K10" s="240"/>
      <c r="L10" s="228"/>
      <c r="M10" s="240"/>
      <c r="N10" s="237"/>
      <c r="O10" s="5" t="s">
        <v>223</v>
      </c>
      <c r="P10" s="148"/>
      <c r="Q10" s="135"/>
      <c r="R10" s="138"/>
      <c r="S10" s="138"/>
      <c r="T10" s="139"/>
      <c r="U10" s="138"/>
      <c r="V10" s="138"/>
      <c r="W10" s="138"/>
      <c r="X10" s="140"/>
      <c r="Y10" s="141"/>
      <c r="Z10" s="142"/>
      <c r="AA10" s="141"/>
      <c r="AB10" s="142"/>
      <c r="AC10" s="143"/>
      <c r="AD10" s="144"/>
      <c r="AE10" s="145"/>
      <c r="AF10" s="145"/>
      <c r="AG10" s="145"/>
      <c r="AH10" s="146"/>
      <c r="AI10" s="146"/>
      <c r="AJ10" s="145"/>
      <c r="AK10" s="145"/>
      <c r="AL10" s="147"/>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row>
    <row r="11" spans="1:70" ht="151.5" hidden="1" customHeight="1" x14ac:dyDescent="0.3">
      <c r="A11" s="232"/>
      <c r="B11" s="223"/>
      <c r="C11" s="223"/>
      <c r="D11" s="223"/>
      <c r="E11" s="235"/>
      <c r="F11" s="223"/>
      <c r="G11" s="226"/>
      <c r="H11" s="229"/>
      <c r="I11" s="241"/>
      <c r="J11" s="244"/>
      <c r="K11" s="241"/>
      <c r="L11" s="229"/>
      <c r="M11" s="241"/>
      <c r="N11" s="238"/>
      <c r="O11" s="5"/>
      <c r="P11" s="134"/>
      <c r="Q11" s="135"/>
      <c r="R11" s="138"/>
      <c r="S11" s="138"/>
      <c r="T11" s="139"/>
      <c r="U11" s="138"/>
      <c r="V11" s="138"/>
      <c r="W11" s="138"/>
      <c r="X11" s="140"/>
      <c r="Y11" s="141"/>
      <c r="Z11" s="142"/>
      <c r="AA11" s="141"/>
      <c r="AB11" s="142"/>
      <c r="AC11" s="143"/>
      <c r="AD11" s="144"/>
      <c r="AE11" s="145"/>
      <c r="AF11" s="145"/>
      <c r="AG11" s="145"/>
      <c r="AH11" s="146"/>
      <c r="AI11" s="151"/>
      <c r="AJ11" s="145"/>
      <c r="AK11" s="145"/>
      <c r="AL11" s="147"/>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row>
    <row r="12" spans="1:70" hidden="1" x14ac:dyDescent="0.3">
      <c r="A12" s="232"/>
      <c r="B12" s="223"/>
      <c r="C12" s="223"/>
      <c r="D12" s="223"/>
      <c r="E12" s="235"/>
      <c r="F12" s="223"/>
      <c r="G12" s="226"/>
      <c r="H12" s="229"/>
      <c r="I12" s="241"/>
      <c r="J12" s="244"/>
      <c r="K12" s="241"/>
      <c r="L12" s="229"/>
      <c r="M12" s="241"/>
      <c r="N12" s="238"/>
      <c r="O12" s="5"/>
      <c r="P12" s="136"/>
      <c r="Q12" s="135"/>
      <c r="R12" s="138"/>
      <c r="S12" s="138"/>
      <c r="T12" s="139"/>
      <c r="U12" s="138"/>
      <c r="V12" s="138"/>
      <c r="W12" s="138"/>
      <c r="X12" s="140"/>
      <c r="Y12" s="141"/>
      <c r="Z12" s="142"/>
      <c r="AA12" s="141"/>
      <c r="AB12" s="142"/>
      <c r="AC12" s="143"/>
      <c r="AD12" s="144"/>
      <c r="AE12" s="145"/>
      <c r="AF12" s="145"/>
      <c r="AG12" s="145"/>
      <c r="AH12" s="146"/>
      <c r="AI12" s="146"/>
      <c r="AJ12" s="145"/>
      <c r="AK12" s="145"/>
      <c r="AL12" s="147"/>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row>
    <row r="13" spans="1:70" hidden="1" x14ac:dyDescent="0.3">
      <c r="A13" s="232"/>
      <c r="B13" s="223"/>
      <c r="C13" s="223"/>
      <c r="D13" s="223"/>
      <c r="E13" s="235"/>
      <c r="F13" s="223"/>
      <c r="G13" s="226"/>
      <c r="H13" s="229"/>
      <c r="I13" s="241"/>
      <c r="J13" s="244"/>
      <c r="K13" s="241"/>
      <c r="L13" s="229"/>
      <c r="M13" s="241"/>
      <c r="N13" s="238"/>
      <c r="O13" s="5"/>
      <c r="P13" s="134"/>
      <c r="Q13" s="135"/>
      <c r="R13" s="123"/>
      <c r="S13" s="123"/>
      <c r="T13" s="124"/>
      <c r="U13" s="123"/>
      <c r="V13" s="123"/>
      <c r="W13" s="123"/>
      <c r="X13" s="125"/>
      <c r="Y13" s="126"/>
      <c r="Z13" s="127"/>
      <c r="AA13" s="126"/>
      <c r="AB13" s="127"/>
      <c r="AC13" s="128"/>
      <c r="AD13" s="129"/>
      <c r="AE13" s="130"/>
      <c r="AF13" s="130"/>
      <c r="AG13" s="130"/>
      <c r="AH13" s="132"/>
      <c r="AI13" s="132"/>
      <c r="AJ13" s="130"/>
      <c r="AK13" s="130"/>
      <c r="AL13" s="131"/>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0" hidden="1" x14ac:dyDescent="0.3">
      <c r="A14" s="232"/>
      <c r="B14" s="223"/>
      <c r="C14" s="223"/>
      <c r="D14" s="223"/>
      <c r="E14" s="235"/>
      <c r="F14" s="223"/>
      <c r="G14" s="226"/>
      <c r="H14" s="229"/>
      <c r="I14" s="241"/>
      <c r="J14" s="244"/>
      <c r="K14" s="241"/>
      <c r="L14" s="229"/>
      <c r="M14" s="241"/>
      <c r="N14" s="238"/>
      <c r="O14" s="5"/>
      <c r="P14" s="134"/>
      <c r="Q14" s="135"/>
      <c r="R14" s="123"/>
      <c r="S14" s="123"/>
      <c r="T14" s="124"/>
      <c r="U14" s="123"/>
      <c r="V14" s="123"/>
      <c r="W14" s="123"/>
      <c r="X14" s="125"/>
      <c r="Y14" s="126"/>
      <c r="Z14" s="127"/>
      <c r="AA14" s="126"/>
      <c r="AB14" s="127"/>
      <c r="AC14" s="128"/>
      <c r="AD14" s="129"/>
      <c r="AE14" s="130"/>
      <c r="AF14" s="130"/>
      <c r="AG14" s="130"/>
      <c r="AH14" s="132"/>
      <c r="AI14" s="132"/>
      <c r="AJ14" s="130"/>
      <c r="AK14" s="130"/>
      <c r="AL14" s="131"/>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row>
    <row r="15" spans="1:70" hidden="1" x14ac:dyDescent="0.3">
      <c r="A15" s="233"/>
      <c r="B15" s="224"/>
      <c r="C15" s="224"/>
      <c r="D15" s="224"/>
      <c r="E15" s="236"/>
      <c r="F15" s="224"/>
      <c r="G15" s="227"/>
      <c r="H15" s="230"/>
      <c r="I15" s="242"/>
      <c r="J15" s="245"/>
      <c r="K15" s="242"/>
      <c r="L15" s="230"/>
      <c r="M15" s="242"/>
      <c r="N15" s="239"/>
      <c r="O15" s="5"/>
      <c r="P15" s="134"/>
      <c r="Q15" s="135"/>
      <c r="R15" s="123"/>
      <c r="S15" s="123"/>
      <c r="T15" s="124"/>
      <c r="U15" s="123"/>
      <c r="V15" s="123"/>
      <c r="W15" s="123"/>
      <c r="X15" s="125"/>
      <c r="Y15" s="126"/>
      <c r="Z15" s="127"/>
      <c r="AA15" s="126"/>
      <c r="AB15" s="127"/>
      <c r="AC15" s="128"/>
      <c r="AD15" s="129"/>
      <c r="AE15" s="130"/>
      <c r="AF15" s="130"/>
      <c r="AG15" s="130"/>
      <c r="AH15" s="132"/>
      <c r="AI15" s="132"/>
      <c r="AJ15" s="130"/>
      <c r="AK15" s="130"/>
      <c r="AL15" s="131"/>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row>
    <row r="16" spans="1:70" ht="76.349999999999994" customHeight="1" x14ac:dyDescent="0.3">
      <c r="A16" s="231">
        <v>1</v>
      </c>
      <c r="B16" s="222" t="s">
        <v>134</v>
      </c>
      <c r="C16" s="278" t="s">
        <v>231</v>
      </c>
      <c r="D16" s="234" t="s">
        <v>220</v>
      </c>
      <c r="E16" s="234" t="s">
        <v>229</v>
      </c>
      <c r="F16" s="234" t="s">
        <v>123</v>
      </c>
      <c r="G16" s="272">
        <v>2000</v>
      </c>
      <c r="H16" s="250" t="str">
        <f>IF(G16&lt;=0,"",IF(G16&lt;=2,"Muy Baja",IF(G16&lt;=24,"Baja",IF(G16&lt;=500,"Media",IF(G16&lt;=5000,"Alta","Muy Alta")))))</f>
        <v>Alta</v>
      </c>
      <c r="I16" s="247">
        <f>IF(H16="","",IF(H16="Muy Baja",0.2,IF(H16="Baja",0.4,IF(H16="Media",0.6,IF(H16="Alta",0.8,IF(H16="Muy Alta",1,))))))</f>
        <v>0.8</v>
      </c>
      <c r="J16" s="275" t="s">
        <v>154</v>
      </c>
      <c r="K16" s="247"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50" t="str">
        <f>IF(OR(K16='Tabla Impacto'!$C$11,K16='Tabla Impacto'!$D$11),"Leve",IF(OR(K16='Tabla Impacto'!$C$12,K16='Tabla Impacto'!$D$12),"Menor",IF(OR(K16='Tabla Impacto'!$C$13,K16='Tabla Impacto'!$D$13),"Moderado",IF(OR(K16='Tabla Impacto'!$C$14,K16='Tabla Impacto'!$D$14),"Mayor",IF(OR(K16='Tabla Impacto'!$C$15,K16='Tabla Impacto'!$D$15),"Catastrófico","")))))</f>
        <v>Moderado</v>
      </c>
      <c r="M16" s="247">
        <f>IF(L16="","",IF(L16="Leve",0.2,IF(L16="Menor",0.4,IF(L16="Moderado",0.6,IF(L16="Mayor",0.8,IF(L16="Catastrófico",1,))))))</f>
        <v>0.6</v>
      </c>
      <c r="N16" s="253"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70">
        <v>1</v>
      </c>
      <c r="P16" s="171" t="s">
        <v>215</v>
      </c>
      <c r="Q16" s="172" t="str">
        <f>IF(OR(R16="Preventivo",R16="Detectivo"),"Probabilidad",IF(R16="Correctivo","Impacto",""))</f>
        <v>Probabilidad</v>
      </c>
      <c r="R16" s="173" t="s">
        <v>14</v>
      </c>
      <c r="S16" s="173" t="s">
        <v>9</v>
      </c>
      <c r="T16" s="174" t="str">
        <f>IF(AND(R16="Preventivo",S16="Automático"),"50%",IF(AND(R16="Preventivo",S16="Manual"),"40%",IF(AND(R16="Detectivo",S16="Automático"),"40%",IF(AND(R16="Detectivo",S16="Manual"),"30%",IF(AND(R16="Correctivo",S16="Automático"),"35%",IF(AND(R16="Correctivo",S16="Manual"),"25%",""))))))</f>
        <v>40%</v>
      </c>
      <c r="U16" s="173" t="s">
        <v>19</v>
      </c>
      <c r="V16" s="173" t="s">
        <v>22</v>
      </c>
      <c r="W16" s="173" t="s">
        <v>119</v>
      </c>
      <c r="X16" s="175">
        <f>IFERROR(IF(Q16="Probabilidad",(I16-(+I16*T16)),IF(Q16="Impacto",I16,"")),"")</f>
        <v>0.48</v>
      </c>
      <c r="Y16" s="176" t="str">
        <f>IFERROR(IF(X16="","",IF(X16&lt;=0.2,"Muy Baja",IF(X16&lt;=0.4,"Baja",IF(X16&lt;=0.6,"Media",IF(X16&lt;=0.8,"Alta","Muy Alta"))))),"")</f>
        <v>Media</v>
      </c>
      <c r="Z16" s="177">
        <f>+X16</f>
        <v>0.48</v>
      </c>
      <c r="AA16" s="176" t="str">
        <f>IFERROR(IF(AB16="","",IF(AB16&lt;=0.2,"Leve",IF(AB16&lt;=0.4,"Menor",IF(AB16&lt;=0.6,"Moderado",IF(AB16&lt;=0.8,"Mayor","Catastrófico"))))),"")</f>
        <v>Moderado</v>
      </c>
      <c r="AB16" s="177">
        <f>IFERROR(IF(Q16="Impacto",(M16-(+M16*T16)),IF(Q16="Probabilidad",M16,"")),"")</f>
        <v>0.6</v>
      </c>
      <c r="AC16" s="17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79" t="s">
        <v>136</v>
      </c>
      <c r="AE16" s="180" t="s">
        <v>232</v>
      </c>
      <c r="AF16" s="180" t="s">
        <v>217</v>
      </c>
      <c r="AG16" s="180" t="s">
        <v>218</v>
      </c>
      <c r="AH16" s="164"/>
      <c r="AI16" s="164"/>
      <c r="AJ16" s="180"/>
      <c r="AK16" s="180"/>
      <c r="AL16" s="131" t="s">
        <v>41</v>
      </c>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row>
    <row r="17" spans="1:70" ht="63.6" customHeight="1" x14ac:dyDescent="0.3">
      <c r="A17" s="232"/>
      <c r="B17" s="223"/>
      <c r="C17" s="279"/>
      <c r="D17" s="235"/>
      <c r="E17" s="235"/>
      <c r="F17" s="235"/>
      <c r="G17" s="273"/>
      <c r="H17" s="251"/>
      <c r="I17" s="248"/>
      <c r="J17" s="276"/>
      <c r="K17" s="248">
        <f>IF(NOT(ISERROR(MATCH(J17,_xlfn.ANCHORARRAY(E28),0))),I30&amp;"Por favor no seleccionar los criterios de impacto",J17)</f>
        <v>0</v>
      </c>
      <c r="L17" s="251"/>
      <c r="M17" s="248"/>
      <c r="N17" s="254"/>
      <c r="O17" s="170">
        <v>2</v>
      </c>
      <c r="P17" s="171" t="s">
        <v>221</v>
      </c>
      <c r="Q17" s="172" t="str">
        <f>IF(OR(R17="Preventivo",R17="Detectivo"),"Probabilidad",IF(R17="Correctivo","Impacto",""))</f>
        <v>Impacto</v>
      </c>
      <c r="R17" s="173" t="s">
        <v>16</v>
      </c>
      <c r="S17" s="173" t="s">
        <v>9</v>
      </c>
      <c r="T17" s="174" t="str">
        <f t="shared" ref="T17:T21" si="0">IF(AND(R17="Preventivo",S17="Automático"),"50%",IF(AND(R17="Preventivo",S17="Manual"),"40%",IF(AND(R17="Detectivo",S17="Automático"),"40%",IF(AND(R17="Detectivo",S17="Manual"),"30%",IF(AND(R17="Correctivo",S17="Automático"),"35%",IF(AND(R17="Correctivo",S17="Manual"),"25%",""))))))</f>
        <v>25%</v>
      </c>
      <c r="U17" s="173" t="s">
        <v>19</v>
      </c>
      <c r="V17" s="173" t="s">
        <v>23</v>
      </c>
      <c r="W17" s="173" t="s">
        <v>119</v>
      </c>
      <c r="X17" s="175">
        <f>IFERROR(IF(AND(Q16="Probabilidad",Q17="Probabilidad"),(Z16-(+Z16*T17)),IF(Q17="Probabilidad",(I16-(+I16*T17)),IF(Q17="Impacto",Z16,""))),"")</f>
        <v>0.48</v>
      </c>
      <c r="Y17" s="176" t="str">
        <f t="shared" ref="Y17:Y69" si="1">IFERROR(IF(X17="","",IF(X17&lt;=0.2,"Muy Baja",IF(X17&lt;=0.4,"Baja",IF(X17&lt;=0.6,"Media",IF(X17&lt;=0.8,"Alta","Muy Alta"))))),"")</f>
        <v>Media</v>
      </c>
      <c r="Z17" s="177">
        <f t="shared" ref="Z17:Z21" si="2">+X17</f>
        <v>0.48</v>
      </c>
      <c r="AA17" s="176" t="str">
        <f t="shared" ref="AA17:AA69" si="3">IFERROR(IF(AB17="","",IF(AB17&lt;=0.2,"Leve",IF(AB17&lt;=0.4,"Menor",IF(AB17&lt;=0.6,"Moderado",IF(AB17&lt;=0.8,"Mayor","Catastrófico"))))),"")</f>
        <v>Moderado</v>
      </c>
      <c r="AB17" s="177">
        <f>IFERROR(IF(AND(Q16="Impacto",Q17="Impacto"),(AB16-(+AB16*T17)),IF(Q17="Impacto",(M16-(+M16*T17)),IF(Q17="Probabilidad",AB16,""))),"")</f>
        <v>0.44999999999999996</v>
      </c>
      <c r="AC17" s="178" t="str">
        <f t="shared" ref="AC17:AC18" si="4">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79" t="s">
        <v>137</v>
      </c>
      <c r="AE17" s="180" t="s">
        <v>233</v>
      </c>
      <c r="AF17" s="180" t="s">
        <v>217</v>
      </c>
      <c r="AG17" s="180" t="s">
        <v>218</v>
      </c>
      <c r="AH17" s="163"/>
      <c r="AI17" s="164"/>
      <c r="AJ17" s="180"/>
      <c r="AK17" s="180"/>
      <c r="AL17" s="131" t="s">
        <v>41</v>
      </c>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row>
    <row r="18" spans="1:70" ht="64.7" customHeight="1" x14ac:dyDescent="0.3">
      <c r="A18" s="232"/>
      <c r="B18" s="223"/>
      <c r="C18" s="279"/>
      <c r="D18" s="235"/>
      <c r="E18" s="235"/>
      <c r="F18" s="235"/>
      <c r="G18" s="273"/>
      <c r="H18" s="251"/>
      <c r="I18" s="248"/>
      <c r="J18" s="276"/>
      <c r="K18" s="248">
        <f>IF(NOT(ISERROR(MATCH(J18,_xlfn.ANCHORARRAY(E29),0))),I31&amp;"Por favor no seleccionar los criterios de impacto",J18)</f>
        <v>0</v>
      </c>
      <c r="L18" s="251"/>
      <c r="M18" s="248"/>
      <c r="N18" s="254"/>
      <c r="O18" s="170">
        <v>3</v>
      </c>
      <c r="P18" s="180" t="s">
        <v>222</v>
      </c>
      <c r="Q18" s="172" t="str">
        <f>IF(OR(R18="Preventivo",R18="Detectivo"),"Probabilidad",IF(R18="Correctivo","Impacto",""))</f>
        <v>Probabilidad</v>
      </c>
      <c r="R18" s="173" t="s">
        <v>15</v>
      </c>
      <c r="S18" s="173" t="s">
        <v>9</v>
      </c>
      <c r="T18" s="174" t="str">
        <f t="shared" si="0"/>
        <v>30%</v>
      </c>
      <c r="U18" s="173" t="s">
        <v>20</v>
      </c>
      <c r="V18" s="173" t="s">
        <v>23</v>
      </c>
      <c r="W18" s="173" t="s">
        <v>119</v>
      </c>
      <c r="X18" s="175">
        <f>IFERROR(IF(AND(Q17="Probabilidad",Q18="Probabilidad"),(Z17-(+Z17*T18)),IF(AND(Q17="Impacto",Q18="Probabilidad"),(Z16-(+Z16*T18)),IF(Q18="Impacto",Z17,""))),"")</f>
        <v>0.33599999999999997</v>
      </c>
      <c r="Y18" s="176" t="str">
        <f t="shared" si="1"/>
        <v>Baja</v>
      </c>
      <c r="Z18" s="177">
        <f t="shared" si="2"/>
        <v>0.33599999999999997</v>
      </c>
      <c r="AA18" s="176" t="str">
        <f t="shared" si="3"/>
        <v>Moderado</v>
      </c>
      <c r="AB18" s="177">
        <f>IFERROR(IF(AND(Q17="Impacto",Q18="Impacto"),(AB17-(+AB17*T18)),IF(AND(Q17="Probabilidad",Q18="Impacto"),(AB16-(+AB16*T18)),IF(Q18="Probabilidad",AB17,""))),"")</f>
        <v>0.44999999999999996</v>
      </c>
      <c r="AC18" s="178" t="str">
        <f t="shared" si="4"/>
        <v>Moderado</v>
      </c>
      <c r="AD18" s="179" t="s">
        <v>136</v>
      </c>
      <c r="AE18" s="180" t="s">
        <v>224</v>
      </c>
      <c r="AF18" s="180" t="s">
        <v>217</v>
      </c>
      <c r="AG18" s="180" t="s">
        <v>218</v>
      </c>
      <c r="AH18" s="163"/>
      <c r="AI18" s="163"/>
      <c r="AJ18" s="180"/>
      <c r="AK18" s="181"/>
      <c r="AL18" s="131"/>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0" hidden="1" x14ac:dyDescent="0.3">
      <c r="A19" s="232"/>
      <c r="B19" s="223"/>
      <c r="C19" s="279"/>
      <c r="D19" s="235"/>
      <c r="E19" s="235"/>
      <c r="F19" s="235"/>
      <c r="G19" s="273"/>
      <c r="H19" s="251"/>
      <c r="I19" s="248"/>
      <c r="J19" s="276"/>
      <c r="K19" s="248">
        <f>IF(NOT(ISERROR(MATCH(J19,_xlfn.ANCHORARRAY(E30),0))),I32&amp;"Por favor no seleccionar los criterios de impacto",J19)</f>
        <v>0</v>
      </c>
      <c r="L19" s="251"/>
      <c r="M19" s="248"/>
      <c r="N19" s="254"/>
      <c r="O19" s="170">
        <v>4</v>
      </c>
      <c r="P19" s="171"/>
      <c r="Q19" s="172" t="str">
        <f t="shared" ref="Q19:Q21" si="5">IF(OR(R19="Preventivo",R19="Detectivo"),"Probabilidad",IF(R19="Correctivo","Impacto",""))</f>
        <v/>
      </c>
      <c r="R19" s="173"/>
      <c r="S19" s="173"/>
      <c r="T19" s="174" t="str">
        <f t="shared" si="0"/>
        <v/>
      </c>
      <c r="U19" s="173"/>
      <c r="V19" s="173"/>
      <c r="W19" s="173"/>
      <c r="X19" s="175" t="str">
        <f t="shared" ref="X19:X21" si="6">IFERROR(IF(AND(Q18="Probabilidad",Q19="Probabilidad"),(Z18-(+Z18*T19)),IF(AND(Q18="Impacto",Q19="Probabilidad"),(Z17-(+Z17*T19)),IF(Q19="Impacto",Z18,""))),"")</f>
        <v/>
      </c>
      <c r="Y19" s="176" t="str">
        <f t="shared" si="1"/>
        <v/>
      </c>
      <c r="Z19" s="177" t="str">
        <f t="shared" si="2"/>
        <v/>
      </c>
      <c r="AA19" s="176" t="str">
        <f t="shared" si="3"/>
        <v/>
      </c>
      <c r="AB19" s="177" t="str">
        <f t="shared" ref="AB19:AB21" si="7">IFERROR(IF(AND(Q18="Impacto",Q19="Impacto"),(AB18-(+AB18*T19)),IF(AND(Q18="Probabilidad",Q19="Impacto"),(AB17-(+AB17*T19)),IF(Q19="Probabilidad",AB18,""))),"")</f>
        <v/>
      </c>
      <c r="AC19" s="178"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9"/>
      <c r="AE19" s="180"/>
      <c r="AF19" s="180"/>
      <c r="AG19" s="180" t="s">
        <v>213</v>
      </c>
      <c r="AH19" s="163"/>
      <c r="AI19" s="163"/>
      <c r="AJ19" s="180"/>
      <c r="AK19" s="180"/>
      <c r="AL19" s="131"/>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row>
    <row r="20" spans="1:70" hidden="1" x14ac:dyDescent="0.3">
      <c r="A20" s="232"/>
      <c r="B20" s="223"/>
      <c r="C20" s="279"/>
      <c r="D20" s="235"/>
      <c r="E20" s="235"/>
      <c r="F20" s="235"/>
      <c r="G20" s="273"/>
      <c r="H20" s="251"/>
      <c r="I20" s="248"/>
      <c r="J20" s="276"/>
      <c r="K20" s="248">
        <f>IF(NOT(ISERROR(MATCH(J20,_xlfn.ANCHORARRAY(E31),0))),I33&amp;"Por favor no seleccionar los criterios de impacto",J20)</f>
        <v>0</v>
      </c>
      <c r="L20" s="251"/>
      <c r="M20" s="248"/>
      <c r="N20" s="254"/>
      <c r="O20" s="170">
        <v>5</v>
      </c>
      <c r="P20" s="171"/>
      <c r="Q20" s="172" t="str">
        <f t="shared" si="5"/>
        <v/>
      </c>
      <c r="R20" s="173"/>
      <c r="S20" s="173"/>
      <c r="T20" s="174" t="str">
        <f t="shared" si="0"/>
        <v/>
      </c>
      <c r="U20" s="173"/>
      <c r="V20" s="173"/>
      <c r="W20" s="173"/>
      <c r="X20" s="175" t="str">
        <f t="shared" si="6"/>
        <v/>
      </c>
      <c r="Y20" s="176" t="str">
        <f t="shared" si="1"/>
        <v/>
      </c>
      <c r="Z20" s="177" t="str">
        <f t="shared" si="2"/>
        <v/>
      </c>
      <c r="AA20" s="176" t="str">
        <f t="shared" si="3"/>
        <v/>
      </c>
      <c r="AB20" s="177" t="str">
        <f t="shared" si="7"/>
        <v/>
      </c>
      <c r="AC20" s="178" t="str">
        <f t="shared" ref="AC20:AC21" si="8">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79"/>
      <c r="AE20" s="180"/>
      <c r="AF20" s="180"/>
      <c r="AG20" s="180" t="s">
        <v>213</v>
      </c>
      <c r="AH20" s="163"/>
      <c r="AI20" s="163"/>
      <c r="AJ20" s="180"/>
      <c r="AK20" s="180"/>
      <c r="AL20" s="131"/>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0" hidden="1" x14ac:dyDescent="0.3">
      <c r="A21" s="233"/>
      <c r="B21" s="224"/>
      <c r="C21" s="280"/>
      <c r="D21" s="236"/>
      <c r="E21" s="236"/>
      <c r="F21" s="236"/>
      <c r="G21" s="274"/>
      <c r="H21" s="252"/>
      <c r="I21" s="249"/>
      <c r="J21" s="277"/>
      <c r="K21" s="249">
        <f>IF(NOT(ISERROR(MATCH(J21,_xlfn.ANCHORARRAY(E32),0))),I34&amp;"Por favor no seleccionar los criterios de impacto",J21)</f>
        <v>0</v>
      </c>
      <c r="L21" s="252"/>
      <c r="M21" s="249"/>
      <c r="N21" s="255"/>
      <c r="O21" s="170">
        <v>6</v>
      </c>
      <c r="P21" s="171"/>
      <c r="Q21" s="172" t="str">
        <f t="shared" si="5"/>
        <v/>
      </c>
      <c r="R21" s="173"/>
      <c r="S21" s="173"/>
      <c r="T21" s="174" t="str">
        <f t="shared" si="0"/>
        <v/>
      </c>
      <c r="U21" s="173"/>
      <c r="V21" s="173"/>
      <c r="W21" s="173"/>
      <c r="X21" s="175" t="str">
        <f t="shared" si="6"/>
        <v/>
      </c>
      <c r="Y21" s="176" t="str">
        <f t="shared" si="1"/>
        <v/>
      </c>
      <c r="Z21" s="177" t="str">
        <f t="shared" si="2"/>
        <v/>
      </c>
      <c r="AA21" s="176" t="str">
        <f t="shared" si="3"/>
        <v/>
      </c>
      <c r="AB21" s="177" t="str">
        <f t="shared" si="7"/>
        <v/>
      </c>
      <c r="AC21" s="178" t="str">
        <f t="shared" si="8"/>
        <v/>
      </c>
      <c r="AD21" s="179"/>
      <c r="AE21" s="180"/>
      <c r="AF21" s="180"/>
      <c r="AG21" s="180" t="s">
        <v>213</v>
      </c>
      <c r="AH21" s="163"/>
      <c r="AI21" s="163"/>
      <c r="AJ21" s="180"/>
      <c r="AK21" s="180"/>
      <c r="AL21" s="131"/>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row>
    <row r="22" spans="1:70" ht="75" x14ac:dyDescent="0.3">
      <c r="A22" s="231">
        <v>2</v>
      </c>
      <c r="B22" s="222" t="s">
        <v>134</v>
      </c>
      <c r="C22" s="278" t="s">
        <v>234</v>
      </c>
      <c r="D22" s="234" t="s">
        <v>235</v>
      </c>
      <c r="E22" s="234" t="s">
        <v>236</v>
      </c>
      <c r="F22" s="234" t="s">
        <v>123</v>
      </c>
      <c r="G22" s="272">
        <v>600</v>
      </c>
      <c r="H22" s="250" t="str">
        <f>IF(G22&lt;=0,"",IF(G22&lt;=2,"Muy Baja",IF(G22&lt;=24,"Baja",IF(G22&lt;=500,"Media",IF(G22&lt;=5000,"Alta","Muy Alta")))))</f>
        <v>Alta</v>
      </c>
      <c r="I22" s="247">
        <f>IF(H22="","",IF(H22="Muy Baja",0.2,IF(H22="Baja",0.4,IF(H22="Media",0.6,IF(H22="Alta",0.8,IF(H22="Muy Alta",1,))))))</f>
        <v>0.8</v>
      </c>
      <c r="J22" s="275" t="s">
        <v>154</v>
      </c>
      <c r="K22" s="247"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50" t="str">
        <f>IF(OR(K22='Tabla Impacto'!$C$11,K22='Tabla Impacto'!$D$11),"Leve",IF(OR(K22='Tabla Impacto'!$C$12,K22='Tabla Impacto'!$D$12),"Menor",IF(OR(K22='Tabla Impacto'!$C$13,K22='Tabla Impacto'!$D$13),"Moderado",IF(OR(K22='Tabla Impacto'!$C$14,K22='Tabla Impacto'!$D$14),"Mayor",IF(OR(K22='Tabla Impacto'!$C$15,K22='Tabla Impacto'!$D$15),"Catastrófico","")))))</f>
        <v>Moderado</v>
      </c>
      <c r="M22" s="247">
        <f>IF(L22="","",IF(L22="Leve",0.2,IF(L22="Menor",0.4,IF(L22="Moderado",0.6,IF(L22="Mayor",0.8,IF(L22="Catastrófico",1,))))))</f>
        <v>0.6</v>
      </c>
      <c r="N22" s="253"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170">
        <v>1</v>
      </c>
      <c r="P22" s="171" t="s">
        <v>228</v>
      </c>
      <c r="Q22" s="172" t="str">
        <f>IF(OR(R22="Preventivo",R22="Detectivo"),"Probabilidad",IF(R22="Correctivo","Impacto",""))</f>
        <v>Probabilidad</v>
      </c>
      <c r="R22" s="173" t="s">
        <v>14</v>
      </c>
      <c r="S22" s="173" t="s">
        <v>9</v>
      </c>
      <c r="T22" s="174" t="str">
        <f>IF(AND(R22="Preventivo",S22="Automático"),"50%",IF(AND(R22="Preventivo",S22="Manual"),"40%",IF(AND(R22="Detectivo",S22="Automático"),"40%",IF(AND(R22="Detectivo",S22="Manual"),"30%",IF(AND(R22="Correctivo",S22="Automático"),"35%",IF(AND(R22="Correctivo",S22="Manual"),"25%",""))))))</f>
        <v>40%</v>
      </c>
      <c r="U22" s="173" t="s">
        <v>20</v>
      </c>
      <c r="V22" s="173" t="s">
        <v>23</v>
      </c>
      <c r="W22" s="173" t="s">
        <v>120</v>
      </c>
      <c r="X22" s="175">
        <f>IFERROR(IF(Q22="Probabilidad",(I22-(+I22*T22)),IF(Q22="Impacto",I22,"")),"")</f>
        <v>0.48</v>
      </c>
      <c r="Y22" s="176" t="str">
        <f>IFERROR(IF(X22="","",IF(X22&lt;=0.2,"Muy Baja",IF(X22&lt;=0.4,"Baja",IF(X22&lt;=0.6,"Media",IF(X22&lt;=0.8,"Alta","Muy Alta"))))),"")</f>
        <v>Media</v>
      </c>
      <c r="Z22" s="177">
        <f>+X22</f>
        <v>0.48</v>
      </c>
      <c r="AA22" s="176" t="str">
        <f>IFERROR(IF(AB22="","",IF(AB22&lt;=0.2,"Leve",IF(AB22&lt;=0.4,"Menor",IF(AB22&lt;=0.6,"Moderado",IF(AB22&lt;=0.8,"Mayor","Catastrófico"))))),"")</f>
        <v>Moderado</v>
      </c>
      <c r="AB22" s="177">
        <f>IFERROR(IF(Q22="Impacto",(M22-(+M22*T22)),IF(Q22="Probabilidad",M22,"")),"")</f>
        <v>0.6</v>
      </c>
      <c r="AC22" s="17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79" t="s">
        <v>136</v>
      </c>
      <c r="AE22" s="180" t="s">
        <v>216</v>
      </c>
      <c r="AF22" s="180" t="s">
        <v>217</v>
      </c>
      <c r="AG22" s="180" t="s">
        <v>218</v>
      </c>
      <c r="AH22" s="163"/>
      <c r="AI22" s="164"/>
      <c r="AJ22" s="180"/>
      <c r="AK22" s="180"/>
      <c r="AL22" s="131" t="s">
        <v>41</v>
      </c>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row>
    <row r="23" spans="1:70" ht="83.45" customHeight="1" x14ac:dyDescent="0.3">
      <c r="A23" s="232"/>
      <c r="B23" s="223"/>
      <c r="C23" s="279"/>
      <c r="D23" s="235"/>
      <c r="E23" s="235"/>
      <c r="F23" s="235"/>
      <c r="G23" s="273"/>
      <c r="H23" s="251"/>
      <c r="I23" s="248"/>
      <c r="J23" s="276"/>
      <c r="K23" s="248">
        <f t="shared" ref="K23:K27" si="9">IF(NOT(ISERROR(MATCH(J23,_xlfn.ANCHORARRAY(E34),0))),I36&amp;"Por favor no seleccionar los criterios de impacto",J23)</f>
        <v>0</v>
      </c>
      <c r="L23" s="251"/>
      <c r="M23" s="248"/>
      <c r="N23" s="254"/>
      <c r="O23" s="170">
        <v>2</v>
      </c>
      <c r="P23" s="171" t="s">
        <v>227</v>
      </c>
      <c r="Q23" s="172" t="str">
        <f>IF(OR(R23="Preventivo",R23="Detectivo"),"Probabilidad",IF(R23="Correctivo","Impacto",""))</f>
        <v>Probabilidad</v>
      </c>
      <c r="R23" s="173" t="s">
        <v>14</v>
      </c>
      <c r="S23" s="173" t="s">
        <v>9</v>
      </c>
      <c r="T23" s="174" t="str">
        <f t="shared" ref="T23:T27" si="10">IF(AND(R23="Preventivo",S23="Automático"),"50%",IF(AND(R23="Preventivo",S23="Manual"),"40%",IF(AND(R23="Detectivo",S23="Automático"),"40%",IF(AND(R23="Detectivo",S23="Manual"),"30%",IF(AND(R23="Correctivo",S23="Automático"),"35%",IF(AND(R23="Correctivo",S23="Manual"),"25%",""))))))</f>
        <v>40%</v>
      </c>
      <c r="U23" s="173" t="s">
        <v>20</v>
      </c>
      <c r="V23" s="173" t="s">
        <v>23</v>
      </c>
      <c r="W23" s="173" t="s">
        <v>119</v>
      </c>
      <c r="X23" s="182">
        <f>IFERROR(IF(AND(Q22="Probabilidad",Q23="Probabilidad"),(Z22-(+Z22*T23)),IF(Q23="Probabilidad",(I22-(+I22*T23)),IF(Q23="Impacto",Z22,""))),"")</f>
        <v>0.28799999999999998</v>
      </c>
      <c r="Y23" s="176" t="str">
        <f t="shared" si="1"/>
        <v>Baja</v>
      </c>
      <c r="Z23" s="177">
        <f t="shared" ref="Z23:Z27" si="11">+X23</f>
        <v>0.28799999999999998</v>
      </c>
      <c r="AA23" s="176" t="str">
        <f t="shared" si="3"/>
        <v>Moderado</v>
      </c>
      <c r="AB23" s="177">
        <f>IFERROR(IF(AND(Q22="Impacto",Q23="Impacto"),(AB22-(+AB22*T23)),IF(Q23="Impacto",(M22-(+M22*T23)),IF(Q23="Probabilidad",AB22,""))),"")</f>
        <v>0.6</v>
      </c>
      <c r="AC23" s="178" t="str">
        <f t="shared" ref="AC23:AC24" si="12">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79" t="s">
        <v>136</v>
      </c>
      <c r="AE23" s="180" t="s">
        <v>227</v>
      </c>
      <c r="AF23" s="180" t="s">
        <v>217</v>
      </c>
      <c r="AG23" s="180" t="s">
        <v>218</v>
      </c>
      <c r="AH23" s="163"/>
      <c r="AI23" s="163"/>
      <c r="AJ23" s="169"/>
      <c r="AK23" s="180"/>
      <c r="AL23" s="131" t="s">
        <v>41</v>
      </c>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row>
    <row r="24" spans="1:70" ht="75" x14ac:dyDescent="0.3">
      <c r="A24" s="232"/>
      <c r="B24" s="223"/>
      <c r="C24" s="279"/>
      <c r="D24" s="235"/>
      <c r="E24" s="235"/>
      <c r="F24" s="235"/>
      <c r="G24" s="273"/>
      <c r="H24" s="251"/>
      <c r="I24" s="248"/>
      <c r="J24" s="276"/>
      <c r="K24" s="248">
        <f t="shared" si="9"/>
        <v>0</v>
      </c>
      <c r="L24" s="251"/>
      <c r="M24" s="248"/>
      <c r="N24" s="254"/>
      <c r="O24" s="170">
        <v>3</v>
      </c>
      <c r="P24" s="180" t="s">
        <v>237</v>
      </c>
      <c r="Q24" s="172" t="s">
        <v>4</v>
      </c>
      <c r="R24" s="173" t="s">
        <v>14</v>
      </c>
      <c r="S24" s="173" t="s">
        <v>9</v>
      </c>
      <c r="T24" s="174" t="str">
        <f t="shared" si="10"/>
        <v>40%</v>
      </c>
      <c r="U24" s="173" t="s">
        <v>20</v>
      </c>
      <c r="V24" s="173" t="s">
        <v>22</v>
      </c>
      <c r="W24" s="173" t="s">
        <v>119</v>
      </c>
      <c r="X24" s="175">
        <f>IFERROR(IF(AND(Q23="Probabilidad",Q24="Probabilidad"),(Z23-(+Z23*T24)),IF(AND(Q23="Impacto",Q24="Probabilidad"),(Z22-(+Z22*T24)),IF(Q24="Impacto",Z23,""))),"")</f>
        <v>0.17279999999999998</v>
      </c>
      <c r="Y24" s="176" t="str">
        <f t="shared" si="1"/>
        <v>Muy Baja</v>
      </c>
      <c r="Z24" s="177">
        <f t="shared" si="11"/>
        <v>0.17279999999999998</v>
      </c>
      <c r="AA24" s="176" t="str">
        <f t="shared" si="3"/>
        <v>Moderado</v>
      </c>
      <c r="AB24" s="177">
        <f>IFERROR(IF(AND(Q23="Impacto",Q24="Impacto"),(AB23-(+AB23*T24)),IF(AND(Q23="Probabilidad",Q24="Impacto"),(AB22-(+AB22*T24)),IF(Q24="Probabilidad",AB23,""))),"")</f>
        <v>0.6</v>
      </c>
      <c r="AC24" s="178" t="str">
        <f t="shared" si="12"/>
        <v>Moderado</v>
      </c>
      <c r="AD24" s="179" t="s">
        <v>136</v>
      </c>
      <c r="AE24" s="180" t="s">
        <v>238</v>
      </c>
      <c r="AF24" s="180" t="s">
        <v>217</v>
      </c>
      <c r="AG24" s="180" t="s">
        <v>218</v>
      </c>
      <c r="AH24" s="163"/>
      <c r="AI24" s="163"/>
      <c r="AJ24" s="180"/>
      <c r="AK24" s="180"/>
      <c r="AL24" s="131"/>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row>
    <row r="25" spans="1:70" hidden="1" x14ac:dyDescent="0.3">
      <c r="A25" s="232"/>
      <c r="B25" s="223"/>
      <c r="C25" s="279"/>
      <c r="D25" s="235"/>
      <c r="E25" s="235"/>
      <c r="F25" s="235"/>
      <c r="G25" s="273"/>
      <c r="H25" s="251"/>
      <c r="I25" s="248"/>
      <c r="J25" s="276"/>
      <c r="K25" s="248">
        <f t="shared" si="9"/>
        <v>0</v>
      </c>
      <c r="L25" s="251"/>
      <c r="M25" s="248"/>
      <c r="N25" s="254"/>
      <c r="O25" s="170">
        <v>4</v>
      </c>
      <c r="P25" s="171"/>
      <c r="Q25" s="172" t="str">
        <f t="shared" ref="Q25:Q27" si="13">IF(OR(R25="Preventivo",R25="Detectivo"),"Probabilidad",IF(R25="Correctivo","Impacto",""))</f>
        <v/>
      </c>
      <c r="R25" s="173"/>
      <c r="S25" s="173"/>
      <c r="T25" s="174" t="str">
        <f t="shared" si="10"/>
        <v/>
      </c>
      <c r="U25" s="173"/>
      <c r="V25" s="173"/>
      <c r="W25" s="173"/>
      <c r="X25" s="175" t="str">
        <f t="shared" ref="X25:X27" si="14">IFERROR(IF(AND(Q24="Probabilidad",Q25="Probabilidad"),(Z24-(+Z24*T25)),IF(AND(Q24="Impacto",Q25="Probabilidad"),(Z23-(+Z23*T25)),IF(Q25="Impacto",Z24,""))),"")</f>
        <v/>
      </c>
      <c r="Y25" s="176" t="str">
        <f t="shared" si="1"/>
        <v/>
      </c>
      <c r="Z25" s="177" t="str">
        <f t="shared" si="11"/>
        <v/>
      </c>
      <c r="AA25" s="176" t="str">
        <f t="shared" si="3"/>
        <v/>
      </c>
      <c r="AB25" s="177" t="str">
        <f t="shared" ref="AB25:AB27" si="15">IFERROR(IF(AND(Q24="Impacto",Q25="Impacto"),(AB24-(+AB24*T25)),IF(AND(Q24="Probabilidad",Q25="Impacto"),(AB23-(+AB23*T25)),IF(Q25="Probabilidad",AB24,""))),"")</f>
        <v/>
      </c>
      <c r="AC25" s="178"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79"/>
      <c r="AE25" s="180"/>
      <c r="AF25" s="180"/>
      <c r="AG25" s="180"/>
      <c r="AH25" s="163"/>
      <c r="AI25" s="163"/>
      <c r="AJ25" s="180"/>
      <c r="AK25" s="180"/>
      <c r="AL25" s="131"/>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0" hidden="1" x14ac:dyDescent="0.3">
      <c r="A26" s="232"/>
      <c r="B26" s="223"/>
      <c r="C26" s="279"/>
      <c r="D26" s="235"/>
      <c r="E26" s="235"/>
      <c r="F26" s="235"/>
      <c r="G26" s="273"/>
      <c r="H26" s="251"/>
      <c r="I26" s="248"/>
      <c r="J26" s="276"/>
      <c r="K26" s="248">
        <f t="shared" si="9"/>
        <v>0</v>
      </c>
      <c r="L26" s="251"/>
      <c r="M26" s="248"/>
      <c r="N26" s="254"/>
      <c r="O26" s="170">
        <v>5</v>
      </c>
      <c r="P26" s="171"/>
      <c r="Q26" s="172" t="str">
        <f t="shared" si="13"/>
        <v/>
      </c>
      <c r="R26" s="173"/>
      <c r="S26" s="173"/>
      <c r="T26" s="174" t="str">
        <f t="shared" si="10"/>
        <v/>
      </c>
      <c r="U26" s="173"/>
      <c r="V26" s="173"/>
      <c r="W26" s="173"/>
      <c r="X26" s="175" t="str">
        <f t="shared" si="14"/>
        <v/>
      </c>
      <c r="Y26" s="176" t="str">
        <f t="shared" si="1"/>
        <v/>
      </c>
      <c r="Z26" s="177" t="str">
        <f t="shared" si="11"/>
        <v/>
      </c>
      <c r="AA26" s="176" t="str">
        <f t="shared" si="3"/>
        <v/>
      </c>
      <c r="AB26" s="177" t="str">
        <f t="shared" si="15"/>
        <v/>
      </c>
      <c r="AC26" s="178" t="str">
        <f t="shared" ref="AC26:AC27" si="16">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79"/>
      <c r="AE26" s="180"/>
      <c r="AF26" s="180"/>
      <c r="AG26" s="180"/>
      <c r="AH26" s="163"/>
      <c r="AI26" s="163"/>
      <c r="AJ26" s="180"/>
      <c r="AK26" s="180"/>
      <c r="AL26" s="131"/>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row>
    <row r="27" spans="1:70" hidden="1" x14ac:dyDescent="0.3">
      <c r="A27" s="233"/>
      <c r="B27" s="224"/>
      <c r="C27" s="280"/>
      <c r="D27" s="236"/>
      <c r="E27" s="236"/>
      <c r="F27" s="236"/>
      <c r="G27" s="274"/>
      <c r="H27" s="252"/>
      <c r="I27" s="249"/>
      <c r="J27" s="277"/>
      <c r="K27" s="249">
        <f t="shared" si="9"/>
        <v>0</v>
      </c>
      <c r="L27" s="252"/>
      <c r="M27" s="249"/>
      <c r="N27" s="255"/>
      <c r="O27" s="170">
        <v>6</v>
      </c>
      <c r="P27" s="171"/>
      <c r="Q27" s="172" t="str">
        <f t="shared" si="13"/>
        <v/>
      </c>
      <c r="R27" s="173"/>
      <c r="S27" s="173"/>
      <c r="T27" s="174" t="str">
        <f t="shared" si="10"/>
        <v/>
      </c>
      <c r="U27" s="173"/>
      <c r="V27" s="173"/>
      <c r="W27" s="173"/>
      <c r="X27" s="175" t="str">
        <f t="shared" si="14"/>
        <v/>
      </c>
      <c r="Y27" s="176" t="str">
        <f t="shared" si="1"/>
        <v/>
      </c>
      <c r="Z27" s="177" t="str">
        <f t="shared" si="11"/>
        <v/>
      </c>
      <c r="AA27" s="176" t="str">
        <f t="shared" si="3"/>
        <v/>
      </c>
      <c r="AB27" s="177" t="str">
        <f t="shared" si="15"/>
        <v/>
      </c>
      <c r="AC27" s="178" t="str">
        <f t="shared" si="16"/>
        <v/>
      </c>
      <c r="AD27" s="179"/>
      <c r="AE27" s="180"/>
      <c r="AF27" s="180"/>
      <c r="AG27" s="180"/>
      <c r="AH27" s="163"/>
      <c r="AI27" s="163"/>
      <c r="AJ27" s="180"/>
      <c r="AK27" s="180"/>
      <c r="AL27" s="131"/>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0" ht="151.5" hidden="1" customHeight="1" x14ac:dyDescent="0.3">
      <c r="A28" s="281">
        <v>4</v>
      </c>
      <c r="B28" s="284"/>
      <c r="C28" s="287"/>
      <c r="D28" s="287"/>
      <c r="E28" s="287"/>
      <c r="F28" s="287"/>
      <c r="G28" s="290"/>
      <c r="H28" s="293" t="str">
        <f>IF(G28&lt;=0,"",IF(G28&lt;=2,"Muy Baja",IF(G28&lt;=24,"Baja",IF(G28&lt;=500,"Media",IF(G28&lt;=5000,"Alta","Muy Alta")))))</f>
        <v/>
      </c>
      <c r="I28" s="296" t="str">
        <f>IF(H28="","",IF(H28="Muy Baja",0.2,IF(H28="Baja",0.4,IF(H28="Media",0.6,IF(H28="Alta",0.8,IF(H28="Muy Alta",1,))))))</f>
        <v/>
      </c>
      <c r="J28" s="299"/>
      <c r="K28" s="296">
        <f>IF(NOT(ISERROR(MATCH(J28,'Tabla Impacto'!$B$221:$B$223,0))),'Tabla Impacto'!$F$223&amp;"Por favor no seleccionar los criterios de impacto(Afectación Económica o presupuestal y Pérdida Reputacional)",J28)</f>
        <v>0</v>
      </c>
      <c r="L28" s="293" t="str">
        <f>IF(OR(K28='Tabla Impacto'!$C$11,K28='Tabla Impacto'!$D$11),"Leve",IF(OR(K28='Tabla Impacto'!$C$12,K28='Tabla Impacto'!$D$12),"Menor",IF(OR(K28='Tabla Impacto'!$C$13,K28='Tabla Impacto'!$D$13),"Moderado",IF(OR(K28='Tabla Impacto'!$C$14,K28='Tabla Impacto'!$D$14),"Mayor",IF(OR(K28='Tabla Impacto'!$C$15,K28='Tabla Impacto'!$D$15),"Catastrófico","")))))</f>
        <v/>
      </c>
      <c r="M28" s="296" t="str">
        <f>IF(L28="","",IF(L28="Leve",0.2,IF(L28="Menor",0.4,IF(L28="Moderado",0.6,IF(L28="Mayor",0.8,IF(L28="Catastrófico",1,))))))</f>
        <v/>
      </c>
      <c r="N28" s="30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52">
        <v>1</v>
      </c>
      <c r="P28" s="153"/>
      <c r="Q28" s="154" t="str">
        <f>IF(OR(R28="Preventivo",R28="Detectivo"),"Probabilidad",IF(R28="Correctivo","Impacto",""))</f>
        <v>Probabilidad</v>
      </c>
      <c r="R28" s="155" t="s">
        <v>14</v>
      </c>
      <c r="S28" s="155" t="s">
        <v>9</v>
      </c>
      <c r="T28" s="156" t="str">
        <f>IF(AND(R28="Preventivo",S28="Automático"),"50%",IF(AND(R28="Preventivo",S28="Manual"),"40%",IF(AND(R28="Detectivo",S28="Automático"),"40%",IF(AND(R28="Detectivo",S28="Manual"),"30%",IF(AND(R28="Correctivo",S28="Automático"),"35%",IF(AND(R28="Correctivo",S28="Manual"),"25%",""))))))</f>
        <v>40%</v>
      </c>
      <c r="U28" s="155" t="s">
        <v>19</v>
      </c>
      <c r="V28" s="155" t="s">
        <v>22</v>
      </c>
      <c r="W28" s="155" t="s">
        <v>119</v>
      </c>
      <c r="X28" s="157" t="str">
        <f>IFERROR(IF(Q28="Probabilidad",(I28-(+I28*T28)),IF(Q28="Impacto",I28,"")),"")</f>
        <v/>
      </c>
      <c r="Y28" s="158" t="str">
        <f>IFERROR(IF(X28="","",IF(X28&lt;=0.2,"Muy Baja",IF(X28&lt;=0.4,"Baja",IF(X28&lt;=0.6,"Media",IF(X28&lt;=0.8,"Alta","Muy Alta"))))),"")</f>
        <v/>
      </c>
      <c r="Z28" s="159" t="str">
        <f>+X28</f>
        <v/>
      </c>
      <c r="AA28" s="158" t="str">
        <f>IFERROR(IF(AB28="","",IF(AB28&lt;=0.2,"Leve",IF(AB28&lt;=0.4,"Menor",IF(AB28&lt;=0.6,"Moderado",IF(AB28&lt;=0.8,"Mayor","Catastrófico"))))),"")</f>
        <v/>
      </c>
      <c r="AB28" s="159" t="str">
        <f>IFERROR(IF(Q28="Impacto",(M28-(+M28*T28)),IF(Q28="Probabilidad",M28,"")),"")</f>
        <v/>
      </c>
      <c r="AC28" s="160"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1"/>
      <c r="AE28" s="162"/>
      <c r="AF28" s="162"/>
      <c r="AG28" s="162"/>
      <c r="AH28" s="166"/>
      <c r="AI28" s="166"/>
      <c r="AJ28" s="162"/>
      <c r="AK28" s="162"/>
      <c r="AL28" s="131"/>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row>
    <row r="29" spans="1:70" ht="151.5" hidden="1" customHeight="1" x14ac:dyDescent="0.3">
      <c r="A29" s="282"/>
      <c r="B29" s="285"/>
      <c r="C29" s="288"/>
      <c r="D29" s="288"/>
      <c r="E29" s="288"/>
      <c r="F29" s="288"/>
      <c r="G29" s="291"/>
      <c r="H29" s="294"/>
      <c r="I29" s="297"/>
      <c r="J29" s="300"/>
      <c r="K29" s="297">
        <f t="shared" ref="K29:K33" si="17">IF(NOT(ISERROR(MATCH(J29,_xlfn.ANCHORARRAY(E40),0))),I42&amp;"Por favor no seleccionar los criterios de impacto",J29)</f>
        <v>0</v>
      </c>
      <c r="L29" s="294"/>
      <c r="M29" s="297"/>
      <c r="N29" s="303"/>
      <c r="O29" s="152">
        <v>2</v>
      </c>
      <c r="P29" s="153"/>
      <c r="Q29" s="154" t="str">
        <f>IF(OR(R29="Preventivo",R29="Detectivo"),"Probabilidad",IF(R29="Correctivo","Impacto",""))</f>
        <v/>
      </c>
      <c r="R29" s="155"/>
      <c r="S29" s="155"/>
      <c r="T29" s="156" t="str">
        <f t="shared" ref="T29:T33" si="18">IF(AND(R29="Preventivo",S29="Automático"),"50%",IF(AND(R29="Preventivo",S29="Manual"),"40%",IF(AND(R29="Detectivo",S29="Automático"),"40%",IF(AND(R29="Detectivo",S29="Manual"),"30%",IF(AND(R29="Correctivo",S29="Automático"),"35%",IF(AND(R29="Correctivo",S29="Manual"),"25%",""))))))</f>
        <v/>
      </c>
      <c r="U29" s="155"/>
      <c r="V29" s="155"/>
      <c r="W29" s="155"/>
      <c r="X29" s="157" t="str">
        <f>IFERROR(IF(AND(Q28="Probabilidad",Q29="Probabilidad"),(Z28-(+Z28*T29)),IF(Q29="Probabilidad",(I28-(+I28*T29)),IF(Q29="Impacto",Z28,""))),"")</f>
        <v/>
      </c>
      <c r="Y29" s="158" t="str">
        <f t="shared" si="1"/>
        <v/>
      </c>
      <c r="Z29" s="159" t="str">
        <f t="shared" ref="Z29:Z33" si="19">+X29</f>
        <v/>
      </c>
      <c r="AA29" s="158" t="str">
        <f t="shared" si="3"/>
        <v/>
      </c>
      <c r="AB29" s="159" t="str">
        <f>IFERROR(IF(AND(Q28="Impacto",Q29="Impacto"),(AB28-(+AB28*T29)),IF(Q29="Impacto",(M28-(+M28*T29)),IF(Q29="Probabilidad",AB28,""))),"")</f>
        <v/>
      </c>
      <c r="AC29" s="160" t="str">
        <f t="shared" ref="AC29:AC30" si="20">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61"/>
      <c r="AE29" s="162"/>
      <c r="AF29" s="162"/>
      <c r="AG29" s="168"/>
      <c r="AH29" s="166"/>
      <c r="AI29" s="166"/>
      <c r="AJ29" s="162"/>
      <c r="AK29" s="162"/>
      <c r="AL29" s="131"/>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row>
    <row r="30" spans="1:70" ht="151.5" hidden="1" customHeight="1" x14ac:dyDescent="0.3">
      <c r="A30" s="282"/>
      <c r="B30" s="285"/>
      <c r="C30" s="288"/>
      <c r="D30" s="288"/>
      <c r="E30" s="288"/>
      <c r="F30" s="288"/>
      <c r="G30" s="291"/>
      <c r="H30" s="294"/>
      <c r="I30" s="297"/>
      <c r="J30" s="300"/>
      <c r="K30" s="297">
        <f t="shared" si="17"/>
        <v>0</v>
      </c>
      <c r="L30" s="294"/>
      <c r="M30" s="297"/>
      <c r="N30" s="303"/>
      <c r="O30" s="152">
        <v>3</v>
      </c>
      <c r="P30" s="165"/>
      <c r="Q30" s="154" t="str">
        <f>IF(OR(R30="Preventivo",R30="Detectivo"),"Probabilidad",IF(R30="Correctivo","Impacto",""))</f>
        <v/>
      </c>
      <c r="R30" s="155"/>
      <c r="S30" s="155"/>
      <c r="T30" s="156" t="str">
        <f t="shared" si="18"/>
        <v/>
      </c>
      <c r="U30" s="155"/>
      <c r="V30" s="155"/>
      <c r="W30" s="155"/>
      <c r="X30" s="157" t="str">
        <f>IFERROR(IF(AND(Q29="Probabilidad",Q30="Probabilidad"),(Z29-(+Z29*T30)),IF(AND(Q29="Impacto",Q30="Probabilidad"),(Z28-(+Z28*T30)),IF(Q30="Impacto",Z29,""))),"")</f>
        <v/>
      </c>
      <c r="Y30" s="158" t="str">
        <f t="shared" si="1"/>
        <v/>
      </c>
      <c r="Z30" s="159" t="str">
        <f t="shared" si="19"/>
        <v/>
      </c>
      <c r="AA30" s="158" t="str">
        <f t="shared" si="3"/>
        <v/>
      </c>
      <c r="AB30" s="159" t="str">
        <f>IFERROR(IF(AND(Q29="Impacto",Q30="Impacto"),(AB29-(+AB29*T30)),IF(AND(Q29="Probabilidad",Q30="Impacto"),(AB28-(+AB28*T30)),IF(Q30="Probabilidad",AB29,""))),"")</f>
        <v/>
      </c>
      <c r="AC30" s="160" t="str">
        <f t="shared" si="20"/>
        <v/>
      </c>
      <c r="AD30" s="161"/>
      <c r="AE30" s="162"/>
      <c r="AF30" s="162"/>
      <c r="AG30" s="168"/>
      <c r="AH30" s="166"/>
      <c r="AI30" s="166"/>
      <c r="AJ30" s="162"/>
      <c r="AK30" s="162"/>
      <c r="AL30" s="131"/>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row>
    <row r="31" spans="1:70" ht="151.5" hidden="1" customHeight="1" x14ac:dyDescent="0.3">
      <c r="A31" s="282"/>
      <c r="B31" s="285"/>
      <c r="C31" s="288"/>
      <c r="D31" s="288"/>
      <c r="E31" s="288"/>
      <c r="F31" s="288"/>
      <c r="G31" s="291"/>
      <c r="H31" s="294"/>
      <c r="I31" s="297"/>
      <c r="J31" s="300"/>
      <c r="K31" s="297">
        <f t="shared" si="17"/>
        <v>0</v>
      </c>
      <c r="L31" s="294"/>
      <c r="M31" s="297"/>
      <c r="N31" s="303"/>
      <c r="O31" s="152">
        <v>4</v>
      </c>
      <c r="P31" s="153"/>
      <c r="Q31" s="154" t="str">
        <f t="shared" ref="Q31:Q33" si="21">IF(OR(R31="Preventivo",R31="Detectivo"),"Probabilidad",IF(R31="Correctivo","Impacto",""))</f>
        <v/>
      </c>
      <c r="R31" s="155"/>
      <c r="S31" s="155"/>
      <c r="T31" s="156" t="str">
        <f t="shared" si="18"/>
        <v/>
      </c>
      <c r="U31" s="155"/>
      <c r="V31" s="155"/>
      <c r="W31" s="155"/>
      <c r="X31" s="157" t="str">
        <f t="shared" ref="X31:X33" si="22">IFERROR(IF(AND(Q30="Probabilidad",Q31="Probabilidad"),(Z30-(+Z30*T31)),IF(AND(Q30="Impacto",Q31="Probabilidad"),(Z29-(+Z29*T31)),IF(Q31="Impacto",Z30,""))),"")</f>
        <v/>
      </c>
      <c r="Y31" s="158" t="str">
        <f t="shared" si="1"/>
        <v/>
      </c>
      <c r="Z31" s="159" t="str">
        <f t="shared" si="19"/>
        <v/>
      </c>
      <c r="AA31" s="158" t="str">
        <f t="shared" si="3"/>
        <v/>
      </c>
      <c r="AB31" s="159" t="str">
        <f t="shared" ref="AB31:AB33" si="23">IFERROR(IF(AND(Q30="Impacto",Q31="Impacto"),(AB30-(+AB30*T31)),IF(AND(Q30="Probabilidad",Q31="Impacto"),(AB29-(+AB29*T31)),IF(Q31="Probabilidad",AB30,""))),"")</f>
        <v/>
      </c>
      <c r="AC31" s="16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1"/>
      <c r="AE31" s="162"/>
      <c r="AF31" s="162"/>
      <c r="AG31" s="168"/>
      <c r="AH31" s="166"/>
      <c r="AI31" s="166"/>
      <c r="AJ31" s="162"/>
      <c r="AK31" s="162"/>
      <c r="AL31" s="131"/>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0" ht="151.5" hidden="1" customHeight="1" x14ac:dyDescent="0.3">
      <c r="A32" s="282"/>
      <c r="B32" s="285"/>
      <c r="C32" s="288"/>
      <c r="D32" s="288"/>
      <c r="E32" s="288"/>
      <c r="F32" s="288"/>
      <c r="G32" s="291"/>
      <c r="H32" s="294"/>
      <c r="I32" s="297"/>
      <c r="J32" s="300"/>
      <c r="K32" s="297">
        <f t="shared" si="17"/>
        <v>0</v>
      </c>
      <c r="L32" s="294"/>
      <c r="M32" s="297"/>
      <c r="N32" s="303"/>
      <c r="O32" s="152">
        <v>5</v>
      </c>
      <c r="P32" s="153"/>
      <c r="Q32" s="154" t="str">
        <f t="shared" si="21"/>
        <v/>
      </c>
      <c r="R32" s="155"/>
      <c r="S32" s="155"/>
      <c r="T32" s="156" t="str">
        <f t="shared" si="18"/>
        <v/>
      </c>
      <c r="U32" s="155"/>
      <c r="V32" s="155"/>
      <c r="W32" s="155"/>
      <c r="X32" s="167" t="str">
        <f t="shared" si="22"/>
        <v/>
      </c>
      <c r="Y32" s="158" t="str">
        <f>IFERROR(IF(X32="","",IF(X32&lt;=0.2,"Muy Baja",IF(X32&lt;=0.4,"Baja",IF(X32&lt;=0.6,"Media",IF(X32&lt;=0.8,"Alta","Muy Alta"))))),"")</f>
        <v/>
      </c>
      <c r="Z32" s="159" t="str">
        <f t="shared" si="19"/>
        <v/>
      </c>
      <c r="AA32" s="158" t="str">
        <f t="shared" si="3"/>
        <v/>
      </c>
      <c r="AB32" s="159" t="str">
        <f t="shared" si="23"/>
        <v/>
      </c>
      <c r="AC32" s="160"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61"/>
      <c r="AE32" s="162"/>
      <c r="AF32" s="162"/>
      <c r="AG32" s="168"/>
      <c r="AH32" s="166"/>
      <c r="AI32" s="166"/>
      <c r="AJ32" s="162"/>
      <c r="AK32" s="162"/>
      <c r="AL32" s="131"/>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row>
    <row r="33" spans="1:70" ht="151.5" hidden="1" customHeight="1" x14ac:dyDescent="0.3">
      <c r="A33" s="283"/>
      <c r="B33" s="286"/>
      <c r="C33" s="289"/>
      <c r="D33" s="289"/>
      <c r="E33" s="289"/>
      <c r="F33" s="289"/>
      <c r="G33" s="292"/>
      <c r="H33" s="295"/>
      <c r="I33" s="298"/>
      <c r="J33" s="301"/>
      <c r="K33" s="298">
        <f t="shared" si="17"/>
        <v>0</v>
      </c>
      <c r="L33" s="295"/>
      <c r="M33" s="298"/>
      <c r="N33" s="304"/>
      <c r="O33" s="152">
        <v>6</v>
      </c>
      <c r="P33" s="153"/>
      <c r="Q33" s="154" t="str">
        <f t="shared" si="21"/>
        <v/>
      </c>
      <c r="R33" s="155"/>
      <c r="S33" s="155"/>
      <c r="T33" s="156" t="str">
        <f t="shared" si="18"/>
        <v/>
      </c>
      <c r="U33" s="155"/>
      <c r="V33" s="155"/>
      <c r="W33" s="155"/>
      <c r="X33" s="157" t="str">
        <f t="shared" si="22"/>
        <v/>
      </c>
      <c r="Y33" s="158" t="str">
        <f t="shared" si="1"/>
        <v/>
      </c>
      <c r="Z33" s="159" t="str">
        <f t="shared" si="19"/>
        <v/>
      </c>
      <c r="AA33" s="158" t="str">
        <f t="shared" si="3"/>
        <v/>
      </c>
      <c r="AB33" s="159" t="str">
        <f t="shared" si="23"/>
        <v/>
      </c>
      <c r="AC33" s="160" t="str">
        <f t="shared" si="24"/>
        <v/>
      </c>
      <c r="AD33" s="161"/>
      <c r="AE33" s="162"/>
      <c r="AF33" s="162"/>
      <c r="AG33" s="168"/>
      <c r="AH33" s="166"/>
      <c r="AI33" s="166"/>
      <c r="AJ33" s="162"/>
      <c r="AK33" s="162"/>
      <c r="AL33" s="131"/>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row>
    <row r="34" spans="1:70" ht="151.5" hidden="1" customHeight="1" x14ac:dyDescent="0.3">
      <c r="A34" s="281">
        <v>5</v>
      </c>
      <c r="B34" s="284"/>
      <c r="C34" s="287"/>
      <c r="D34" s="287"/>
      <c r="E34" s="287"/>
      <c r="F34" s="287"/>
      <c r="G34" s="290"/>
      <c r="H34" s="293" t="str">
        <f>IF(G34&lt;=0,"",IF(G34&lt;=2,"Muy Baja",IF(G34&lt;=24,"Baja",IF(G34&lt;=500,"Media",IF(G34&lt;=5000,"Alta","Muy Alta")))))</f>
        <v/>
      </c>
      <c r="I34" s="296" t="str">
        <f>IF(H34="","",IF(H34="Muy Baja",0.2,IF(H34="Baja",0.4,IF(H34="Media",0.6,IF(H34="Alta",0.8,IF(H34="Muy Alta",1,))))))</f>
        <v/>
      </c>
      <c r="J34" s="299"/>
      <c r="K34" s="296">
        <f>IF(NOT(ISERROR(MATCH(J34,'Tabla Impacto'!$B$221:$B$223,0))),'Tabla Impacto'!$F$223&amp;"Por favor no seleccionar los criterios de impacto(Afectación Económica o presupuestal y Pérdida Reputacional)",J34)</f>
        <v>0</v>
      </c>
      <c r="L34" s="293" t="str">
        <f>IF(OR(K34='Tabla Impacto'!$C$11,K34='Tabla Impacto'!$D$11),"Leve",IF(OR(K34='Tabla Impacto'!$C$12,K34='Tabla Impacto'!$D$12),"Menor",IF(OR(K34='Tabla Impacto'!$C$13,K34='Tabla Impacto'!$D$13),"Moderado",IF(OR(K34='Tabla Impacto'!$C$14,K34='Tabla Impacto'!$D$14),"Mayor",IF(OR(K34='Tabla Impacto'!$C$15,K34='Tabla Impacto'!$D$15),"Catastrófico","")))))</f>
        <v/>
      </c>
      <c r="M34" s="296" t="str">
        <f>IF(L34="","",IF(L34="Leve",0.2,IF(L34="Menor",0.4,IF(L34="Moderado",0.6,IF(L34="Mayor",0.8,IF(L34="Catastrófico",1,))))))</f>
        <v/>
      </c>
      <c r="N34" s="30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52">
        <v>1</v>
      </c>
      <c r="P34" s="153"/>
      <c r="Q34" s="154" t="str">
        <f>IF(OR(R34="Preventivo",R34="Detectivo"),"Probabilidad",IF(R34="Correctivo","Impacto",""))</f>
        <v/>
      </c>
      <c r="R34" s="155"/>
      <c r="S34" s="155"/>
      <c r="T34" s="156" t="str">
        <f>IF(AND(R34="Preventivo",S34="Automático"),"50%",IF(AND(R34="Preventivo",S34="Manual"),"40%",IF(AND(R34="Detectivo",S34="Automático"),"40%",IF(AND(R34="Detectivo",S34="Manual"),"30%",IF(AND(R34="Correctivo",S34="Automático"),"35%",IF(AND(R34="Correctivo",S34="Manual"),"25%",""))))))</f>
        <v/>
      </c>
      <c r="U34" s="155"/>
      <c r="V34" s="155"/>
      <c r="W34" s="155"/>
      <c r="X34" s="157" t="str">
        <f>IFERROR(IF(Q34="Probabilidad",(I34-(+I34*T34)),IF(Q34="Impacto",I34,"")),"")</f>
        <v/>
      </c>
      <c r="Y34" s="158" t="str">
        <f>IFERROR(IF(X34="","",IF(X34&lt;=0.2,"Muy Baja",IF(X34&lt;=0.4,"Baja",IF(X34&lt;=0.6,"Media",IF(X34&lt;=0.8,"Alta","Muy Alta"))))),"")</f>
        <v/>
      </c>
      <c r="Z34" s="159" t="str">
        <f>+X34</f>
        <v/>
      </c>
      <c r="AA34" s="158" t="str">
        <f>IFERROR(IF(AB34="","",IF(AB34&lt;=0.2,"Leve",IF(AB34&lt;=0.4,"Menor",IF(AB34&lt;=0.6,"Moderado",IF(AB34&lt;=0.8,"Mayor","Catastrófico"))))),"")</f>
        <v/>
      </c>
      <c r="AB34" s="159" t="str">
        <f>IFERROR(IF(Q34="Impacto",(M34-(+M34*T34)),IF(Q34="Probabilidad",M34,"")),"")</f>
        <v/>
      </c>
      <c r="AC34" s="16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61"/>
      <c r="AE34" s="162"/>
      <c r="AF34" s="162"/>
      <c r="AG34" s="168"/>
      <c r="AH34" s="166"/>
      <c r="AI34" s="166"/>
      <c r="AJ34" s="162"/>
      <c r="AK34" s="162"/>
      <c r="AL34" s="131"/>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0" ht="151.5" hidden="1" customHeight="1" x14ac:dyDescent="0.3">
      <c r="A35" s="282"/>
      <c r="B35" s="285"/>
      <c r="C35" s="288"/>
      <c r="D35" s="288"/>
      <c r="E35" s="288"/>
      <c r="F35" s="288"/>
      <c r="G35" s="291"/>
      <c r="H35" s="294"/>
      <c r="I35" s="297"/>
      <c r="J35" s="300"/>
      <c r="K35" s="297">
        <f t="shared" ref="K35:K39" si="25">IF(NOT(ISERROR(MATCH(J35,_xlfn.ANCHORARRAY(E46),0))),I48&amp;"Por favor no seleccionar los criterios de impacto",J35)</f>
        <v>0</v>
      </c>
      <c r="L35" s="294"/>
      <c r="M35" s="297"/>
      <c r="N35" s="303"/>
      <c r="O35" s="152">
        <v>2</v>
      </c>
      <c r="P35" s="153"/>
      <c r="Q35" s="154" t="str">
        <f>IF(OR(R35="Preventivo",R35="Detectivo"),"Probabilidad",IF(R35="Correctivo","Impacto",""))</f>
        <v/>
      </c>
      <c r="R35" s="155"/>
      <c r="S35" s="155"/>
      <c r="T35" s="156" t="str">
        <f t="shared" ref="T35:T39" si="26">IF(AND(R35="Preventivo",S35="Automático"),"50%",IF(AND(R35="Preventivo",S35="Manual"),"40%",IF(AND(R35="Detectivo",S35="Automático"),"40%",IF(AND(R35="Detectivo",S35="Manual"),"30%",IF(AND(R35="Correctivo",S35="Automático"),"35%",IF(AND(R35="Correctivo",S35="Manual"),"25%",""))))))</f>
        <v/>
      </c>
      <c r="U35" s="155"/>
      <c r="V35" s="155"/>
      <c r="W35" s="155"/>
      <c r="X35" s="157" t="str">
        <f>IFERROR(IF(AND(Q34="Probabilidad",Q35="Probabilidad"),(Z34-(+Z34*T35)),IF(Q35="Probabilidad",(I34-(+I34*T35)),IF(Q35="Impacto",Z34,""))),"")</f>
        <v/>
      </c>
      <c r="Y35" s="158" t="str">
        <f t="shared" si="1"/>
        <v/>
      </c>
      <c r="Z35" s="159" t="str">
        <f t="shared" ref="Z35:Z39" si="27">+X35</f>
        <v/>
      </c>
      <c r="AA35" s="158" t="str">
        <f t="shared" si="3"/>
        <v/>
      </c>
      <c r="AB35" s="159" t="str">
        <f>IFERROR(IF(AND(Q34="Impacto",Q35="Impacto"),(AB34-(+AB34*T35)),IF(Q35="Impacto",(M34-(+M34*T35)),IF(Q35="Probabilidad",AB34,""))),"")</f>
        <v/>
      </c>
      <c r="AC35" s="160"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61"/>
      <c r="AE35" s="162"/>
      <c r="AF35" s="162"/>
      <c r="AG35" s="168"/>
      <c r="AH35" s="166"/>
      <c r="AI35" s="166"/>
      <c r="AJ35" s="162"/>
      <c r="AK35" s="162"/>
      <c r="AL35" s="131"/>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0" ht="151.5" hidden="1" customHeight="1" x14ac:dyDescent="0.3">
      <c r="A36" s="282"/>
      <c r="B36" s="285"/>
      <c r="C36" s="288"/>
      <c r="D36" s="288"/>
      <c r="E36" s="288"/>
      <c r="F36" s="288"/>
      <c r="G36" s="291"/>
      <c r="H36" s="294"/>
      <c r="I36" s="297"/>
      <c r="J36" s="300"/>
      <c r="K36" s="297">
        <f t="shared" si="25"/>
        <v>0</v>
      </c>
      <c r="L36" s="294"/>
      <c r="M36" s="297"/>
      <c r="N36" s="303"/>
      <c r="O36" s="152">
        <v>3</v>
      </c>
      <c r="P36" s="165"/>
      <c r="Q36" s="154" t="str">
        <f>IF(OR(R36="Preventivo",R36="Detectivo"),"Probabilidad",IF(R36="Correctivo","Impacto",""))</f>
        <v/>
      </c>
      <c r="R36" s="155"/>
      <c r="S36" s="155"/>
      <c r="T36" s="156" t="str">
        <f t="shared" si="26"/>
        <v/>
      </c>
      <c r="U36" s="155"/>
      <c r="V36" s="155"/>
      <c r="W36" s="155"/>
      <c r="X36" s="157" t="str">
        <f>IFERROR(IF(AND(Q35="Probabilidad",Q36="Probabilidad"),(Z35-(+Z35*T36)),IF(AND(Q35="Impacto",Q36="Probabilidad"),(Z34-(+Z34*T36)),IF(Q36="Impacto",Z35,""))),"")</f>
        <v/>
      </c>
      <c r="Y36" s="158" t="str">
        <f t="shared" si="1"/>
        <v/>
      </c>
      <c r="Z36" s="159" t="str">
        <f t="shared" si="27"/>
        <v/>
      </c>
      <c r="AA36" s="158" t="str">
        <f t="shared" si="3"/>
        <v/>
      </c>
      <c r="AB36" s="159" t="str">
        <f>IFERROR(IF(AND(Q35="Impacto",Q36="Impacto"),(AB35-(+AB35*T36)),IF(AND(Q35="Probabilidad",Q36="Impacto"),(AB34-(+AB34*T36)),IF(Q36="Probabilidad",AB35,""))),"")</f>
        <v/>
      </c>
      <c r="AC36" s="160" t="str">
        <f t="shared" si="28"/>
        <v/>
      </c>
      <c r="AD36" s="161"/>
      <c r="AE36" s="162"/>
      <c r="AF36" s="162"/>
      <c r="AG36" s="168"/>
      <c r="AH36" s="166"/>
      <c r="AI36" s="166"/>
      <c r="AJ36" s="162"/>
      <c r="AK36" s="162"/>
      <c r="AL36" s="131"/>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row>
    <row r="37" spans="1:70" ht="151.5" hidden="1" customHeight="1" x14ac:dyDescent="0.3">
      <c r="A37" s="282"/>
      <c r="B37" s="285"/>
      <c r="C37" s="288"/>
      <c r="D37" s="288"/>
      <c r="E37" s="288"/>
      <c r="F37" s="288"/>
      <c r="G37" s="291"/>
      <c r="H37" s="294"/>
      <c r="I37" s="297"/>
      <c r="J37" s="300"/>
      <c r="K37" s="297">
        <f t="shared" si="25"/>
        <v>0</v>
      </c>
      <c r="L37" s="294"/>
      <c r="M37" s="297"/>
      <c r="N37" s="303"/>
      <c r="O37" s="152">
        <v>4</v>
      </c>
      <c r="P37" s="153"/>
      <c r="Q37" s="154" t="str">
        <f t="shared" ref="Q37:Q39" si="29">IF(OR(R37="Preventivo",R37="Detectivo"),"Probabilidad",IF(R37="Correctivo","Impacto",""))</f>
        <v/>
      </c>
      <c r="R37" s="155"/>
      <c r="S37" s="155"/>
      <c r="T37" s="156" t="str">
        <f t="shared" si="26"/>
        <v/>
      </c>
      <c r="U37" s="155"/>
      <c r="V37" s="155"/>
      <c r="W37" s="155"/>
      <c r="X37" s="157" t="str">
        <f t="shared" ref="X37:X39" si="30">IFERROR(IF(AND(Q36="Probabilidad",Q37="Probabilidad"),(Z36-(+Z36*T37)),IF(AND(Q36="Impacto",Q37="Probabilidad"),(Z35-(+Z35*T37)),IF(Q37="Impacto",Z36,""))),"")</f>
        <v/>
      </c>
      <c r="Y37" s="158" t="str">
        <f t="shared" si="1"/>
        <v/>
      </c>
      <c r="Z37" s="159" t="str">
        <f t="shared" si="27"/>
        <v/>
      </c>
      <c r="AA37" s="158" t="str">
        <f t="shared" si="3"/>
        <v/>
      </c>
      <c r="AB37" s="159" t="str">
        <f t="shared" ref="AB37:AB39" si="31">IFERROR(IF(AND(Q36="Impacto",Q37="Impacto"),(AB36-(+AB36*T37)),IF(AND(Q36="Probabilidad",Q37="Impacto"),(AB35-(+AB35*T37)),IF(Q37="Probabilidad",AB36,""))),"")</f>
        <v/>
      </c>
      <c r="AC37" s="16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1"/>
      <c r="AE37" s="162"/>
      <c r="AF37" s="162"/>
      <c r="AG37" s="168"/>
      <c r="AH37" s="166"/>
      <c r="AI37" s="166"/>
      <c r="AJ37" s="162"/>
      <c r="AK37" s="162"/>
      <c r="AL37" s="131"/>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row>
    <row r="38" spans="1:70" ht="151.5" hidden="1" customHeight="1" x14ac:dyDescent="0.3">
      <c r="A38" s="282"/>
      <c r="B38" s="285"/>
      <c r="C38" s="288"/>
      <c r="D38" s="288"/>
      <c r="E38" s="288"/>
      <c r="F38" s="288"/>
      <c r="G38" s="291"/>
      <c r="H38" s="294"/>
      <c r="I38" s="297"/>
      <c r="J38" s="300"/>
      <c r="K38" s="297">
        <f t="shared" si="25"/>
        <v>0</v>
      </c>
      <c r="L38" s="294"/>
      <c r="M38" s="297"/>
      <c r="N38" s="303"/>
      <c r="O38" s="152">
        <v>5</v>
      </c>
      <c r="P38" s="153"/>
      <c r="Q38" s="154" t="str">
        <f t="shared" si="29"/>
        <v/>
      </c>
      <c r="R38" s="155"/>
      <c r="S38" s="155"/>
      <c r="T38" s="156" t="str">
        <f t="shared" si="26"/>
        <v/>
      </c>
      <c r="U38" s="155"/>
      <c r="V38" s="155"/>
      <c r="W38" s="155"/>
      <c r="X38" s="157" t="str">
        <f t="shared" si="30"/>
        <v/>
      </c>
      <c r="Y38" s="158" t="str">
        <f t="shared" si="1"/>
        <v/>
      </c>
      <c r="Z38" s="159" t="str">
        <f t="shared" si="27"/>
        <v/>
      </c>
      <c r="AA38" s="158" t="str">
        <f t="shared" si="3"/>
        <v/>
      </c>
      <c r="AB38" s="159" t="str">
        <f t="shared" si="31"/>
        <v/>
      </c>
      <c r="AC38" s="160" t="str">
        <f t="shared" ref="AC38:AC39" si="32">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61"/>
      <c r="AE38" s="162"/>
      <c r="AF38" s="162"/>
      <c r="AG38" s="168"/>
      <c r="AH38" s="166"/>
      <c r="AI38" s="166"/>
      <c r="AJ38" s="162"/>
      <c r="AK38" s="162"/>
      <c r="AL38" s="131"/>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0" ht="151.5" hidden="1" customHeight="1" x14ac:dyDescent="0.3">
      <c r="A39" s="283"/>
      <c r="B39" s="286"/>
      <c r="C39" s="289"/>
      <c r="D39" s="289"/>
      <c r="E39" s="289"/>
      <c r="F39" s="289"/>
      <c r="G39" s="292"/>
      <c r="H39" s="295"/>
      <c r="I39" s="298"/>
      <c r="J39" s="301"/>
      <c r="K39" s="298">
        <f t="shared" si="25"/>
        <v>0</v>
      </c>
      <c r="L39" s="295"/>
      <c r="M39" s="298"/>
      <c r="N39" s="304"/>
      <c r="O39" s="152">
        <v>6</v>
      </c>
      <c r="P39" s="153"/>
      <c r="Q39" s="154" t="str">
        <f t="shared" si="29"/>
        <v/>
      </c>
      <c r="R39" s="155"/>
      <c r="S39" s="155"/>
      <c r="T39" s="156" t="str">
        <f t="shared" si="26"/>
        <v/>
      </c>
      <c r="U39" s="155"/>
      <c r="V39" s="155"/>
      <c r="W39" s="155"/>
      <c r="X39" s="157" t="str">
        <f t="shared" si="30"/>
        <v/>
      </c>
      <c r="Y39" s="158" t="str">
        <f t="shared" si="1"/>
        <v/>
      </c>
      <c r="Z39" s="159" t="str">
        <f t="shared" si="27"/>
        <v/>
      </c>
      <c r="AA39" s="158" t="str">
        <f t="shared" si="3"/>
        <v/>
      </c>
      <c r="AB39" s="159" t="str">
        <f t="shared" si="31"/>
        <v/>
      </c>
      <c r="AC39" s="160" t="str">
        <f t="shared" si="32"/>
        <v/>
      </c>
      <c r="AD39" s="161"/>
      <c r="AE39" s="162"/>
      <c r="AF39" s="162"/>
      <c r="AG39" s="168"/>
      <c r="AH39" s="166"/>
      <c r="AI39" s="166"/>
      <c r="AJ39" s="162"/>
      <c r="AK39" s="162"/>
      <c r="AL39" s="131"/>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row>
    <row r="40" spans="1:70" ht="151.5" hidden="1" customHeight="1" x14ac:dyDescent="0.3">
      <c r="A40" s="281">
        <v>6</v>
      </c>
      <c r="B40" s="284"/>
      <c r="C40" s="287"/>
      <c r="D40" s="287"/>
      <c r="E40" s="287"/>
      <c r="F40" s="287"/>
      <c r="G40" s="290"/>
      <c r="H40" s="293" t="str">
        <f>IF(G40&lt;=0,"",IF(G40&lt;=2,"Muy Baja",IF(G40&lt;=24,"Baja",IF(G40&lt;=500,"Media",IF(G40&lt;=5000,"Alta","Muy Alta")))))</f>
        <v/>
      </c>
      <c r="I40" s="296" t="str">
        <f>IF(H40="","",IF(H40="Muy Baja",0.2,IF(H40="Baja",0.4,IF(H40="Media",0.6,IF(H40="Alta",0.8,IF(H40="Muy Alta",1,))))))</f>
        <v/>
      </c>
      <c r="J40" s="299"/>
      <c r="K40" s="296">
        <f>IF(NOT(ISERROR(MATCH(J40,'Tabla Impacto'!$B$221:$B$223,0))),'Tabla Impacto'!$F$223&amp;"Por favor no seleccionar los criterios de impacto(Afectación Económica o presupuestal y Pérdida Reputacional)",J40)</f>
        <v>0</v>
      </c>
      <c r="L40" s="293" t="str">
        <f>IF(OR(K40='Tabla Impacto'!$C$11,K40='Tabla Impacto'!$D$11),"Leve",IF(OR(K40='Tabla Impacto'!$C$12,K40='Tabla Impacto'!$D$12),"Menor",IF(OR(K40='Tabla Impacto'!$C$13,K40='Tabla Impacto'!$D$13),"Moderado",IF(OR(K40='Tabla Impacto'!$C$14,K40='Tabla Impacto'!$D$14),"Mayor",IF(OR(K40='Tabla Impacto'!$C$15,K40='Tabla Impacto'!$D$15),"Catastrófico","")))))</f>
        <v/>
      </c>
      <c r="M40" s="296" t="str">
        <f>IF(L40="","",IF(L40="Leve",0.2,IF(L40="Menor",0.4,IF(L40="Moderado",0.6,IF(L40="Mayor",0.8,IF(L40="Catastrófico",1,))))))</f>
        <v/>
      </c>
      <c r="N40" s="30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52">
        <v>1</v>
      </c>
      <c r="P40" s="153"/>
      <c r="Q40" s="154" t="str">
        <f>IF(OR(R40="Preventivo",R40="Detectivo"),"Probabilidad",IF(R40="Correctivo","Impacto",""))</f>
        <v/>
      </c>
      <c r="R40" s="155"/>
      <c r="S40" s="155"/>
      <c r="T40" s="156" t="str">
        <f>IF(AND(R40="Preventivo",S40="Automático"),"50%",IF(AND(R40="Preventivo",S40="Manual"),"40%",IF(AND(R40="Detectivo",S40="Automático"),"40%",IF(AND(R40="Detectivo",S40="Manual"),"30%",IF(AND(R40="Correctivo",S40="Automático"),"35%",IF(AND(R40="Correctivo",S40="Manual"),"25%",""))))))</f>
        <v/>
      </c>
      <c r="U40" s="155"/>
      <c r="V40" s="155"/>
      <c r="W40" s="155"/>
      <c r="X40" s="157" t="str">
        <f>IFERROR(IF(Q40="Probabilidad",(I40-(+I40*T40)),IF(Q40="Impacto",I40,"")),"")</f>
        <v/>
      </c>
      <c r="Y40" s="158" t="str">
        <f>IFERROR(IF(X40="","",IF(X40&lt;=0.2,"Muy Baja",IF(X40&lt;=0.4,"Baja",IF(X40&lt;=0.6,"Media",IF(X40&lt;=0.8,"Alta","Muy Alta"))))),"")</f>
        <v/>
      </c>
      <c r="Z40" s="159" t="str">
        <f>+X40</f>
        <v/>
      </c>
      <c r="AA40" s="158" t="str">
        <f>IFERROR(IF(AB40="","",IF(AB40&lt;=0.2,"Leve",IF(AB40&lt;=0.4,"Menor",IF(AB40&lt;=0.6,"Moderado",IF(AB40&lt;=0.8,"Mayor","Catastrófico"))))),"")</f>
        <v/>
      </c>
      <c r="AB40" s="159" t="str">
        <f>IFERROR(IF(Q40="Impacto",(M40-(+M40*T40)),IF(Q40="Probabilidad",M40,"")),"")</f>
        <v/>
      </c>
      <c r="AC40" s="16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61"/>
      <c r="AE40" s="162"/>
      <c r="AF40" s="162"/>
      <c r="AG40" s="168"/>
      <c r="AH40" s="166"/>
      <c r="AI40" s="166"/>
      <c r="AJ40" s="162"/>
      <c r="AK40" s="162"/>
      <c r="AL40" s="131"/>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row>
    <row r="41" spans="1:70" ht="151.5" hidden="1" customHeight="1" x14ac:dyDescent="0.3">
      <c r="A41" s="282"/>
      <c r="B41" s="285"/>
      <c r="C41" s="288"/>
      <c r="D41" s="288"/>
      <c r="E41" s="288"/>
      <c r="F41" s="288"/>
      <c r="G41" s="291"/>
      <c r="H41" s="294"/>
      <c r="I41" s="297"/>
      <c r="J41" s="300"/>
      <c r="K41" s="297">
        <f t="shared" ref="K41:K45" si="33">IF(NOT(ISERROR(MATCH(J41,_xlfn.ANCHORARRAY(E52),0))),I54&amp;"Por favor no seleccionar los criterios de impacto",J41)</f>
        <v>0</v>
      </c>
      <c r="L41" s="294"/>
      <c r="M41" s="297"/>
      <c r="N41" s="303"/>
      <c r="O41" s="152">
        <v>2</v>
      </c>
      <c r="P41" s="153"/>
      <c r="Q41" s="154" t="str">
        <f>IF(OR(R41="Preventivo",R41="Detectivo"),"Probabilidad",IF(R41="Correctivo","Impacto",""))</f>
        <v/>
      </c>
      <c r="R41" s="155"/>
      <c r="S41" s="155"/>
      <c r="T41" s="156" t="str">
        <f t="shared" ref="T41:T45" si="34">IF(AND(R41="Preventivo",S41="Automático"),"50%",IF(AND(R41="Preventivo",S41="Manual"),"40%",IF(AND(R41="Detectivo",S41="Automático"),"40%",IF(AND(R41="Detectivo",S41="Manual"),"30%",IF(AND(R41="Correctivo",S41="Automático"),"35%",IF(AND(R41="Correctivo",S41="Manual"),"25%",""))))))</f>
        <v/>
      </c>
      <c r="U41" s="155"/>
      <c r="V41" s="155"/>
      <c r="W41" s="155"/>
      <c r="X41" s="157" t="str">
        <f>IFERROR(IF(AND(Q40="Probabilidad",Q41="Probabilidad"),(Z40-(+Z40*T41)),IF(Q41="Probabilidad",(I40-(+I40*T41)),IF(Q41="Impacto",Z40,""))),"")</f>
        <v/>
      </c>
      <c r="Y41" s="158" t="str">
        <f t="shared" si="1"/>
        <v/>
      </c>
      <c r="Z41" s="159" t="str">
        <f t="shared" ref="Z41:Z45" si="35">+X41</f>
        <v/>
      </c>
      <c r="AA41" s="158" t="str">
        <f t="shared" si="3"/>
        <v/>
      </c>
      <c r="AB41" s="159" t="str">
        <f>IFERROR(IF(AND(Q40="Impacto",Q41="Impacto"),(AB40-(+AB40*T41)),IF(Q41="Impacto",(M40-(+M40*T41)),IF(Q41="Probabilidad",AB40,""))),"")</f>
        <v/>
      </c>
      <c r="AC41" s="160" t="str">
        <f t="shared" ref="AC41:AC42" si="3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61"/>
      <c r="AE41" s="162"/>
      <c r="AF41" s="162"/>
      <c r="AG41" s="168"/>
      <c r="AH41" s="166"/>
      <c r="AI41" s="166"/>
      <c r="AJ41" s="162"/>
      <c r="AK41" s="162"/>
      <c r="AL41" s="131"/>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row>
    <row r="42" spans="1:70" ht="151.5" hidden="1" customHeight="1" x14ac:dyDescent="0.3">
      <c r="A42" s="282"/>
      <c r="B42" s="285"/>
      <c r="C42" s="288"/>
      <c r="D42" s="288"/>
      <c r="E42" s="288"/>
      <c r="F42" s="288"/>
      <c r="G42" s="291"/>
      <c r="H42" s="294"/>
      <c r="I42" s="297"/>
      <c r="J42" s="300"/>
      <c r="K42" s="297">
        <f t="shared" si="33"/>
        <v>0</v>
      </c>
      <c r="L42" s="294"/>
      <c r="M42" s="297"/>
      <c r="N42" s="303"/>
      <c r="O42" s="152">
        <v>3</v>
      </c>
      <c r="P42" s="165"/>
      <c r="Q42" s="154" t="str">
        <f>IF(OR(R42="Preventivo",R42="Detectivo"),"Probabilidad",IF(R42="Correctivo","Impacto",""))</f>
        <v/>
      </c>
      <c r="R42" s="155"/>
      <c r="S42" s="155"/>
      <c r="T42" s="156" t="str">
        <f t="shared" si="34"/>
        <v/>
      </c>
      <c r="U42" s="155"/>
      <c r="V42" s="155"/>
      <c r="W42" s="155"/>
      <c r="X42" s="157" t="str">
        <f>IFERROR(IF(AND(Q41="Probabilidad",Q42="Probabilidad"),(Z41-(+Z41*T42)),IF(AND(Q41="Impacto",Q42="Probabilidad"),(Z40-(+Z40*T42)),IF(Q42="Impacto",Z41,""))),"")</f>
        <v/>
      </c>
      <c r="Y42" s="158" t="str">
        <f t="shared" si="1"/>
        <v/>
      </c>
      <c r="Z42" s="159" t="str">
        <f t="shared" si="35"/>
        <v/>
      </c>
      <c r="AA42" s="158" t="str">
        <f t="shared" si="3"/>
        <v/>
      </c>
      <c r="AB42" s="159" t="str">
        <f>IFERROR(IF(AND(Q41="Impacto",Q42="Impacto"),(AB41-(+AB41*T42)),IF(AND(Q41="Probabilidad",Q42="Impacto"),(AB40-(+AB40*T42)),IF(Q42="Probabilidad",AB41,""))),"")</f>
        <v/>
      </c>
      <c r="AC42" s="160" t="str">
        <f t="shared" si="36"/>
        <v/>
      </c>
      <c r="AD42" s="161"/>
      <c r="AE42" s="162"/>
      <c r="AF42" s="162"/>
      <c r="AG42" s="168"/>
      <c r="AH42" s="166"/>
      <c r="AI42" s="166"/>
      <c r="AJ42" s="162"/>
      <c r="AK42" s="162"/>
      <c r="AL42" s="131"/>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0" ht="151.5" hidden="1" customHeight="1" x14ac:dyDescent="0.3">
      <c r="A43" s="282"/>
      <c r="B43" s="285"/>
      <c r="C43" s="288"/>
      <c r="D43" s="288"/>
      <c r="E43" s="288"/>
      <c r="F43" s="288"/>
      <c r="G43" s="291"/>
      <c r="H43" s="294"/>
      <c r="I43" s="297"/>
      <c r="J43" s="300"/>
      <c r="K43" s="297">
        <f t="shared" si="33"/>
        <v>0</v>
      </c>
      <c r="L43" s="294"/>
      <c r="M43" s="297"/>
      <c r="N43" s="303"/>
      <c r="O43" s="152">
        <v>4</v>
      </c>
      <c r="P43" s="153"/>
      <c r="Q43" s="154" t="str">
        <f t="shared" ref="Q43:Q45" si="37">IF(OR(R43="Preventivo",R43="Detectivo"),"Probabilidad",IF(R43="Correctivo","Impacto",""))</f>
        <v/>
      </c>
      <c r="R43" s="155"/>
      <c r="S43" s="155"/>
      <c r="T43" s="156" t="str">
        <f t="shared" si="34"/>
        <v/>
      </c>
      <c r="U43" s="155"/>
      <c r="V43" s="155"/>
      <c r="W43" s="155"/>
      <c r="X43" s="157" t="str">
        <f t="shared" ref="X43:X45" si="38">IFERROR(IF(AND(Q42="Probabilidad",Q43="Probabilidad"),(Z42-(+Z42*T43)),IF(AND(Q42="Impacto",Q43="Probabilidad"),(Z41-(+Z41*T43)),IF(Q43="Impacto",Z42,""))),"")</f>
        <v/>
      </c>
      <c r="Y43" s="158" t="str">
        <f t="shared" si="1"/>
        <v/>
      </c>
      <c r="Z43" s="159" t="str">
        <f t="shared" si="35"/>
        <v/>
      </c>
      <c r="AA43" s="158" t="str">
        <f t="shared" si="3"/>
        <v/>
      </c>
      <c r="AB43" s="159" t="str">
        <f t="shared" ref="AB43:AB45" si="39">IFERROR(IF(AND(Q42="Impacto",Q43="Impacto"),(AB42-(+AB42*T43)),IF(AND(Q42="Probabilidad",Q43="Impacto"),(AB41-(+AB41*T43)),IF(Q43="Probabilidad",AB42,""))),"")</f>
        <v/>
      </c>
      <c r="AC43" s="16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61"/>
      <c r="AE43" s="162"/>
      <c r="AF43" s="162"/>
      <c r="AG43" s="168"/>
      <c r="AH43" s="166"/>
      <c r="AI43" s="166"/>
      <c r="AJ43" s="162"/>
      <c r="AK43" s="162"/>
      <c r="AL43" s="131"/>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row>
    <row r="44" spans="1:70" ht="151.5" hidden="1" customHeight="1" x14ac:dyDescent="0.3">
      <c r="A44" s="282"/>
      <c r="B44" s="285"/>
      <c r="C44" s="288"/>
      <c r="D44" s="288"/>
      <c r="E44" s="288"/>
      <c r="F44" s="288"/>
      <c r="G44" s="291"/>
      <c r="H44" s="294"/>
      <c r="I44" s="297"/>
      <c r="J44" s="300"/>
      <c r="K44" s="297">
        <f t="shared" si="33"/>
        <v>0</v>
      </c>
      <c r="L44" s="294"/>
      <c r="M44" s="297"/>
      <c r="N44" s="303"/>
      <c r="O44" s="152">
        <v>5</v>
      </c>
      <c r="P44" s="153"/>
      <c r="Q44" s="154" t="str">
        <f t="shared" si="37"/>
        <v/>
      </c>
      <c r="R44" s="155"/>
      <c r="S44" s="155"/>
      <c r="T44" s="156" t="str">
        <f t="shared" si="34"/>
        <v/>
      </c>
      <c r="U44" s="155"/>
      <c r="V44" s="155"/>
      <c r="W44" s="155"/>
      <c r="X44" s="157" t="str">
        <f t="shared" si="38"/>
        <v/>
      </c>
      <c r="Y44" s="158" t="str">
        <f t="shared" si="1"/>
        <v/>
      </c>
      <c r="Z44" s="159" t="str">
        <f t="shared" si="35"/>
        <v/>
      </c>
      <c r="AA44" s="158" t="str">
        <f t="shared" si="3"/>
        <v/>
      </c>
      <c r="AB44" s="159" t="str">
        <f t="shared" si="39"/>
        <v/>
      </c>
      <c r="AC44" s="160" t="str">
        <f t="shared" ref="AC44" si="4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61"/>
      <c r="AE44" s="162"/>
      <c r="AF44" s="162"/>
      <c r="AG44" s="168"/>
      <c r="AH44" s="166"/>
      <c r="AI44" s="166"/>
      <c r="AJ44" s="162"/>
      <c r="AK44" s="162"/>
      <c r="AL44" s="131"/>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row>
    <row r="45" spans="1:70" ht="151.5" hidden="1" customHeight="1" x14ac:dyDescent="0.3">
      <c r="A45" s="283"/>
      <c r="B45" s="286"/>
      <c r="C45" s="289"/>
      <c r="D45" s="289"/>
      <c r="E45" s="289"/>
      <c r="F45" s="289"/>
      <c r="G45" s="292"/>
      <c r="H45" s="295"/>
      <c r="I45" s="298"/>
      <c r="J45" s="301"/>
      <c r="K45" s="298">
        <f t="shared" si="33"/>
        <v>0</v>
      </c>
      <c r="L45" s="295"/>
      <c r="M45" s="298"/>
      <c r="N45" s="304"/>
      <c r="O45" s="152">
        <v>6</v>
      </c>
      <c r="P45" s="153"/>
      <c r="Q45" s="154" t="str">
        <f t="shared" si="37"/>
        <v/>
      </c>
      <c r="R45" s="155"/>
      <c r="S45" s="155"/>
      <c r="T45" s="156" t="str">
        <f t="shared" si="34"/>
        <v/>
      </c>
      <c r="U45" s="155"/>
      <c r="V45" s="155"/>
      <c r="W45" s="155"/>
      <c r="X45" s="157" t="str">
        <f t="shared" si="38"/>
        <v/>
      </c>
      <c r="Y45" s="158" t="str">
        <f t="shared" si="1"/>
        <v/>
      </c>
      <c r="Z45" s="159" t="str">
        <f t="shared" si="35"/>
        <v/>
      </c>
      <c r="AA45" s="158" t="str">
        <f>IFERROR(IF(AB45="","",IF(AB45&lt;=0.2,"Leve",IF(AB45&lt;=0.4,"Menor",IF(AB45&lt;=0.6,"Moderado",IF(AB45&lt;=0.8,"Mayor","Catastrófico"))))),"")</f>
        <v/>
      </c>
      <c r="AB45" s="159" t="str">
        <f t="shared" si="39"/>
        <v/>
      </c>
      <c r="AC45" s="16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61"/>
      <c r="AE45" s="162"/>
      <c r="AF45" s="162"/>
      <c r="AG45" s="168"/>
      <c r="AH45" s="166"/>
      <c r="AI45" s="166"/>
      <c r="AJ45" s="162"/>
      <c r="AK45" s="162"/>
      <c r="AL45" s="131"/>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row>
    <row r="46" spans="1:70" ht="151.5" hidden="1" customHeight="1" x14ac:dyDescent="0.3">
      <c r="A46" s="281">
        <v>7</v>
      </c>
      <c r="B46" s="284"/>
      <c r="C46" s="284"/>
      <c r="D46" s="284"/>
      <c r="E46" s="287"/>
      <c r="F46" s="284"/>
      <c r="G46" s="314"/>
      <c r="H46" s="311" t="str">
        <f>IF(G46&lt;=0,"",IF(G46&lt;=2,"Muy Baja",IF(G46&lt;=24,"Baja",IF(G46&lt;=500,"Media",IF(G46&lt;=5000,"Alta","Muy Alta")))))</f>
        <v/>
      </c>
      <c r="I46" s="308" t="str">
        <f>IF(H46="","",IF(H46="Muy Baja",0.2,IF(H46="Baja",0.4,IF(H46="Media",0.6,IF(H46="Alta",0.8,IF(H46="Muy Alta",1,))))))</f>
        <v/>
      </c>
      <c r="J46" s="305"/>
      <c r="K46" s="308">
        <f>IF(NOT(ISERROR(MATCH(J46,'Tabla Impacto'!$B$221:$B$223,0))),'Tabla Impacto'!$F$223&amp;"Por favor no seleccionar los criterios de impacto(Afectación Económica o presupuestal y Pérdida Reputacional)",J46)</f>
        <v>0</v>
      </c>
      <c r="L46" s="311" t="str">
        <f>IF(OR(K46='Tabla Impacto'!$C$11,K46='Tabla Impacto'!$D$11),"Leve",IF(OR(K46='Tabla Impacto'!$C$12,K46='Tabla Impacto'!$D$12),"Menor",IF(OR(K46='Tabla Impacto'!$C$13,K46='Tabla Impacto'!$D$13),"Moderado",IF(OR(K46='Tabla Impacto'!$C$14,K46='Tabla Impacto'!$D$14),"Mayor",IF(OR(K46='Tabla Impacto'!$C$15,K46='Tabla Impacto'!$D$15),"Catastrófico","")))))</f>
        <v/>
      </c>
      <c r="M46" s="308" t="str">
        <f>IF(L46="","",IF(L46="Leve",0.2,IF(L46="Menor",0.4,IF(L46="Moderado",0.6,IF(L46="Mayor",0.8,IF(L46="Catastrófico",1,))))))</f>
        <v/>
      </c>
      <c r="N46" s="317"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0">
        <v>1</v>
      </c>
      <c r="P46" s="121"/>
      <c r="Q46" s="122" t="str">
        <f>IF(OR(R46="Preventivo",R46="Detectivo"),"Probabilidad",IF(R46="Correctivo","Impacto",""))</f>
        <v/>
      </c>
      <c r="R46" s="123"/>
      <c r="S46" s="123"/>
      <c r="T46" s="124" t="str">
        <f>IF(AND(R46="Preventivo",S46="Automático"),"50%",IF(AND(R46="Preventivo",S46="Manual"),"40%",IF(AND(R46="Detectivo",S46="Automático"),"40%",IF(AND(R46="Detectivo",S46="Manual"),"30%",IF(AND(R46="Correctivo",S46="Automático"),"35%",IF(AND(R46="Correctivo",S46="Manual"),"25%",""))))))</f>
        <v/>
      </c>
      <c r="U46" s="123"/>
      <c r="V46" s="123"/>
      <c r="W46" s="123"/>
      <c r="X46" s="125" t="str">
        <f>IFERROR(IF(Q46="Probabilidad",(I46-(+I46*T46)),IF(Q46="Impacto",I46,"")),"")</f>
        <v/>
      </c>
      <c r="Y46" s="126" t="str">
        <f>IFERROR(IF(X46="","",IF(X46&lt;=0.2,"Muy Baja",IF(X46&lt;=0.4,"Baja",IF(X46&lt;=0.6,"Media",IF(X46&lt;=0.8,"Alta","Muy Alta"))))),"")</f>
        <v/>
      </c>
      <c r="Z46" s="127" t="str">
        <f>+X46</f>
        <v/>
      </c>
      <c r="AA46" s="126" t="str">
        <f>IFERROR(IF(AB46="","",IF(AB46&lt;=0.2,"Leve",IF(AB46&lt;=0.4,"Menor",IF(AB46&lt;=0.6,"Moderado",IF(AB46&lt;=0.8,"Mayor","Catastrófico"))))),"")</f>
        <v/>
      </c>
      <c r="AB46" s="127" t="str">
        <f>IFERROR(IF(Q46="Impacto",(M46-(+M46*T46)),IF(Q46="Probabilidad",M46,"")),"")</f>
        <v/>
      </c>
      <c r="AC46" s="12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9"/>
      <c r="AE46" s="130"/>
      <c r="AF46" s="130"/>
      <c r="AG46" s="131"/>
      <c r="AH46" s="132"/>
      <c r="AI46" s="132"/>
      <c r="AJ46" s="130"/>
      <c r="AK46" s="130"/>
      <c r="AL46" s="131"/>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row>
    <row r="47" spans="1:70" ht="151.5" hidden="1" customHeight="1" x14ac:dyDescent="0.3">
      <c r="A47" s="282"/>
      <c r="B47" s="285"/>
      <c r="C47" s="285"/>
      <c r="D47" s="285"/>
      <c r="E47" s="288"/>
      <c r="F47" s="285"/>
      <c r="G47" s="315"/>
      <c r="H47" s="312"/>
      <c r="I47" s="309"/>
      <c r="J47" s="306"/>
      <c r="K47" s="309">
        <f t="shared" ref="K47:K51" si="41">IF(NOT(ISERROR(MATCH(J47,_xlfn.ANCHORARRAY(E58),0))),I60&amp;"Por favor no seleccionar los criterios de impacto",J47)</f>
        <v>0</v>
      </c>
      <c r="L47" s="312"/>
      <c r="M47" s="309"/>
      <c r="N47" s="318"/>
      <c r="O47" s="120">
        <v>2</v>
      </c>
      <c r="P47" s="121"/>
      <c r="Q47" s="122" t="str">
        <f>IF(OR(R47="Preventivo",R47="Detectivo"),"Probabilidad",IF(R47="Correctivo","Impacto",""))</f>
        <v/>
      </c>
      <c r="R47" s="123"/>
      <c r="S47" s="123"/>
      <c r="T47" s="124" t="str">
        <f t="shared" ref="T47:T51" si="42">IF(AND(R47="Preventivo",S47="Automático"),"50%",IF(AND(R47="Preventivo",S47="Manual"),"40%",IF(AND(R47="Detectivo",S47="Automático"),"40%",IF(AND(R47="Detectivo",S47="Manual"),"30%",IF(AND(R47="Correctivo",S47="Automático"),"35%",IF(AND(R47="Correctivo",S47="Manual"),"25%",""))))))</f>
        <v/>
      </c>
      <c r="U47" s="123"/>
      <c r="V47" s="123"/>
      <c r="W47" s="123"/>
      <c r="X47" s="125" t="str">
        <f>IFERROR(IF(AND(Q46="Probabilidad",Q47="Probabilidad"),(Z46-(+Z46*T47)),IF(Q47="Probabilidad",(I46-(+I46*T47)),IF(Q47="Impacto",Z46,""))),"")</f>
        <v/>
      </c>
      <c r="Y47" s="126" t="str">
        <f t="shared" si="1"/>
        <v/>
      </c>
      <c r="Z47" s="127" t="str">
        <f t="shared" ref="Z47:Z51" si="43">+X47</f>
        <v/>
      </c>
      <c r="AA47" s="126" t="str">
        <f t="shared" si="3"/>
        <v/>
      </c>
      <c r="AB47" s="127" t="str">
        <f>IFERROR(IF(AND(Q46="Impacto",Q47="Impacto"),(AB46-(+AB46*T47)),IF(Q47="Impacto",(M46-(+M46*T47)),IF(Q47="Probabilidad",AB46,""))),"")</f>
        <v/>
      </c>
      <c r="AC47" s="128" t="str">
        <f t="shared" ref="AC47:AC48" si="4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9"/>
      <c r="AE47" s="130"/>
      <c r="AF47" s="130"/>
      <c r="AG47" s="131"/>
      <c r="AH47" s="132"/>
      <c r="AI47" s="132"/>
      <c r="AJ47" s="130"/>
      <c r="AK47" s="130"/>
      <c r="AL47" s="131"/>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row>
    <row r="48" spans="1:70" ht="151.5" hidden="1" customHeight="1" x14ac:dyDescent="0.3">
      <c r="A48" s="282"/>
      <c r="B48" s="285"/>
      <c r="C48" s="285"/>
      <c r="D48" s="285"/>
      <c r="E48" s="288"/>
      <c r="F48" s="285"/>
      <c r="G48" s="315"/>
      <c r="H48" s="312"/>
      <c r="I48" s="309"/>
      <c r="J48" s="306"/>
      <c r="K48" s="309">
        <f t="shared" si="41"/>
        <v>0</v>
      </c>
      <c r="L48" s="312"/>
      <c r="M48" s="309"/>
      <c r="N48" s="318"/>
      <c r="O48" s="120">
        <v>3</v>
      </c>
      <c r="P48" s="133"/>
      <c r="Q48" s="122" t="str">
        <f>IF(OR(R48="Preventivo",R48="Detectivo"),"Probabilidad",IF(R48="Correctivo","Impacto",""))</f>
        <v/>
      </c>
      <c r="R48" s="123"/>
      <c r="S48" s="123"/>
      <c r="T48" s="124" t="str">
        <f t="shared" si="42"/>
        <v/>
      </c>
      <c r="U48" s="123"/>
      <c r="V48" s="123"/>
      <c r="W48" s="123"/>
      <c r="X48" s="125" t="str">
        <f>IFERROR(IF(AND(Q47="Probabilidad",Q48="Probabilidad"),(Z47-(+Z47*T48)),IF(AND(Q47="Impacto",Q48="Probabilidad"),(Z46-(+Z46*T48)),IF(Q48="Impacto",Z47,""))),"")</f>
        <v/>
      </c>
      <c r="Y48" s="126" t="str">
        <f t="shared" si="1"/>
        <v/>
      </c>
      <c r="Z48" s="127" t="str">
        <f t="shared" si="43"/>
        <v/>
      </c>
      <c r="AA48" s="126" t="str">
        <f t="shared" si="3"/>
        <v/>
      </c>
      <c r="AB48" s="127" t="str">
        <f>IFERROR(IF(AND(Q47="Impacto",Q48="Impacto"),(AB47-(+AB47*T48)),IF(AND(Q47="Probabilidad",Q48="Impacto"),(AB46-(+AB46*T48)),IF(Q48="Probabilidad",AB47,""))),"")</f>
        <v/>
      </c>
      <c r="AC48" s="128" t="str">
        <f t="shared" si="44"/>
        <v/>
      </c>
      <c r="AD48" s="129"/>
      <c r="AE48" s="130"/>
      <c r="AF48" s="130"/>
      <c r="AG48" s="131"/>
      <c r="AH48" s="132"/>
      <c r="AI48" s="132"/>
      <c r="AJ48" s="130"/>
      <c r="AK48" s="130"/>
      <c r="AL48" s="131"/>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row>
    <row r="49" spans="1:70" ht="151.5" hidden="1" customHeight="1" x14ac:dyDescent="0.3">
      <c r="A49" s="282"/>
      <c r="B49" s="285"/>
      <c r="C49" s="285"/>
      <c r="D49" s="285"/>
      <c r="E49" s="288"/>
      <c r="F49" s="285"/>
      <c r="G49" s="315"/>
      <c r="H49" s="312"/>
      <c r="I49" s="309"/>
      <c r="J49" s="306"/>
      <c r="K49" s="309">
        <f t="shared" si="41"/>
        <v>0</v>
      </c>
      <c r="L49" s="312"/>
      <c r="M49" s="309"/>
      <c r="N49" s="318"/>
      <c r="O49" s="120">
        <v>4</v>
      </c>
      <c r="P49" s="121"/>
      <c r="Q49" s="122" t="str">
        <f t="shared" ref="Q49:Q51" si="45">IF(OR(R49="Preventivo",R49="Detectivo"),"Probabilidad",IF(R49="Correctivo","Impacto",""))</f>
        <v/>
      </c>
      <c r="R49" s="123"/>
      <c r="S49" s="123"/>
      <c r="T49" s="124" t="str">
        <f t="shared" si="42"/>
        <v/>
      </c>
      <c r="U49" s="123"/>
      <c r="V49" s="123"/>
      <c r="W49" s="123"/>
      <c r="X49" s="125" t="str">
        <f t="shared" ref="X49:X51" si="46">IFERROR(IF(AND(Q48="Probabilidad",Q49="Probabilidad"),(Z48-(+Z48*T49)),IF(AND(Q48="Impacto",Q49="Probabilidad"),(Z47-(+Z47*T49)),IF(Q49="Impacto",Z48,""))),"")</f>
        <v/>
      </c>
      <c r="Y49" s="126" t="str">
        <f t="shared" si="1"/>
        <v/>
      </c>
      <c r="Z49" s="127" t="str">
        <f t="shared" si="43"/>
        <v/>
      </c>
      <c r="AA49" s="126" t="str">
        <f t="shared" si="3"/>
        <v/>
      </c>
      <c r="AB49" s="127" t="str">
        <f t="shared" ref="AB49:AB51" si="47">IFERROR(IF(AND(Q48="Impacto",Q49="Impacto"),(AB48-(+AB48*T49)),IF(AND(Q48="Probabilidad",Q49="Impacto"),(AB47-(+AB47*T49)),IF(Q49="Probabilidad",AB48,""))),"")</f>
        <v/>
      </c>
      <c r="AC49" s="128"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9"/>
      <c r="AE49" s="130"/>
      <c r="AF49" s="130"/>
      <c r="AG49" s="131"/>
      <c r="AH49" s="132"/>
      <c r="AI49" s="132"/>
      <c r="AJ49" s="130"/>
      <c r="AK49" s="130"/>
      <c r="AL49" s="131"/>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row>
    <row r="50" spans="1:70" ht="151.5" hidden="1" customHeight="1" x14ac:dyDescent="0.3">
      <c r="A50" s="282"/>
      <c r="B50" s="285"/>
      <c r="C50" s="285"/>
      <c r="D50" s="285"/>
      <c r="E50" s="288"/>
      <c r="F50" s="285"/>
      <c r="G50" s="315"/>
      <c r="H50" s="312"/>
      <c r="I50" s="309"/>
      <c r="J50" s="306"/>
      <c r="K50" s="309">
        <f t="shared" si="41"/>
        <v>0</v>
      </c>
      <c r="L50" s="312"/>
      <c r="M50" s="309"/>
      <c r="N50" s="318"/>
      <c r="O50" s="120">
        <v>5</v>
      </c>
      <c r="P50" s="121"/>
      <c r="Q50" s="122" t="str">
        <f t="shared" si="45"/>
        <v/>
      </c>
      <c r="R50" s="123"/>
      <c r="S50" s="123"/>
      <c r="T50" s="124" t="str">
        <f t="shared" si="42"/>
        <v/>
      </c>
      <c r="U50" s="123"/>
      <c r="V50" s="123"/>
      <c r="W50" s="123"/>
      <c r="X50" s="125" t="str">
        <f t="shared" si="46"/>
        <v/>
      </c>
      <c r="Y50" s="126" t="str">
        <f t="shared" si="1"/>
        <v/>
      </c>
      <c r="Z50" s="127" t="str">
        <f t="shared" si="43"/>
        <v/>
      </c>
      <c r="AA50" s="126" t="str">
        <f t="shared" si="3"/>
        <v/>
      </c>
      <c r="AB50" s="127" t="str">
        <f t="shared" si="47"/>
        <v/>
      </c>
      <c r="AC50" s="128" t="str">
        <f t="shared" ref="AC50:AC51" si="48">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9"/>
      <c r="AE50" s="130"/>
      <c r="AF50" s="130"/>
      <c r="AG50" s="131"/>
      <c r="AH50" s="132"/>
      <c r="AI50" s="132"/>
      <c r="AJ50" s="130"/>
      <c r="AK50" s="130"/>
      <c r="AL50" s="131"/>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row>
    <row r="51" spans="1:70" ht="151.5" hidden="1" customHeight="1" x14ac:dyDescent="0.3">
      <c r="A51" s="283"/>
      <c r="B51" s="286"/>
      <c r="C51" s="286"/>
      <c r="D51" s="286"/>
      <c r="E51" s="289"/>
      <c r="F51" s="286"/>
      <c r="G51" s="316"/>
      <c r="H51" s="313"/>
      <c r="I51" s="310"/>
      <c r="J51" s="307"/>
      <c r="K51" s="310">
        <f t="shared" si="41"/>
        <v>0</v>
      </c>
      <c r="L51" s="313"/>
      <c r="M51" s="310"/>
      <c r="N51" s="319"/>
      <c r="O51" s="120">
        <v>6</v>
      </c>
      <c r="P51" s="121"/>
      <c r="Q51" s="122" t="str">
        <f t="shared" si="45"/>
        <v/>
      </c>
      <c r="R51" s="123"/>
      <c r="S51" s="123"/>
      <c r="T51" s="124" t="str">
        <f t="shared" si="42"/>
        <v/>
      </c>
      <c r="U51" s="123"/>
      <c r="V51" s="123"/>
      <c r="W51" s="123"/>
      <c r="X51" s="125" t="str">
        <f t="shared" si="46"/>
        <v/>
      </c>
      <c r="Y51" s="126" t="str">
        <f t="shared" si="1"/>
        <v/>
      </c>
      <c r="Z51" s="127" t="str">
        <f t="shared" si="43"/>
        <v/>
      </c>
      <c r="AA51" s="126" t="str">
        <f t="shared" si="3"/>
        <v/>
      </c>
      <c r="AB51" s="127" t="str">
        <f t="shared" si="47"/>
        <v/>
      </c>
      <c r="AC51" s="128" t="str">
        <f t="shared" si="48"/>
        <v/>
      </c>
      <c r="AD51" s="129"/>
      <c r="AE51" s="130"/>
      <c r="AF51" s="130"/>
      <c r="AG51" s="131"/>
      <c r="AH51" s="132"/>
      <c r="AI51" s="132"/>
      <c r="AJ51" s="130"/>
      <c r="AK51" s="130"/>
      <c r="AL51" s="131"/>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row>
    <row r="52" spans="1:70" ht="151.5" hidden="1" customHeight="1" x14ac:dyDescent="0.3">
      <c r="A52" s="281">
        <v>8</v>
      </c>
      <c r="B52" s="284"/>
      <c r="C52" s="284"/>
      <c r="D52" s="284"/>
      <c r="E52" s="287"/>
      <c r="F52" s="284"/>
      <c r="G52" s="314"/>
      <c r="H52" s="311" t="str">
        <f>IF(G52&lt;=0,"",IF(G52&lt;=2,"Muy Baja",IF(G52&lt;=24,"Baja",IF(G52&lt;=500,"Media",IF(G52&lt;=5000,"Alta","Muy Alta")))))</f>
        <v/>
      </c>
      <c r="I52" s="308" t="str">
        <f>IF(H52="","",IF(H52="Muy Baja",0.2,IF(H52="Baja",0.4,IF(H52="Media",0.6,IF(H52="Alta",0.8,IF(H52="Muy Alta",1,))))))</f>
        <v/>
      </c>
      <c r="J52" s="305"/>
      <c r="K52" s="308">
        <f>IF(NOT(ISERROR(MATCH(J52,'Tabla Impacto'!$B$221:$B$223,0))),'Tabla Impacto'!$F$223&amp;"Por favor no seleccionar los criterios de impacto(Afectación Económica o presupuestal y Pérdida Reputacional)",J52)</f>
        <v>0</v>
      </c>
      <c r="L52" s="311" t="str">
        <f>IF(OR(K52='Tabla Impacto'!$C$11,K52='Tabla Impacto'!$D$11),"Leve",IF(OR(K52='Tabla Impacto'!$C$12,K52='Tabla Impacto'!$D$12),"Menor",IF(OR(K52='Tabla Impacto'!$C$13,K52='Tabla Impacto'!$D$13),"Moderado",IF(OR(K52='Tabla Impacto'!$C$14,K52='Tabla Impacto'!$D$14),"Mayor",IF(OR(K52='Tabla Impacto'!$C$15,K52='Tabla Impacto'!$D$15),"Catastrófico","")))))</f>
        <v/>
      </c>
      <c r="M52" s="308" t="str">
        <f>IF(L52="","",IF(L52="Leve",0.2,IF(L52="Menor",0.4,IF(L52="Moderado",0.6,IF(L52="Mayor",0.8,IF(L52="Catastrófico",1,))))))</f>
        <v/>
      </c>
      <c r="N52" s="317"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0">
        <v>1</v>
      </c>
      <c r="P52" s="121"/>
      <c r="Q52" s="122" t="str">
        <f>IF(OR(R52="Preventivo",R52="Detectivo"),"Probabilidad",IF(R52="Correctivo","Impacto",""))</f>
        <v/>
      </c>
      <c r="R52" s="123"/>
      <c r="S52" s="123"/>
      <c r="T52" s="124" t="str">
        <f>IF(AND(R52="Preventivo",S52="Automático"),"50%",IF(AND(R52="Preventivo",S52="Manual"),"40%",IF(AND(R52="Detectivo",S52="Automático"),"40%",IF(AND(R52="Detectivo",S52="Manual"),"30%",IF(AND(R52="Correctivo",S52="Automático"),"35%",IF(AND(R52="Correctivo",S52="Manual"),"25%",""))))))</f>
        <v/>
      </c>
      <c r="U52" s="123"/>
      <c r="V52" s="123"/>
      <c r="W52" s="123"/>
      <c r="X52" s="125" t="str">
        <f>IFERROR(IF(Q52="Probabilidad",(I52-(+I52*T52)),IF(Q52="Impacto",I52,"")),"")</f>
        <v/>
      </c>
      <c r="Y52" s="126" t="str">
        <f>IFERROR(IF(X52="","",IF(X52&lt;=0.2,"Muy Baja",IF(X52&lt;=0.4,"Baja",IF(X52&lt;=0.6,"Media",IF(X52&lt;=0.8,"Alta","Muy Alta"))))),"")</f>
        <v/>
      </c>
      <c r="Z52" s="127" t="str">
        <f>+X52</f>
        <v/>
      </c>
      <c r="AA52" s="126" t="str">
        <f>IFERROR(IF(AB52="","",IF(AB52&lt;=0.2,"Leve",IF(AB52&lt;=0.4,"Menor",IF(AB52&lt;=0.6,"Moderado",IF(AB52&lt;=0.8,"Mayor","Catastrófico"))))),"")</f>
        <v/>
      </c>
      <c r="AB52" s="127" t="str">
        <f>IFERROR(IF(Q52="Impacto",(M52-(+M52*T52)),IF(Q52="Probabilidad",M52,"")),"")</f>
        <v/>
      </c>
      <c r="AC52" s="128"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9"/>
      <c r="AE52" s="130"/>
      <c r="AF52" s="130"/>
      <c r="AG52" s="131"/>
      <c r="AH52" s="132"/>
      <c r="AI52" s="132"/>
      <c r="AJ52" s="130"/>
      <c r="AK52" s="130"/>
      <c r="AL52" s="131"/>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row>
    <row r="53" spans="1:70" ht="151.5" hidden="1" customHeight="1" x14ac:dyDescent="0.3">
      <c r="A53" s="282"/>
      <c r="B53" s="285"/>
      <c r="C53" s="285"/>
      <c r="D53" s="285"/>
      <c r="E53" s="288"/>
      <c r="F53" s="285"/>
      <c r="G53" s="315"/>
      <c r="H53" s="312"/>
      <c r="I53" s="309"/>
      <c r="J53" s="306"/>
      <c r="K53" s="309">
        <f>IF(NOT(ISERROR(MATCH(J53,_xlfn.ANCHORARRAY(E64),0))),I66&amp;"Por favor no seleccionar los criterios de impacto",J53)</f>
        <v>0</v>
      </c>
      <c r="L53" s="312"/>
      <c r="M53" s="309"/>
      <c r="N53" s="318"/>
      <c r="O53" s="120">
        <v>2</v>
      </c>
      <c r="P53" s="121"/>
      <c r="Q53" s="122" t="str">
        <f>IF(OR(R53="Preventivo",R53="Detectivo"),"Probabilidad",IF(R53="Correctivo","Impacto",""))</f>
        <v/>
      </c>
      <c r="R53" s="123"/>
      <c r="S53" s="123"/>
      <c r="T53" s="124" t="str">
        <f t="shared" ref="T53:T57" si="49">IF(AND(R53="Preventivo",S53="Automático"),"50%",IF(AND(R53="Preventivo",S53="Manual"),"40%",IF(AND(R53="Detectivo",S53="Automático"),"40%",IF(AND(R53="Detectivo",S53="Manual"),"30%",IF(AND(R53="Correctivo",S53="Automático"),"35%",IF(AND(R53="Correctivo",S53="Manual"),"25%",""))))))</f>
        <v/>
      </c>
      <c r="U53" s="123"/>
      <c r="V53" s="123"/>
      <c r="W53" s="123"/>
      <c r="X53" s="125" t="str">
        <f>IFERROR(IF(AND(Q52="Probabilidad",Q53="Probabilidad"),(Z52-(+Z52*T53)),IF(Q53="Probabilidad",(I52-(+I52*T53)),IF(Q53="Impacto",Z52,""))),"")</f>
        <v/>
      </c>
      <c r="Y53" s="126" t="str">
        <f t="shared" si="1"/>
        <v/>
      </c>
      <c r="Z53" s="127" t="str">
        <f t="shared" ref="Z53:Z57" si="50">+X53</f>
        <v/>
      </c>
      <c r="AA53" s="126" t="str">
        <f t="shared" si="3"/>
        <v/>
      </c>
      <c r="AB53" s="127" t="str">
        <f>IFERROR(IF(AND(Q52="Impacto",Q53="Impacto"),(AB52-(+AB52*T53)),IF(Q53="Impacto",(M52-(+M52*T53)),IF(Q53="Probabilidad",AB52,""))),"")</f>
        <v/>
      </c>
      <c r="AC53" s="128" t="str">
        <f t="shared" ref="AC53:AC54" si="5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29"/>
      <c r="AE53" s="130"/>
      <c r="AF53" s="130"/>
      <c r="AG53" s="131"/>
      <c r="AH53" s="132"/>
      <c r="AI53" s="132"/>
      <c r="AJ53" s="130"/>
      <c r="AK53" s="130"/>
      <c r="AL53" s="131"/>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row>
    <row r="54" spans="1:70" ht="151.5" hidden="1" customHeight="1" x14ac:dyDescent="0.3">
      <c r="A54" s="282"/>
      <c r="B54" s="285"/>
      <c r="C54" s="285"/>
      <c r="D54" s="285"/>
      <c r="E54" s="288"/>
      <c r="F54" s="285"/>
      <c r="G54" s="315"/>
      <c r="H54" s="312"/>
      <c r="I54" s="309"/>
      <c r="J54" s="306"/>
      <c r="K54" s="309">
        <f>IF(NOT(ISERROR(MATCH(J54,_xlfn.ANCHORARRAY(E65),0))),I67&amp;"Por favor no seleccionar los criterios de impacto",J54)</f>
        <v>0</v>
      </c>
      <c r="L54" s="312"/>
      <c r="M54" s="309"/>
      <c r="N54" s="318"/>
      <c r="O54" s="120">
        <v>3</v>
      </c>
      <c r="P54" s="133"/>
      <c r="Q54" s="122" t="str">
        <f>IF(OR(R54="Preventivo",R54="Detectivo"),"Probabilidad",IF(R54="Correctivo","Impacto",""))</f>
        <v/>
      </c>
      <c r="R54" s="123"/>
      <c r="S54" s="123"/>
      <c r="T54" s="124" t="str">
        <f t="shared" si="49"/>
        <v/>
      </c>
      <c r="U54" s="123"/>
      <c r="V54" s="123"/>
      <c r="W54" s="123"/>
      <c r="X54" s="125" t="str">
        <f>IFERROR(IF(AND(Q53="Probabilidad",Q54="Probabilidad"),(Z53-(+Z53*T54)),IF(AND(Q53="Impacto",Q54="Probabilidad"),(Z52-(+Z52*T54)),IF(Q54="Impacto",Z53,""))),"")</f>
        <v/>
      </c>
      <c r="Y54" s="126" t="str">
        <f t="shared" si="1"/>
        <v/>
      </c>
      <c r="Z54" s="127" t="str">
        <f t="shared" si="50"/>
        <v/>
      </c>
      <c r="AA54" s="126" t="str">
        <f t="shared" si="3"/>
        <v/>
      </c>
      <c r="AB54" s="127" t="str">
        <f>IFERROR(IF(AND(Q53="Impacto",Q54="Impacto"),(AB53-(+AB53*T54)),IF(AND(Q53="Probabilidad",Q54="Impacto"),(AB52-(+AB52*T54)),IF(Q54="Probabilidad",AB53,""))),"")</f>
        <v/>
      </c>
      <c r="AC54" s="128" t="str">
        <f t="shared" si="51"/>
        <v/>
      </c>
      <c r="AD54" s="129"/>
      <c r="AE54" s="130"/>
      <c r="AF54" s="130"/>
      <c r="AG54" s="131"/>
      <c r="AH54" s="132"/>
      <c r="AI54" s="132"/>
      <c r="AJ54" s="130"/>
      <c r="AK54" s="130"/>
      <c r="AL54" s="131"/>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row>
    <row r="55" spans="1:70" ht="151.5" hidden="1" customHeight="1" x14ac:dyDescent="0.3">
      <c r="A55" s="282"/>
      <c r="B55" s="285"/>
      <c r="C55" s="285"/>
      <c r="D55" s="285"/>
      <c r="E55" s="288"/>
      <c r="F55" s="285"/>
      <c r="G55" s="315"/>
      <c r="H55" s="312"/>
      <c r="I55" s="309"/>
      <c r="J55" s="306"/>
      <c r="K55" s="309">
        <f>IF(NOT(ISERROR(MATCH(J55,_xlfn.ANCHORARRAY(E66),0))),I68&amp;"Por favor no seleccionar los criterios de impacto",J55)</f>
        <v>0</v>
      </c>
      <c r="L55" s="312"/>
      <c r="M55" s="309"/>
      <c r="N55" s="318"/>
      <c r="O55" s="120">
        <v>4</v>
      </c>
      <c r="P55" s="121"/>
      <c r="Q55" s="122" t="str">
        <f t="shared" ref="Q55:Q57" si="52">IF(OR(R55="Preventivo",R55="Detectivo"),"Probabilidad",IF(R55="Correctivo","Impacto",""))</f>
        <v/>
      </c>
      <c r="R55" s="123"/>
      <c r="S55" s="123"/>
      <c r="T55" s="124" t="str">
        <f t="shared" si="49"/>
        <v/>
      </c>
      <c r="U55" s="123"/>
      <c r="V55" s="123"/>
      <c r="W55" s="123"/>
      <c r="X55" s="125" t="str">
        <f t="shared" ref="X55:X57" si="53">IFERROR(IF(AND(Q54="Probabilidad",Q55="Probabilidad"),(Z54-(+Z54*T55)),IF(AND(Q54="Impacto",Q55="Probabilidad"),(Z53-(+Z53*T55)),IF(Q55="Impacto",Z54,""))),"")</f>
        <v/>
      </c>
      <c r="Y55" s="126" t="str">
        <f t="shared" si="1"/>
        <v/>
      </c>
      <c r="Z55" s="127" t="str">
        <f t="shared" si="50"/>
        <v/>
      </c>
      <c r="AA55" s="126" t="str">
        <f t="shared" si="3"/>
        <v/>
      </c>
      <c r="AB55" s="127" t="str">
        <f t="shared" ref="AB55:AB57" si="54">IFERROR(IF(AND(Q54="Impacto",Q55="Impacto"),(AB54-(+AB54*T55)),IF(AND(Q54="Probabilidad",Q55="Impacto"),(AB53-(+AB53*T55)),IF(Q55="Probabilidad",AB54,""))),"")</f>
        <v/>
      </c>
      <c r="AC55" s="128"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9"/>
      <c r="AE55" s="130"/>
      <c r="AF55" s="130"/>
      <c r="AG55" s="131"/>
      <c r="AH55" s="132"/>
      <c r="AI55" s="132"/>
      <c r="AJ55" s="130"/>
      <c r="AK55" s="130"/>
      <c r="AL55" s="131"/>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0" ht="151.5" hidden="1" customHeight="1" x14ac:dyDescent="0.3">
      <c r="A56" s="282"/>
      <c r="B56" s="285"/>
      <c r="C56" s="285"/>
      <c r="D56" s="285"/>
      <c r="E56" s="288"/>
      <c r="F56" s="285"/>
      <c r="G56" s="315"/>
      <c r="H56" s="312"/>
      <c r="I56" s="309"/>
      <c r="J56" s="306"/>
      <c r="K56" s="309">
        <f>IF(NOT(ISERROR(MATCH(J56,_xlfn.ANCHORARRAY(E67),0))),I69&amp;"Por favor no seleccionar los criterios de impacto",J56)</f>
        <v>0</v>
      </c>
      <c r="L56" s="312"/>
      <c r="M56" s="309"/>
      <c r="N56" s="318"/>
      <c r="O56" s="120">
        <v>5</v>
      </c>
      <c r="P56" s="121"/>
      <c r="Q56" s="122" t="str">
        <f t="shared" si="52"/>
        <v/>
      </c>
      <c r="R56" s="123"/>
      <c r="S56" s="123"/>
      <c r="T56" s="124" t="str">
        <f t="shared" si="49"/>
        <v/>
      </c>
      <c r="U56" s="123"/>
      <c r="V56" s="123"/>
      <c r="W56" s="123"/>
      <c r="X56" s="125" t="str">
        <f t="shared" si="53"/>
        <v/>
      </c>
      <c r="Y56" s="126" t="str">
        <f t="shared" si="1"/>
        <v/>
      </c>
      <c r="Z56" s="127" t="str">
        <f t="shared" si="50"/>
        <v/>
      </c>
      <c r="AA56" s="126" t="str">
        <f t="shared" si="3"/>
        <v/>
      </c>
      <c r="AB56" s="127" t="str">
        <f t="shared" si="54"/>
        <v/>
      </c>
      <c r="AC56" s="128" t="str">
        <f t="shared" ref="AC56:AC57" si="55">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9"/>
      <c r="AE56" s="130"/>
      <c r="AF56" s="130"/>
      <c r="AG56" s="131"/>
      <c r="AH56" s="132"/>
      <c r="AI56" s="132"/>
      <c r="AJ56" s="130"/>
      <c r="AK56" s="130"/>
      <c r="AL56" s="131"/>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row>
    <row r="57" spans="1:70" ht="151.5" hidden="1" customHeight="1" x14ac:dyDescent="0.3">
      <c r="A57" s="283"/>
      <c r="B57" s="286"/>
      <c r="C57" s="286"/>
      <c r="D57" s="286"/>
      <c r="E57" s="289"/>
      <c r="F57" s="286"/>
      <c r="G57" s="316"/>
      <c r="H57" s="313"/>
      <c r="I57" s="310"/>
      <c r="J57" s="307"/>
      <c r="K57" s="310">
        <f>IF(NOT(ISERROR(MATCH(J57,_xlfn.ANCHORARRAY(E68),0))),I70&amp;"Por favor no seleccionar los criterios de impacto",J57)</f>
        <v>0</v>
      </c>
      <c r="L57" s="313"/>
      <c r="M57" s="310"/>
      <c r="N57" s="319"/>
      <c r="O57" s="120">
        <v>6</v>
      </c>
      <c r="P57" s="121"/>
      <c r="Q57" s="122" t="str">
        <f t="shared" si="52"/>
        <v/>
      </c>
      <c r="R57" s="123"/>
      <c r="S57" s="123"/>
      <c r="T57" s="124" t="str">
        <f t="shared" si="49"/>
        <v/>
      </c>
      <c r="U57" s="123"/>
      <c r="V57" s="123"/>
      <c r="W57" s="123"/>
      <c r="X57" s="125" t="str">
        <f t="shared" si="53"/>
        <v/>
      </c>
      <c r="Y57" s="126" t="str">
        <f t="shared" si="1"/>
        <v/>
      </c>
      <c r="Z57" s="127" t="str">
        <f t="shared" si="50"/>
        <v/>
      </c>
      <c r="AA57" s="126" t="str">
        <f t="shared" si="3"/>
        <v/>
      </c>
      <c r="AB57" s="127" t="str">
        <f t="shared" si="54"/>
        <v/>
      </c>
      <c r="AC57" s="128" t="str">
        <f t="shared" si="55"/>
        <v/>
      </c>
      <c r="AD57" s="129"/>
      <c r="AE57" s="130"/>
      <c r="AF57" s="130"/>
      <c r="AG57" s="131"/>
      <c r="AH57" s="132"/>
      <c r="AI57" s="132"/>
      <c r="AJ57" s="130"/>
      <c r="AK57" s="130"/>
      <c r="AL57" s="131"/>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row>
    <row r="58" spans="1:70" ht="151.5" hidden="1" customHeight="1" x14ac:dyDescent="0.3">
      <c r="A58" s="281">
        <v>9</v>
      </c>
      <c r="B58" s="284"/>
      <c r="C58" s="284"/>
      <c r="D58" s="284"/>
      <c r="E58" s="287"/>
      <c r="F58" s="284"/>
      <c r="G58" s="314"/>
      <c r="H58" s="311" t="str">
        <f>IF(G58&lt;=0,"",IF(G58&lt;=2,"Muy Baja",IF(G58&lt;=24,"Baja",IF(G58&lt;=500,"Media",IF(G58&lt;=5000,"Alta","Muy Alta")))))</f>
        <v/>
      </c>
      <c r="I58" s="308" t="str">
        <f>IF(H58="","",IF(H58="Muy Baja",0.2,IF(H58="Baja",0.4,IF(H58="Media",0.6,IF(H58="Alta",0.8,IF(H58="Muy Alta",1,))))))</f>
        <v/>
      </c>
      <c r="J58" s="305"/>
      <c r="K58" s="308">
        <f>IF(NOT(ISERROR(MATCH(J58,'Tabla Impacto'!$B$221:$B$223,0))),'Tabla Impacto'!$F$223&amp;"Por favor no seleccionar los criterios de impacto(Afectación Económica o presupuestal y Pérdida Reputacional)",J58)</f>
        <v>0</v>
      </c>
      <c r="L58" s="311" t="str">
        <f>IF(OR(K58='Tabla Impacto'!$C$11,K58='Tabla Impacto'!$D$11),"Leve",IF(OR(K58='Tabla Impacto'!$C$12,K58='Tabla Impacto'!$D$12),"Menor",IF(OR(K58='Tabla Impacto'!$C$13,K58='Tabla Impacto'!$D$13),"Moderado",IF(OR(K58='Tabla Impacto'!$C$14,K58='Tabla Impacto'!$D$14),"Mayor",IF(OR(K58='Tabla Impacto'!$C$15,K58='Tabla Impacto'!$D$15),"Catastrófico","")))))</f>
        <v/>
      </c>
      <c r="M58" s="308" t="str">
        <f>IF(L58="","",IF(L58="Leve",0.2,IF(L58="Menor",0.4,IF(L58="Moderado",0.6,IF(L58="Mayor",0.8,IF(L58="Catastrófico",1,))))))</f>
        <v/>
      </c>
      <c r="N58" s="317"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0">
        <v>1</v>
      </c>
      <c r="P58" s="121"/>
      <c r="Q58" s="122" t="str">
        <f>IF(OR(R58="Preventivo",R58="Detectivo"),"Probabilidad",IF(R58="Correctivo","Impacto",""))</f>
        <v/>
      </c>
      <c r="R58" s="123"/>
      <c r="S58" s="123"/>
      <c r="T58" s="124" t="str">
        <f>IF(AND(R58="Preventivo",S58="Automático"),"50%",IF(AND(R58="Preventivo",S58="Manual"),"40%",IF(AND(R58="Detectivo",S58="Automático"),"40%",IF(AND(R58="Detectivo",S58="Manual"),"30%",IF(AND(R58="Correctivo",S58="Automático"),"35%",IF(AND(R58="Correctivo",S58="Manual"),"25%",""))))))</f>
        <v/>
      </c>
      <c r="U58" s="123"/>
      <c r="V58" s="123"/>
      <c r="W58" s="123"/>
      <c r="X58" s="125" t="str">
        <f>IFERROR(IF(Q58="Probabilidad",(I58-(+I58*T58)),IF(Q58="Impacto",I58,"")),"")</f>
        <v/>
      </c>
      <c r="Y58" s="126" t="str">
        <f>IFERROR(IF(X58="","",IF(X58&lt;=0.2,"Muy Baja",IF(X58&lt;=0.4,"Baja",IF(X58&lt;=0.6,"Media",IF(X58&lt;=0.8,"Alta","Muy Alta"))))),"")</f>
        <v/>
      </c>
      <c r="Z58" s="127" t="str">
        <f>+X58</f>
        <v/>
      </c>
      <c r="AA58" s="126" t="str">
        <f>IFERROR(IF(AB58="","",IF(AB58&lt;=0.2,"Leve",IF(AB58&lt;=0.4,"Menor",IF(AB58&lt;=0.6,"Moderado",IF(AB58&lt;=0.8,"Mayor","Catastrófico"))))),"")</f>
        <v/>
      </c>
      <c r="AB58" s="127" t="str">
        <f>IFERROR(IF(Q58="Impacto",(M58-(+M58*T58)),IF(Q58="Probabilidad",M58,"")),"")</f>
        <v/>
      </c>
      <c r="AC58" s="128"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9"/>
      <c r="AE58" s="130"/>
      <c r="AF58" s="130"/>
      <c r="AG58" s="131"/>
      <c r="AH58" s="132"/>
      <c r="AI58" s="132"/>
      <c r="AJ58" s="130"/>
      <c r="AK58" s="130"/>
      <c r="AL58" s="131"/>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0" ht="151.5" hidden="1" customHeight="1" x14ac:dyDescent="0.3">
      <c r="A59" s="282"/>
      <c r="B59" s="285"/>
      <c r="C59" s="285"/>
      <c r="D59" s="285"/>
      <c r="E59" s="288"/>
      <c r="F59" s="285"/>
      <c r="G59" s="315"/>
      <c r="H59" s="312"/>
      <c r="I59" s="309"/>
      <c r="J59" s="306"/>
      <c r="K59" s="309">
        <f>IF(NOT(ISERROR(MATCH(J59,_xlfn.ANCHORARRAY(E70),0))),I72&amp;"Por favor no seleccionar los criterios de impacto",J59)</f>
        <v>0</v>
      </c>
      <c r="L59" s="312"/>
      <c r="M59" s="309"/>
      <c r="N59" s="318"/>
      <c r="O59" s="120">
        <v>2</v>
      </c>
      <c r="P59" s="121"/>
      <c r="Q59" s="122" t="str">
        <f>IF(OR(R59="Preventivo",R59="Detectivo"),"Probabilidad",IF(R59="Correctivo","Impacto",""))</f>
        <v/>
      </c>
      <c r="R59" s="123"/>
      <c r="S59" s="123"/>
      <c r="T59" s="124" t="str">
        <f t="shared" ref="T59:T63" si="56">IF(AND(R59="Preventivo",S59="Automático"),"50%",IF(AND(R59="Preventivo",S59="Manual"),"40%",IF(AND(R59="Detectivo",S59="Automático"),"40%",IF(AND(R59="Detectivo",S59="Manual"),"30%",IF(AND(R59="Correctivo",S59="Automático"),"35%",IF(AND(R59="Correctivo",S59="Manual"),"25%",""))))))</f>
        <v/>
      </c>
      <c r="U59" s="123"/>
      <c r="V59" s="123"/>
      <c r="W59" s="123"/>
      <c r="X59" s="125" t="str">
        <f>IFERROR(IF(AND(Q58="Probabilidad",Q59="Probabilidad"),(Z58-(+Z58*T59)),IF(Q59="Probabilidad",(I58-(+I58*T59)),IF(Q59="Impacto",Z58,""))),"")</f>
        <v/>
      </c>
      <c r="Y59" s="126" t="str">
        <f t="shared" si="1"/>
        <v/>
      </c>
      <c r="Z59" s="127" t="str">
        <f t="shared" ref="Z59:Z63" si="57">+X59</f>
        <v/>
      </c>
      <c r="AA59" s="126" t="str">
        <f t="shared" si="3"/>
        <v/>
      </c>
      <c r="AB59" s="127" t="str">
        <f>IFERROR(IF(AND(Q58="Impacto",Q59="Impacto"),(AB58-(+AB58*T59)),IF(Q59="Impacto",(M58-(+M58*T59)),IF(Q59="Probabilidad",AB58,""))),"")</f>
        <v/>
      </c>
      <c r="AC59" s="128" t="str">
        <f t="shared" ref="AC59:AC60" si="58">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9"/>
      <c r="AE59" s="130"/>
      <c r="AF59" s="130"/>
      <c r="AG59" s="131"/>
      <c r="AH59" s="132"/>
      <c r="AI59" s="132"/>
      <c r="AJ59" s="130"/>
      <c r="AK59" s="130"/>
      <c r="AL59" s="131"/>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0" ht="151.5" hidden="1" customHeight="1" x14ac:dyDescent="0.3">
      <c r="A60" s="282"/>
      <c r="B60" s="285"/>
      <c r="C60" s="285"/>
      <c r="D60" s="285"/>
      <c r="E60" s="288"/>
      <c r="F60" s="285"/>
      <c r="G60" s="315"/>
      <c r="H60" s="312"/>
      <c r="I60" s="309"/>
      <c r="J60" s="306"/>
      <c r="K60" s="309">
        <f>IF(NOT(ISERROR(MATCH(J60,_xlfn.ANCHORARRAY(E71),0))),I73&amp;"Por favor no seleccionar los criterios de impacto",J60)</f>
        <v>0</v>
      </c>
      <c r="L60" s="312"/>
      <c r="M60" s="309"/>
      <c r="N60" s="318"/>
      <c r="O60" s="120">
        <v>3</v>
      </c>
      <c r="P60" s="133"/>
      <c r="Q60" s="122" t="str">
        <f>IF(OR(R60="Preventivo",R60="Detectivo"),"Probabilidad",IF(R60="Correctivo","Impacto",""))</f>
        <v/>
      </c>
      <c r="R60" s="123"/>
      <c r="S60" s="123"/>
      <c r="T60" s="124" t="str">
        <f t="shared" si="56"/>
        <v/>
      </c>
      <c r="U60" s="123"/>
      <c r="V60" s="123"/>
      <c r="W60" s="123"/>
      <c r="X60" s="125" t="str">
        <f>IFERROR(IF(AND(Q59="Probabilidad",Q60="Probabilidad"),(Z59-(+Z59*T60)),IF(AND(Q59="Impacto",Q60="Probabilidad"),(Z58-(+Z58*T60)),IF(Q60="Impacto",Z59,""))),"")</f>
        <v/>
      </c>
      <c r="Y60" s="126" t="str">
        <f t="shared" si="1"/>
        <v/>
      </c>
      <c r="Z60" s="127" t="str">
        <f t="shared" si="57"/>
        <v/>
      </c>
      <c r="AA60" s="126" t="str">
        <f t="shared" si="3"/>
        <v/>
      </c>
      <c r="AB60" s="127" t="str">
        <f>IFERROR(IF(AND(Q59="Impacto",Q60="Impacto"),(AB59-(+AB59*T60)),IF(AND(Q59="Probabilidad",Q60="Impacto"),(AB58-(+AB58*T60)),IF(Q60="Probabilidad",AB59,""))),"")</f>
        <v/>
      </c>
      <c r="AC60" s="128" t="str">
        <f t="shared" si="58"/>
        <v/>
      </c>
      <c r="AD60" s="129"/>
      <c r="AE60" s="130"/>
      <c r="AF60" s="130"/>
      <c r="AG60" s="131"/>
      <c r="AH60" s="132"/>
      <c r="AI60" s="132"/>
      <c r="AJ60" s="130"/>
      <c r="AK60" s="130"/>
      <c r="AL60" s="131"/>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row>
    <row r="61" spans="1:70" ht="151.5" hidden="1" customHeight="1" x14ac:dyDescent="0.3">
      <c r="A61" s="282"/>
      <c r="B61" s="285"/>
      <c r="C61" s="285"/>
      <c r="D61" s="285"/>
      <c r="E61" s="288"/>
      <c r="F61" s="285"/>
      <c r="G61" s="315"/>
      <c r="H61" s="312"/>
      <c r="I61" s="309"/>
      <c r="J61" s="306"/>
      <c r="K61" s="309">
        <f>IF(NOT(ISERROR(MATCH(J61,_xlfn.ANCHORARRAY(E72),0))),I74&amp;"Por favor no seleccionar los criterios de impacto",J61)</f>
        <v>0</v>
      </c>
      <c r="L61" s="312"/>
      <c r="M61" s="309"/>
      <c r="N61" s="318"/>
      <c r="O61" s="120">
        <v>4</v>
      </c>
      <c r="P61" s="121"/>
      <c r="Q61" s="122" t="str">
        <f t="shared" ref="Q61:Q63" si="59">IF(OR(R61="Preventivo",R61="Detectivo"),"Probabilidad",IF(R61="Correctivo","Impacto",""))</f>
        <v/>
      </c>
      <c r="R61" s="123"/>
      <c r="S61" s="123"/>
      <c r="T61" s="124" t="str">
        <f t="shared" si="56"/>
        <v/>
      </c>
      <c r="U61" s="123"/>
      <c r="V61" s="123"/>
      <c r="W61" s="123"/>
      <c r="X61" s="125" t="str">
        <f t="shared" ref="X61:X63" si="60">IFERROR(IF(AND(Q60="Probabilidad",Q61="Probabilidad"),(Z60-(+Z60*T61)),IF(AND(Q60="Impacto",Q61="Probabilidad"),(Z59-(+Z59*T61)),IF(Q61="Impacto",Z60,""))),"")</f>
        <v/>
      </c>
      <c r="Y61" s="126" t="str">
        <f t="shared" si="1"/>
        <v/>
      </c>
      <c r="Z61" s="127" t="str">
        <f t="shared" si="57"/>
        <v/>
      </c>
      <c r="AA61" s="126" t="str">
        <f t="shared" si="3"/>
        <v/>
      </c>
      <c r="AB61" s="127" t="str">
        <f t="shared" ref="AB61:AB63" si="61">IFERROR(IF(AND(Q60="Impacto",Q61="Impacto"),(AB60-(+AB60*T61)),IF(AND(Q60="Probabilidad",Q61="Impacto"),(AB59-(+AB59*T61)),IF(Q61="Probabilidad",AB60,""))),"")</f>
        <v/>
      </c>
      <c r="AC61" s="128"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9"/>
      <c r="AE61" s="130"/>
      <c r="AF61" s="130"/>
      <c r="AG61" s="131"/>
      <c r="AH61" s="132"/>
      <c r="AI61" s="132"/>
      <c r="AJ61" s="130"/>
      <c r="AK61" s="130"/>
      <c r="AL61" s="131"/>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row>
    <row r="62" spans="1:70" ht="151.5" hidden="1" customHeight="1" x14ac:dyDescent="0.3">
      <c r="A62" s="282"/>
      <c r="B62" s="285"/>
      <c r="C62" s="285"/>
      <c r="D62" s="285"/>
      <c r="E62" s="288"/>
      <c r="F62" s="285"/>
      <c r="G62" s="315"/>
      <c r="H62" s="312"/>
      <c r="I62" s="309"/>
      <c r="J62" s="306"/>
      <c r="K62" s="309">
        <f>IF(NOT(ISERROR(MATCH(J62,_xlfn.ANCHORARRAY(E73),0))),I75&amp;"Por favor no seleccionar los criterios de impacto",J62)</f>
        <v>0</v>
      </c>
      <c r="L62" s="312"/>
      <c r="M62" s="309"/>
      <c r="N62" s="318"/>
      <c r="O62" s="120">
        <v>5</v>
      </c>
      <c r="P62" s="121"/>
      <c r="Q62" s="122" t="str">
        <f t="shared" si="59"/>
        <v/>
      </c>
      <c r="R62" s="123"/>
      <c r="S62" s="123"/>
      <c r="T62" s="124" t="str">
        <f t="shared" si="56"/>
        <v/>
      </c>
      <c r="U62" s="123"/>
      <c r="V62" s="123"/>
      <c r="W62" s="123"/>
      <c r="X62" s="125" t="str">
        <f t="shared" si="60"/>
        <v/>
      </c>
      <c r="Y62" s="126" t="str">
        <f t="shared" si="1"/>
        <v/>
      </c>
      <c r="Z62" s="127" t="str">
        <f t="shared" si="57"/>
        <v/>
      </c>
      <c r="AA62" s="126" t="str">
        <f t="shared" si="3"/>
        <v/>
      </c>
      <c r="AB62" s="127" t="str">
        <f t="shared" si="61"/>
        <v/>
      </c>
      <c r="AC62" s="128" t="str">
        <f t="shared" ref="AC62:AC63" si="62">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9"/>
      <c r="AE62" s="130"/>
      <c r="AF62" s="130"/>
      <c r="AG62" s="131"/>
      <c r="AH62" s="132"/>
      <c r="AI62" s="132"/>
      <c r="AJ62" s="130"/>
      <c r="AK62" s="130"/>
      <c r="AL62" s="131"/>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row>
    <row r="63" spans="1:70" ht="151.5" hidden="1" customHeight="1" x14ac:dyDescent="0.3">
      <c r="A63" s="283"/>
      <c r="B63" s="286"/>
      <c r="C63" s="286"/>
      <c r="D63" s="286"/>
      <c r="E63" s="289"/>
      <c r="F63" s="286"/>
      <c r="G63" s="316"/>
      <c r="H63" s="313"/>
      <c r="I63" s="310"/>
      <c r="J63" s="307"/>
      <c r="K63" s="310">
        <f>IF(NOT(ISERROR(MATCH(J63,_xlfn.ANCHORARRAY(E74),0))),I76&amp;"Por favor no seleccionar los criterios de impacto",J63)</f>
        <v>0</v>
      </c>
      <c r="L63" s="313"/>
      <c r="M63" s="310"/>
      <c r="N63" s="319"/>
      <c r="O63" s="120">
        <v>6</v>
      </c>
      <c r="P63" s="121"/>
      <c r="Q63" s="122" t="str">
        <f t="shared" si="59"/>
        <v/>
      </c>
      <c r="R63" s="123"/>
      <c r="S63" s="123"/>
      <c r="T63" s="124" t="str">
        <f t="shared" si="56"/>
        <v/>
      </c>
      <c r="U63" s="123"/>
      <c r="V63" s="123"/>
      <c r="W63" s="123"/>
      <c r="X63" s="125" t="str">
        <f t="shared" si="60"/>
        <v/>
      </c>
      <c r="Y63" s="126" t="str">
        <f t="shared" si="1"/>
        <v/>
      </c>
      <c r="Z63" s="127" t="str">
        <f t="shared" si="57"/>
        <v/>
      </c>
      <c r="AA63" s="126" t="str">
        <f t="shared" si="3"/>
        <v/>
      </c>
      <c r="AB63" s="127" t="str">
        <f t="shared" si="61"/>
        <v/>
      </c>
      <c r="AC63" s="128" t="str">
        <f t="shared" si="62"/>
        <v/>
      </c>
      <c r="AD63" s="129"/>
      <c r="AE63" s="130"/>
      <c r="AF63" s="130"/>
      <c r="AG63" s="131"/>
      <c r="AH63" s="132"/>
      <c r="AI63" s="132"/>
      <c r="AJ63" s="130"/>
      <c r="AK63" s="130"/>
      <c r="AL63" s="131"/>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row>
    <row r="64" spans="1:70" ht="151.5" hidden="1" customHeight="1" x14ac:dyDescent="0.3">
      <c r="A64" s="281">
        <v>10</v>
      </c>
      <c r="B64" s="284"/>
      <c r="C64" s="284"/>
      <c r="D64" s="284"/>
      <c r="E64" s="287"/>
      <c r="F64" s="284"/>
      <c r="G64" s="314"/>
      <c r="H64" s="311" t="str">
        <f>IF(G64&lt;=0,"",IF(G64&lt;=2,"Muy Baja",IF(G64&lt;=24,"Baja",IF(G64&lt;=500,"Media",IF(G64&lt;=5000,"Alta","Muy Alta")))))</f>
        <v/>
      </c>
      <c r="I64" s="308" t="str">
        <f>IF(H64="","",IF(H64="Muy Baja",0.2,IF(H64="Baja",0.4,IF(H64="Media",0.6,IF(H64="Alta",0.8,IF(H64="Muy Alta",1,))))))</f>
        <v/>
      </c>
      <c r="J64" s="305"/>
      <c r="K64" s="308">
        <f>IF(NOT(ISERROR(MATCH(J64,'Tabla Impacto'!$B$221:$B$223,0))),'Tabla Impacto'!$F$223&amp;"Por favor no seleccionar los criterios de impacto(Afectación Económica o presupuestal y Pérdida Reputacional)",J64)</f>
        <v>0</v>
      </c>
      <c r="L64" s="311" t="str">
        <f>IF(OR(K64='Tabla Impacto'!$C$11,K64='Tabla Impacto'!$D$11),"Leve",IF(OR(K64='Tabla Impacto'!$C$12,K64='Tabla Impacto'!$D$12),"Menor",IF(OR(K64='Tabla Impacto'!$C$13,K64='Tabla Impacto'!$D$13),"Moderado",IF(OR(K64='Tabla Impacto'!$C$14,K64='Tabla Impacto'!$D$14),"Mayor",IF(OR(K64='Tabla Impacto'!$C$15,K64='Tabla Impacto'!$D$15),"Catastrófico","")))))</f>
        <v/>
      </c>
      <c r="M64" s="308" t="str">
        <f>IF(L64="","",IF(L64="Leve",0.2,IF(L64="Menor",0.4,IF(L64="Moderado",0.6,IF(L64="Mayor",0.8,IF(L64="Catastrófico",1,))))))</f>
        <v/>
      </c>
      <c r="N64" s="317"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0">
        <v>1</v>
      </c>
      <c r="P64" s="121"/>
      <c r="Q64" s="122" t="str">
        <f>IF(OR(R64="Preventivo",R64="Detectivo"),"Probabilidad",IF(R64="Correctivo","Impacto",""))</f>
        <v/>
      </c>
      <c r="R64" s="123"/>
      <c r="S64" s="123"/>
      <c r="T64" s="124" t="str">
        <f>IF(AND(R64="Preventivo",S64="Automático"),"50%",IF(AND(R64="Preventivo",S64="Manual"),"40%",IF(AND(R64="Detectivo",S64="Automático"),"40%",IF(AND(R64="Detectivo",S64="Manual"),"30%",IF(AND(R64="Correctivo",S64="Automático"),"35%",IF(AND(R64="Correctivo",S64="Manual"),"25%",""))))))</f>
        <v/>
      </c>
      <c r="U64" s="123"/>
      <c r="V64" s="123"/>
      <c r="W64" s="123"/>
      <c r="X64" s="125" t="str">
        <f>IFERROR(IF(Q64="Probabilidad",(I64-(+I64*T64)),IF(Q64="Impacto",I64,"")),"")</f>
        <v/>
      </c>
      <c r="Y64" s="126" t="str">
        <f>IFERROR(IF(X64="","",IF(X64&lt;=0.2,"Muy Baja",IF(X64&lt;=0.4,"Baja",IF(X64&lt;=0.6,"Media",IF(X64&lt;=0.8,"Alta","Muy Alta"))))),"")</f>
        <v/>
      </c>
      <c r="Z64" s="127" t="str">
        <f>+X64</f>
        <v/>
      </c>
      <c r="AA64" s="126" t="str">
        <f>IFERROR(IF(AB64="","",IF(AB64&lt;=0.2,"Leve",IF(AB64&lt;=0.4,"Menor",IF(AB64&lt;=0.6,"Moderado",IF(AB64&lt;=0.8,"Mayor","Catastrófico"))))),"")</f>
        <v/>
      </c>
      <c r="AB64" s="127" t="str">
        <f>IFERROR(IF(Q64="Impacto",(M64-(+M64*T64)),IF(Q64="Probabilidad",M64,"")),"")</f>
        <v/>
      </c>
      <c r="AC64" s="128"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29"/>
      <c r="AE64" s="130"/>
      <c r="AF64" s="130"/>
      <c r="AG64" s="131"/>
      <c r="AH64" s="132"/>
      <c r="AI64" s="132"/>
      <c r="AJ64" s="130"/>
      <c r="AK64" s="130"/>
      <c r="AL64" s="131"/>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row>
    <row r="65" spans="1:38" ht="151.5" hidden="1" customHeight="1" x14ac:dyDescent="0.3">
      <c r="A65" s="282"/>
      <c r="B65" s="285"/>
      <c r="C65" s="285"/>
      <c r="D65" s="285"/>
      <c r="E65" s="288"/>
      <c r="F65" s="285"/>
      <c r="G65" s="315"/>
      <c r="H65" s="312"/>
      <c r="I65" s="309"/>
      <c r="J65" s="306"/>
      <c r="K65" s="309">
        <f>IF(NOT(ISERROR(MATCH(J65,_xlfn.ANCHORARRAY(E76),0))),I78&amp;"Por favor no seleccionar los criterios de impacto",J65)</f>
        <v>0</v>
      </c>
      <c r="L65" s="312"/>
      <c r="M65" s="309"/>
      <c r="N65" s="318"/>
      <c r="O65" s="120">
        <v>2</v>
      </c>
      <c r="P65" s="121"/>
      <c r="Q65" s="122" t="str">
        <f>IF(OR(R65="Preventivo",R65="Detectivo"),"Probabilidad",IF(R65="Correctivo","Impacto",""))</f>
        <v/>
      </c>
      <c r="R65" s="123"/>
      <c r="S65" s="123"/>
      <c r="T65" s="124" t="str">
        <f t="shared" ref="T65:T69" si="63">IF(AND(R65="Preventivo",S65="Automático"),"50%",IF(AND(R65="Preventivo",S65="Manual"),"40%",IF(AND(R65="Detectivo",S65="Automático"),"40%",IF(AND(R65="Detectivo",S65="Manual"),"30%",IF(AND(R65="Correctivo",S65="Automático"),"35%",IF(AND(R65="Correctivo",S65="Manual"),"25%",""))))))</f>
        <v/>
      </c>
      <c r="U65" s="123"/>
      <c r="V65" s="123"/>
      <c r="W65" s="123"/>
      <c r="X65" s="125" t="str">
        <f>IFERROR(IF(AND(Q64="Probabilidad",Q65="Probabilidad"),(Z64-(+Z64*T65)),IF(Q65="Probabilidad",(I64-(+I64*T65)),IF(Q65="Impacto",Z64,""))),"")</f>
        <v/>
      </c>
      <c r="Y65" s="126" t="str">
        <f t="shared" si="1"/>
        <v/>
      </c>
      <c r="Z65" s="127" t="str">
        <f t="shared" ref="Z65:Z69" si="64">+X65</f>
        <v/>
      </c>
      <c r="AA65" s="126" t="str">
        <f t="shared" si="3"/>
        <v/>
      </c>
      <c r="AB65" s="127" t="str">
        <f>IFERROR(IF(AND(Q64="Impacto",Q65="Impacto"),(AB64-(+AB64*T65)),IF(Q65="Impacto",(M64-(+M64*T65)),IF(Q65="Probabilidad",AB64,""))),"")</f>
        <v/>
      </c>
      <c r="AC65" s="128" t="str">
        <f t="shared" ref="AC65:AC66" si="65">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29"/>
      <c r="AE65" s="130"/>
      <c r="AF65" s="130"/>
      <c r="AG65" s="131"/>
      <c r="AH65" s="132"/>
      <c r="AI65" s="132"/>
      <c r="AJ65" s="130"/>
      <c r="AK65" s="130"/>
      <c r="AL65" s="131"/>
    </row>
    <row r="66" spans="1:38" ht="151.5" hidden="1" customHeight="1" x14ac:dyDescent="0.3">
      <c r="A66" s="282"/>
      <c r="B66" s="285"/>
      <c r="C66" s="285"/>
      <c r="D66" s="285"/>
      <c r="E66" s="288"/>
      <c r="F66" s="285"/>
      <c r="G66" s="315"/>
      <c r="H66" s="312"/>
      <c r="I66" s="309"/>
      <c r="J66" s="306"/>
      <c r="K66" s="309">
        <f>IF(NOT(ISERROR(MATCH(J66,_xlfn.ANCHORARRAY(E77),0))),I79&amp;"Por favor no seleccionar los criterios de impacto",J66)</f>
        <v>0</v>
      </c>
      <c r="L66" s="312"/>
      <c r="M66" s="309"/>
      <c r="N66" s="318"/>
      <c r="O66" s="120">
        <v>3</v>
      </c>
      <c r="P66" s="133"/>
      <c r="Q66" s="122" t="str">
        <f>IF(OR(R66="Preventivo",R66="Detectivo"),"Probabilidad",IF(R66="Correctivo","Impacto",""))</f>
        <v/>
      </c>
      <c r="R66" s="123"/>
      <c r="S66" s="123"/>
      <c r="T66" s="124" t="str">
        <f t="shared" si="63"/>
        <v/>
      </c>
      <c r="U66" s="123"/>
      <c r="V66" s="123"/>
      <c r="W66" s="123"/>
      <c r="X66" s="125" t="str">
        <f>IFERROR(IF(AND(Q65="Probabilidad",Q66="Probabilidad"),(Z65-(+Z65*T66)),IF(AND(Q65="Impacto",Q66="Probabilidad"),(Z64-(+Z64*T66)),IF(Q66="Impacto",Z65,""))),"")</f>
        <v/>
      </c>
      <c r="Y66" s="126" t="str">
        <f t="shared" si="1"/>
        <v/>
      </c>
      <c r="Z66" s="127" t="str">
        <f t="shared" si="64"/>
        <v/>
      </c>
      <c r="AA66" s="126" t="str">
        <f t="shared" si="3"/>
        <v/>
      </c>
      <c r="AB66" s="127" t="str">
        <f>IFERROR(IF(AND(Q65="Impacto",Q66="Impacto"),(AB65-(+AB65*T66)),IF(AND(Q65="Probabilidad",Q66="Impacto"),(AB64-(+AB64*T66)),IF(Q66="Probabilidad",AB65,""))),"")</f>
        <v/>
      </c>
      <c r="AC66" s="128" t="str">
        <f t="shared" si="65"/>
        <v/>
      </c>
      <c r="AD66" s="129"/>
      <c r="AE66" s="130"/>
      <c r="AF66" s="130"/>
      <c r="AG66" s="131"/>
      <c r="AH66" s="132"/>
      <c r="AI66" s="132"/>
      <c r="AJ66" s="130"/>
      <c r="AK66" s="130"/>
      <c r="AL66" s="131"/>
    </row>
    <row r="67" spans="1:38" ht="151.5" hidden="1" customHeight="1" x14ac:dyDescent="0.3">
      <c r="A67" s="282"/>
      <c r="B67" s="285"/>
      <c r="C67" s="285"/>
      <c r="D67" s="285"/>
      <c r="E67" s="288"/>
      <c r="F67" s="285"/>
      <c r="G67" s="315"/>
      <c r="H67" s="312"/>
      <c r="I67" s="309"/>
      <c r="J67" s="306"/>
      <c r="K67" s="309">
        <f>IF(NOT(ISERROR(MATCH(J67,_xlfn.ANCHORARRAY(E78),0))),I80&amp;"Por favor no seleccionar los criterios de impacto",J67)</f>
        <v>0</v>
      </c>
      <c r="L67" s="312"/>
      <c r="M67" s="309"/>
      <c r="N67" s="318"/>
      <c r="O67" s="120">
        <v>4</v>
      </c>
      <c r="P67" s="121"/>
      <c r="Q67" s="122" t="str">
        <f t="shared" ref="Q67:Q69" si="66">IF(OR(R67="Preventivo",R67="Detectivo"),"Probabilidad",IF(R67="Correctivo","Impacto",""))</f>
        <v/>
      </c>
      <c r="R67" s="123"/>
      <c r="S67" s="123"/>
      <c r="T67" s="124" t="str">
        <f t="shared" si="63"/>
        <v/>
      </c>
      <c r="U67" s="123"/>
      <c r="V67" s="123"/>
      <c r="W67" s="123"/>
      <c r="X67" s="125" t="str">
        <f t="shared" ref="X67:X69" si="67">IFERROR(IF(AND(Q66="Probabilidad",Q67="Probabilidad"),(Z66-(+Z66*T67)),IF(AND(Q66="Impacto",Q67="Probabilidad"),(Z65-(+Z65*T67)),IF(Q67="Impacto",Z66,""))),"")</f>
        <v/>
      </c>
      <c r="Y67" s="126" t="str">
        <f t="shared" si="1"/>
        <v/>
      </c>
      <c r="Z67" s="127" t="str">
        <f t="shared" si="64"/>
        <v/>
      </c>
      <c r="AA67" s="126" t="str">
        <f t="shared" si="3"/>
        <v/>
      </c>
      <c r="AB67" s="127" t="str">
        <f t="shared" ref="AB67:AB69" si="68">IFERROR(IF(AND(Q66="Impacto",Q67="Impacto"),(AB66-(+AB66*T67)),IF(AND(Q66="Probabilidad",Q67="Impacto"),(AB65-(+AB65*T67)),IF(Q67="Probabilidad",AB66,""))),"")</f>
        <v/>
      </c>
      <c r="AC67" s="128"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9"/>
      <c r="AE67" s="130"/>
      <c r="AF67" s="130"/>
      <c r="AG67" s="131"/>
      <c r="AH67" s="132"/>
      <c r="AI67" s="132"/>
      <c r="AJ67" s="130"/>
      <c r="AK67" s="130"/>
      <c r="AL67" s="131"/>
    </row>
    <row r="68" spans="1:38" ht="151.5" hidden="1" customHeight="1" x14ac:dyDescent="0.3">
      <c r="A68" s="282"/>
      <c r="B68" s="285"/>
      <c r="C68" s="285"/>
      <c r="D68" s="285"/>
      <c r="E68" s="288"/>
      <c r="F68" s="285"/>
      <c r="G68" s="315"/>
      <c r="H68" s="312"/>
      <c r="I68" s="309"/>
      <c r="J68" s="306"/>
      <c r="K68" s="309">
        <f>IF(NOT(ISERROR(MATCH(J68,_xlfn.ANCHORARRAY(E79),0))),I81&amp;"Por favor no seleccionar los criterios de impacto",J68)</f>
        <v>0</v>
      </c>
      <c r="L68" s="312"/>
      <c r="M68" s="309"/>
      <c r="N68" s="318"/>
      <c r="O68" s="120">
        <v>5</v>
      </c>
      <c r="P68" s="121"/>
      <c r="Q68" s="122" t="str">
        <f t="shared" si="66"/>
        <v/>
      </c>
      <c r="R68" s="123"/>
      <c r="S68" s="123"/>
      <c r="T68" s="124" t="str">
        <f t="shared" si="63"/>
        <v/>
      </c>
      <c r="U68" s="123"/>
      <c r="V68" s="123"/>
      <c r="W68" s="123"/>
      <c r="X68" s="125" t="str">
        <f t="shared" si="67"/>
        <v/>
      </c>
      <c r="Y68" s="126" t="str">
        <f t="shared" si="1"/>
        <v/>
      </c>
      <c r="Z68" s="127" t="str">
        <f t="shared" si="64"/>
        <v/>
      </c>
      <c r="AA68" s="126" t="str">
        <f t="shared" si="3"/>
        <v/>
      </c>
      <c r="AB68" s="127" t="str">
        <f t="shared" si="68"/>
        <v/>
      </c>
      <c r="AC68" s="128" t="str">
        <f t="shared" ref="AC68:AC69" si="69">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29"/>
      <c r="AE68" s="130"/>
      <c r="AF68" s="130"/>
      <c r="AG68" s="131"/>
      <c r="AH68" s="132"/>
      <c r="AI68" s="132"/>
      <c r="AJ68" s="130"/>
      <c r="AK68" s="130"/>
      <c r="AL68" s="131"/>
    </row>
    <row r="69" spans="1:38" hidden="1" x14ac:dyDescent="0.3">
      <c r="A69" s="283"/>
      <c r="B69" s="286"/>
      <c r="C69" s="286"/>
      <c r="D69" s="286"/>
      <c r="E69" s="289"/>
      <c r="F69" s="286"/>
      <c r="G69" s="316"/>
      <c r="H69" s="313"/>
      <c r="I69" s="310"/>
      <c r="J69" s="307"/>
      <c r="K69" s="310">
        <f>IF(NOT(ISERROR(MATCH(J69,_xlfn.ANCHORARRAY(E80),0))),I82&amp;"Por favor no seleccionar los criterios de impacto",J69)</f>
        <v>0</v>
      </c>
      <c r="L69" s="313"/>
      <c r="M69" s="310"/>
      <c r="N69" s="319"/>
      <c r="O69" s="120">
        <v>6</v>
      </c>
      <c r="P69" s="121"/>
      <c r="Q69" s="122" t="str">
        <f t="shared" si="66"/>
        <v/>
      </c>
      <c r="R69" s="123"/>
      <c r="S69" s="123"/>
      <c r="T69" s="124" t="str">
        <f t="shared" si="63"/>
        <v/>
      </c>
      <c r="U69" s="123"/>
      <c r="V69" s="123"/>
      <c r="W69" s="123"/>
      <c r="X69" s="125" t="str">
        <f t="shared" si="67"/>
        <v/>
      </c>
      <c r="Y69" s="126" t="str">
        <f t="shared" si="1"/>
        <v/>
      </c>
      <c r="Z69" s="127" t="str">
        <f t="shared" si="64"/>
        <v/>
      </c>
      <c r="AA69" s="126" t="str">
        <f t="shared" si="3"/>
        <v/>
      </c>
      <c r="AB69" s="127" t="str">
        <f t="shared" si="68"/>
        <v/>
      </c>
      <c r="AC69" s="128" t="str">
        <f t="shared" si="69"/>
        <v/>
      </c>
      <c r="AD69" s="129"/>
      <c r="AE69" s="130"/>
      <c r="AF69" s="130"/>
      <c r="AG69" s="131"/>
      <c r="AH69" s="132"/>
      <c r="AI69" s="132"/>
      <c r="AJ69" s="130"/>
      <c r="AK69" s="130"/>
      <c r="AL69" s="131"/>
    </row>
    <row r="70" spans="1:38" ht="49.5" customHeight="1" x14ac:dyDescent="0.3">
      <c r="A70" s="5"/>
      <c r="B70" s="320" t="s">
        <v>131</v>
      </c>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2"/>
    </row>
    <row r="72" spans="1:38" x14ac:dyDescent="0.3">
      <c r="A72" s="1"/>
      <c r="B72" s="22" t="s">
        <v>143</v>
      </c>
      <c r="C72" s="1"/>
      <c r="D72" s="1"/>
      <c r="F72" s="1"/>
    </row>
  </sheetData>
  <dataConsolidate/>
  <mergeCells count="187">
    <mergeCell ref="C4:N4"/>
    <mergeCell ref="O4:Q4"/>
    <mergeCell ref="A7:G7"/>
    <mergeCell ref="H7:N7"/>
    <mergeCell ref="O7:W7"/>
    <mergeCell ref="X7:AD7"/>
    <mergeCell ref="AE7:AL7"/>
    <mergeCell ref="A4:B4"/>
    <mergeCell ref="A5:B5"/>
    <mergeCell ref="A6:B6"/>
    <mergeCell ref="A1:AL2"/>
    <mergeCell ref="B70:AL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F16:F21"/>
    <mergeCell ref="G16:G21"/>
    <mergeCell ref="H16:H21"/>
    <mergeCell ref="I16:I21"/>
    <mergeCell ref="J16:J21"/>
    <mergeCell ref="A16:A21"/>
    <mergeCell ref="B16:B21"/>
    <mergeCell ref="C16:C21"/>
    <mergeCell ref="A22:A27"/>
    <mergeCell ref="B22:B27"/>
    <mergeCell ref="C22:C27"/>
    <mergeCell ref="D22:D27"/>
    <mergeCell ref="E22:E27"/>
    <mergeCell ref="F22:F27"/>
    <mergeCell ref="G22:G27"/>
    <mergeCell ref="H22:H27"/>
    <mergeCell ref="I22:I27"/>
    <mergeCell ref="D16:D21"/>
    <mergeCell ref="E16:E21"/>
    <mergeCell ref="A8:A9"/>
    <mergeCell ref="F8:F9"/>
    <mergeCell ref="E8:E9"/>
    <mergeCell ref="D8:D9"/>
    <mergeCell ref="C8:C9"/>
    <mergeCell ref="AD8:AD9"/>
    <mergeCell ref="C5:N5"/>
    <mergeCell ref="C6:N6"/>
    <mergeCell ref="O8:O9"/>
    <mergeCell ref="AC8:AC9"/>
    <mergeCell ref="AB8:AB9"/>
    <mergeCell ref="X8:X9"/>
    <mergeCell ref="P8:P9"/>
    <mergeCell ref="N8:N9"/>
    <mergeCell ref="J8:J9"/>
    <mergeCell ref="K8:K9"/>
    <mergeCell ref="Q8:Q9"/>
    <mergeCell ref="R8:W8"/>
    <mergeCell ref="G8:G9"/>
    <mergeCell ref="H8:H9"/>
    <mergeCell ref="I8:I9"/>
    <mergeCell ref="B8:B9"/>
    <mergeCell ref="AE8:AE9"/>
    <mergeCell ref="AL8:AL9"/>
    <mergeCell ref="AJ8:AJ9"/>
    <mergeCell ref="AI8:AI9"/>
    <mergeCell ref="AH8:AH9"/>
    <mergeCell ref="AG8:AG9"/>
    <mergeCell ref="K16:K21"/>
    <mergeCell ref="L16:L21"/>
    <mergeCell ref="M16:M21"/>
    <mergeCell ref="N16:N21"/>
    <mergeCell ref="AF8:AF9"/>
    <mergeCell ref="AA8:AA9"/>
    <mergeCell ref="Y8:Y9"/>
    <mergeCell ref="Z8:Z9"/>
    <mergeCell ref="L8:L9"/>
    <mergeCell ref="M8:M9"/>
    <mergeCell ref="AK8:AK9"/>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104" priority="319" operator="equal">
      <formula>"Muy Alta"</formula>
    </cfRule>
    <cfRule type="cellIs" dxfId="103" priority="320" operator="equal">
      <formula>"Alta"</formula>
    </cfRule>
    <cfRule type="cellIs" dxfId="102" priority="321" operator="equal">
      <formula>"Media"</formula>
    </cfRule>
    <cfRule type="cellIs" dxfId="101" priority="322" operator="equal">
      <formula>"Baja"</formula>
    </cfRule>
    <cfRule type="cellIs" dxfId="100" priority="323" operator="equal">
      <formula>"Muy Baja"</formula>
    </cfRule>
  </conditionalFormatting>
  <conditionalFormatting sqref="H22">
    <cfRule type="cellIs" dxfId="99" priority="221" operator="equal">
      <formula>"Muy Alta"</formula>
    </cfRule>
    <cfRule type="cellIs" dxfId="98" priority="222" operator="equal">
      <formula>"Alta"</formula>
    </cfRule>
    <cfRule type="cellIs" dxfId="97" priority="223" operator="equal">
      <formula>"Media"</formula>
    </cfRule>
    <cfRule type="cellIs" dxfId="96" priority="224" operator="equal">
      <formula>"Baja"</formula>
    </cfRule>
    <cfRule type="cellIs" dxfId="95" priority="225" operator="equal">
      <formula>"Muy Baja"</formula>
    </cfRule>
  </conditionalFormatting>
  <conditionalFormatting sqref="H28">
    <cfRule type="cellIs" dxfId="94" priority="193" operator="equal">
      <formula>"Muy Alta"</formula>
    </cfRule>
    <cfRule type="cellIs" dxfId="93" priority="194" operator="equal">
      <formula>"Alta"</formula>
    </cfRule>
    <cfRule type="cellIs" dxfId="92" priority="195" operator="equal">
      <formula>"Media"</formula>
    </cfRule>
    <cfRule type="cellIs" dxfId="91" priority="196" operator="equal">
      <formula>"Baja"</formula>
    </cfRule>
    <cfRule type="cellIs" dxfId="90" priority="197" operator="equal">
      <formula>"Muy Baja"</formula>
    </cfRule>
  </conditionalFormatting>
  <conditionalFormatting sqref="H34">
    <cfRule type="cellIs" dxfId="89" priority="165" operator="equal">
      <formula>"Muy Alta"</formula>
    </cfRule>
    <cfRule type="cellIs" dxfId="88" priority="166" operator="equal">
      <formula>"Alta"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8" operator="equal">
      <formula>"Alta"</formula>
    </cfRule>
    <cfRule type="cellIs" dxfId="82" priority="139" operator="equal">
      <formula>"Media"</formula>
    </cfRule>
    <cfRule type="cellIs" dxfId="81" priority="140" operator="equal">
      <formula>"Baja"</formula>
    </cfRule>
    <cfRule type="cellIs" dxfId="80" priority="141" operator="equal">
      <formula>"Muy Baja"</formula>
    </cfRule>
  </conditionalFormatting>
  <conditionalFormatting sqref="H46">
    <cfRule type="cellIs" dxfId="79" priority="109" operator="equal">
      <formula>"Muy Alta"</formula>
    </cfRule>
    <cfRule type="cellIs" dxfId="78" priority="110" operator="equal">
      <formula>"Alta"</formula>
    </cfRule>
    <cfRule type="cellIs" dxfId="77" priority="111" operator="equal">
      <formula>"Media"</formula>
    </cfRule>
    <cfRule type="cellIs" dxfId="76" priority="112" operator="equal">
      <formula>"Baja"</formula>
    </cfRule>
    <cfRule type="cellIs" dxfId="75" priority="113" operator="equal">
      <formula>"Muy Baja"</formula>
    </cfRule>
  </conditionalFormatting>
  <conditionalFormatting sqref="H52">
    <cfRule type="cellIs" dxfId="74" priority="81" operator="equal">
      <formula>"Muy Alta"</formula>
    </cfRule>
    <cfRule type="cellIs" dxfId="73" priority="82" operator="equal">
      <formula>"Alta"</formula>
    </cfRule>
    <cfRule type="cellIs" dxfId="72" priority="83" operator="equal">
      <formula>"Media"</formula>
    </cfRule>
    <cfRule type="cellIs" dxfId="71" priority="84" operator="equal">
      <formula>"Baja"</formula>
    </cfRule>
    <cfRule type="cellIs" dxfId="70" priority="85" operator="equal">
      <formula>"Muy Baja"</formula>
    </cfRule>
  </conditionalFormatting>
  <conditionalFormatting sqref="H58">
    <cfRule type="cellIs" dxfId="69" priority="53" operator="equal">
      <formula>"Muy Alta"</formula>
    </cfRule>
    <cfRule type="cellIs" dxfId="68" priority="54" operator="equal">
      <formula>"Alta"</formula>
    </cfRule>
    <cfRule type="cellIs" dxfId="67" priority="55" operator="equal">
      <formula>"Media"</formula>
    </cfRule>
    <cfRule type="cellIs" dxfId="66" priority="56" operator="equal">
      <formula>"Baja"</formula>
    </cfRule>
    <cfRule type="cellIs" dxfId="65" priority="57" operator="equal">
      <formula>"Muy Baja"</formula>
    </cfRule>
  </conditionalFormatting>
  <conditionalFormatting sqref="H64">
    <cfRule type="cellIs" dxfId="64" priority="25" operator="equal">
      <formula>"Muy Alta"</formula>
    </cfRule>
    <cfRule type="cellIs" dxfId="63" priority="26" operator="equal">
      <formula>"Alta"</formula>
    </cfRule>
    <cfRule type="cellIs" dxfId="62" priority="27" operator="equal">
      <formula>"Media"</formula>
    </cfRule>
    <cfRule type="cellIs" dxfId="61" priority="28" operator="equal">
      <formula>"Baja"</formula>
    </cfRule>
    <cfRule type="cellIs" dxfId="60" priority="29" operator="equal">
      <formula>"Muy Baja"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4" operator="equal">
      <formula>"Catastrófico"</formula>
    </cfRule>
    <cfRule type="cellIs" dxfId="57" priority="315" operator="equal">
      <formula>"Mayor"</formula>
    </cfRule>
    <cfRule type="cellIs" dxfId="56" priority="316" operator="equal">
      <formula>"Moderado"</formula>
    </cfRule>
    <cfRule type="cellIs" dxfId="55" priority="317" operator="equal">
      <formula>"Menor"</formula>
    </cfRule>
    <cfRule type="cellIs" dxfId="54" priority="318" operator="equal">
      <formula>"Leve"</formula>
    </cfRule>
  </conditionalFormatting>
  <conditionalFormatting sqref="N10">
    <cfRule type="cellIs" dxfId="53" priority="310" operator="equal">
      <formula>"Extremo"</formula>
    </cfRule>
    <cfRule type="cellIs" dxfId="52" priority="311" operator="equal">
      <formula>"Alto"</formula>
    </cfRule>
    <cfRule type="cellIs" dxfId="51" priority="312" operator="equal">
      <formula>"Moderado"</formula>
    </cfRule>
    <cfRule type="cellIs" dxfId="50" priority="313" operator="equal">
      <formula>"Bajo"</formula>
    </cfRule>
  </conditionalFormatting>
  <conditionalFormatting sqref="N16">
    <cfRule type="cellIs" dxfId="49" priority="240" operator="equal">
      <formula>"Extremo"</formula>
    </cfRule>
    <cfRule type="cellIs" dxfId="48" priority="241" operator="equal">
      <formula>"Alto"</formula>
    </cfRule>
    <cfRule type="cellIs" dxfId="47" priority="242" operator="equal">
      <formula>"Moderado"</formula>
    </cfRule>
    <cfRule type="cellIs" dxfId="46" priority="243" operator="equal">
      <formula>"Bajo"</formula>
    </cfRule>
  </conditionalFormatting>
  <conditionalFormatting sqref="N22">
    <cfRule type="cellIs" dxfId="45" priority="212" operator="equal">
      <formula>"Extremo"</formula>
    </cfRule>
    <cfRule type="cellIs" dxfId="44" priority="213" operator="equal">
      <formula>"Alto"</formula>
    </cfRule>
    <cfRule type="cellIs" dxfId="43" priority="214" operator="equal">
      <formula>"Moderado"</formula>
    </cfRule>
    <cfRule type="cellIs" dxfId="42" priority="215" operator="equal">
      <formula>"Bajo"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6" operator="equal">
      <formula>"Extremo"</formula>
    </cfRule>
    <cfRule type="cellIs" dxfId="36" priority="157" operator="equal">
      <formula>"Alto"</formula>
    </cfRule>
    <cfRule type="cellIs" dxfId="35" priority="158" operator="equal">
      <formula>"Moderado"</formula>
    </cfRule>
    <cfRule type="cellIs" dxfId="34" priority="159" operator="equal">
      <formula>"Bajo"</formula>
    </cfRule>
  </conditionalFormatting>
  <conditionalFormatting sqref="N40">
    <cfRule type="cellIs" dxfId="33" priority="128" operator="equal">
      <formula>"Extremo"</formula>
    </cfRule>
    <cfRule type="cellIs" dxfId="32" priority="129" operator="equal">
      <formula>"Alto"</formula>
    </cfRule>
    <cfRule type="cellIs" dxfId="31" priority="130" operator="equal">
      <formula>"Moderado"</formula>
    </cfRule>
    <cfRule type="cellIs" dxfId="30" priority="131" operator="equal">
      <formula>"Bajo"</formula>
    </cfRule>
  </conditionalFormatting>
  <conditionalFormatting sqref="N46">
    <cfRule type="cellIs" dxfId="29" priority="100" operator="equal">
      <formula>"Extremo"</formula>
    </cfRule>
    <cfRule type="cellIs" dxfId="28" priority="101" operator="equal">
      <formula>"Alto"</formula>
    </cfRule>
    <cfRule type="cellIs" dxfId="27" priority="102" operator="equal">
      <formula>"Moderado"</formula>
    </cfRule>
    <cfRule type="cellIs" dxfId="26" priority="103" operator="equal">
      <formula>"Bajo"</formula>
    </cfRule>
  </conditionalFormatting>
  <conditionalFormatting sqref="N52">
    <cfRule type="cellIs" dxfId="25" priority="72" operator="equal">
      <formula>"Extremo"</formula>
    </cfRule>
    <cfRule type="cellIs" dxfId="24" priority="73" operator="equal">
      <formula>"Alto"</formula>
    </cfRule>
    <cfRule type="cellIs" dxfId="23" priority="74" operator="equal">
      <formula>"Moderado"</formula>
    </cfRule>
    <cfRule type="cellIs" dxfId="22" priority="75" operator="equal">
      <formula>"Bajo"</formula>
    </cfRule>
  </conditionalFormatting>
  <conditionalFormatting sqref="N58">
    <cfRule type="cellIs" dxfId="21" priority="44" operator="equal">
      <formula>"Extremo"</formula>
    </cfRule>
    <cfRule type="cellIs" dxfId="20" priority="45" operator="equal">
      <formula>"Alto"</formula>
    </cfRule>
    <cfRule type="cellIs" dxfId="19" priority="46" operator="equal">
      <formula>"Moderado"</formula>
    </cfRule>
    <cfRule type="cellIs" dxfId="18" priority="47" operator="equal">
      <formula>"Bajo"</formula>
    </cfRule>
  </conditionalFormatting>
  <conditionalFormatting sqref="N64">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Y10:Y69">
    <cfRule type="cellIs" dxfId="13" priority="11" operator="equal">
      <formula>"Muy Alta"</formula>
    </cfRule>
    <cfRule type="cellIs" dxfId="12" priority="12" operator="equal">
      <formula>"Alta"</formula>
    </cfRule>
    <cfRule type="cellIs" dxfId="11" priority="13" operator="equal">
      <formula>"Media"</formula>
    </cfRule>
    <cfRule type="cellIs" dxfId="10" priority="14" operator="equal">
      <formula>"Baja"</formula>
    </cfRule>
    <cfRule type="cellIs" dxfId="9" priority="15" operator="equal">
      <formula>"Muy Baja"</formula>
    </cfRule>
  </conditionalFormatting>
  <conditionalFormatting sqref="AA10:AA69">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AC10:AC69">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dataValidations count="2">
    <dataValidation showInputMessage="1" showErrorMessage="1" error="Recuerde que las acciones se generan bajo la medida de mitigar el riesgo" sqref="AG22:AG24 AG28 AG10:AG18"/>
    <dataValidation allowBlank="1" showInputMessage="1" showErrorMessage="1" error="Recuerde que las acciones se generan bajo la medida de mitigar el riesgo" sqref="AG19:AG21 AE10:AF28 AH10:AI28 AG25:AG2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AL10:AL11 AL13:AL14 AL16:AL17 AL19:AL20 AL22:AL23 AL25:AL26 AL28:AL29 AL31:AL32 AL34:AL35 AL37:AL38 AL40:AL41 AL43:AL44 AL46:AL47 AL49:AL50 AL52:AL53 AL55:AL56 AL58:AL59 AL61:AL62 AL64:AL65 AL67:AL68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AK10:AK69 AJ10:AJ22 AJ24:AJ69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V30" sqref="V30:W31"/>
    </sheetView>
  </sheetViews>
  <sheetFormatPr baseColWidth="10" defaultRowHeight="15" x14ac:dyDescent="0.25"/>
  <cols>
    <col min="2" max="39" width="5.5703125" customWidth="1"/>
    <col min="41" max="46" width="5.570312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333" t="s">
        <v>160</v>
      </c>
      <c r="C2" s="333"/>
      <c r="D2" s="333"/>
      <c r="E2" s="333"/>
      <c r="F2" s="333"/>
      <c r="G2" s="333"/>
      <c r="H2" s="333"/>
      <c r="I2" s="333"/>
      <c r="J2" s="370" t="s">
        <v>2</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333"/>
      <c r="C3" s="333"/>
      <c r="D3" s="333"/>
      <c r="E3" s="333"/>
      <c r="F3" s="333"/>
      <c r="G3" s="333"/>
      <c r="H3" s="333"/>
      <c r="I3" s="333"/>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333"/>
      <c r="C4" s="333"/>
      <c r="D4" s="333"/>
      <c r="E4" s="333"/>
      <c r="F4" s="333"/>
      <c r="G4" s="333"/>
      <c r="H4" s="333"/>
      <c r="I4" s="333"/>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381" t="s">
        <v>4</v>
      </c>
      <c r="C6" s="381"/>
      <c r="D6" s="382"/>
      <c r="E6" s="371" t="s">
        <v>116</v>
      </c>
      <c r="F6" s="372"/>
      <c r="G6" s="372"/>
      <c r="H6" s="372"/>
      <c r="I6" s="373"/>
      <c r="J6" s="367" t="str">
        <f>IF(AND('Mapa final'!$H$10="Muy Alta",'Mapa final'!$L$10="Leve"),CONCATENATE("R",'Mapa final'!$A$10),"")</f>
        <v/>
      </c>
      <c r="K6" s="368"/>
      <c r="L6" s="368" t="str">
        <f>IF(AND('Mapa final'!$H$16="Muy Alta",'Mapa final'!$L$16="Leve"),CONCATENATE("R",'Mapa final'!$A$16),"")</f>
        <v/>
      </c>
      <c r="M6" s="368"/>
      <c r="N6" s="368" t="str">
        <f>IF(AND('Mapa final'!$H$22="Muy Alta",'Mapa final'!$L$22="Leve"),CONCATENATE("R",'Mapa final'!$A$22),"")</f>
        <v/>
      </c>
      <c r="O6" s="369"/>
      <c r="P6" s="367" t="str">
        <f>IF(AND('Mapa final'!$H$10="Muy Alta",'Mapa final'!$L$10="Menor"),CONCATENATE("R",'Mapa final'!$A$10),"")</f>
        <v/>
      </c>
      <c r="Q6" s="368"/>
      <c r="R6" s="368" t="str">
        <f>IF(AND('Mapa final'!$H$16="Muy Alta",'Mapa final'!$L$16="Menor"),CONCATENATE("R",'Mapa final'!$A$16),"")</f>
        <v/>
      </c>
      <c r="S6" s="368"/>
      <c r="T6" s="368" t="str">
        <f>IF(AND('Mapa final'!$H$22="Muy Alta",'Mapa final'!$L$22="Menor"),CONCATENATE("R",'Mapa final'!$A$22),"")</f>
        <v/>
      </c>
      <c r="U6" s="369"/>
      <c r="V6" s="367" t="str">
        <f>IF(AND('Mapa final'!$H$10="Muy Alta",'Mapa final'!$L$10="Moderado"),CONCATENATE("R",'Mapa final'!$A$10),"")</f>
        <v/>
      </c>
      <c r="W6" s="368"/>
      <c r="X6" s="368" t="str">
        <f>IF(AND('Mapa final'!$H$16="Muy Alta",'Mapa final'!$L$16="Moderado"),CONCATENATE("R",'Mapa final'!$A$16),"")</f>
        <v/>
      </c>
      <c r="Y6" s="368"/>
      <c r="Z6" s="368" t="str">
        <f>IF(AND('Mapa final'!$H$22="Muy Alta",'Mapa final'!$L$22="Moderado"),CONCATENATE("R",'Mapa final'!$A$22),"")</f>
        <v/>
      </c>
      <c r="AA6" s="369"/>
      <c r="AB6" s="367" t="str">
        <f>IF(AND('Mapa final'!$H$10="Muy Alta",'Mapa final'!$L$10="Mayor"),CONCATENATE("R",'Mapa final'!$A$10),"")</f>
        <v/>
      </c>
      <c r="AC6" s="368"/>
      <c r="AD6" s="368" t="str">
        <f>IF(AND('Mapa final'!$H$16="Muy Alta",'Mapa final'!$L$16="Mayor"),CONCATENATE("R",'Mapa final'!$A$16),"")</f>
        <v/>
      </c>
      <c r="AE6" s="368"/>
      <c r="AF6" s="368" t="str">
        <f>IF(AND('Mapa final'!$H$22="Muy Alta",'Mapa final'!$L$22="Mayor"),CONCATENATE("R",'Mapa final'!$A$22),"")</f>
        <v/>
      </c>
      <c r="AG6" s="369"/>
      <c r="AH6" s="358" t="str">
        <f>IF(AND('Mapa final'!$H$10="Muy Alta",'Mapa final'!$L$10="Catastrófico"),CONCATENATE("R",'Mapa final'!$A$10),"")</f>
        <v/>
      </c>
      <c r="AI6" s="359"/>
      <c r="AJ6" s="359" t="str">
        <f>IF(AND('Mapa final'!$H$16="Muy Alta",'Mapa final'!$L$16="Catastrófico"),CONCATENATE("R",'Mapa final'!$A$16),"")</f>
        <v/>
      </c>
      <c r="AK6" s="359"/>
      <c r="AL6" s="359" t="str">
        <f>IF(AND('Mapa final'!$H$22="Muy Alta",'Mapa final'!$L$22="Catastrófico"),CONCATENATE("R",'Mapa final'!$A$22),"")</f>
        <v/>
      </c>
      <c r="AM6" s="360"/>
      <c r="AO6" s="383" t="s">
        <v>79</v>
      </c>
      <c r="AP6" s="384"/>
      <c r="AQ6" s="384"/>
      <c r="AR6" s="384"/>
      <c r="AS6" s="384"/>
      <c r="AT6" s="385"/>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381"/>
      <c r="C7" s="381"/>
      <c r="D7" s="382"/>
      <c r="E7" s="374"/>
      <c r="F7" s="375"/>
      <c r="G7" s="375"/>
      <c r="H7" s="375"/>
      <c r="I7" s="376"/>
      <c r="J7" s="361"/>
      <c r="K7" s="362"/>
      <c r="L7" s="362"/>
      <c r="M7" s="362"/>
      <c r="N7" s="362"/>
      <c r="O7" s="363"/>
      <c r="P7" s="361"/>
      <c r="Q7" s="362"/>
      <c r="R7" s="362"/>
      <c r="S7" s="362"/>
      <c r="T7" s="362"/>
      <c r="U7" s="363"/>
      <c r="V7" s="361"/>
      <c r="W7" s="362"/>
      <c r="X7" s="362"/>
      <c r="Y7" s="362"/>
      <c r="Z7" s="362"/>
      <c r="AA7" s="363"/>
      <c r="AB7" s="361"/>
      <c r="AC7" s="362"/>
      <c r="AD7" s="362"/>
      <c r="AE7" s="362"/>
      <c r="AF7" s="362"/>
      <c r="AG7" s="363"/>
      <c r="AH7" s="352"/>
      <c r="AI7" s="353"/>
      <c r="AJ7" s="353"/>
      <c r="AK7" s="353"/>
      <c r="AL7" s="353"/>
      <c r="AM7" s="354"/>
      <c r="AN7" s="80"/>
      <c r="AO7" s="386"/>
      <c r="AP7" s="387"/>
      <c r="AQ7" s="387"/>
      <c r="AR7" s="387"/>
      <c r="AS7" s="387"/>
      <c r="AT7" s="388"/>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381"/>
      <c r="C8" s="381"/>
      <c r="D8" s="382"/>
      <c r="E8" s="374"/>
      <c r="F8" s="375"/>
      <c r="G8" s="375"/>
      <c r="H8" s="375"/>
      <c r="I8" s="376"/>
      <c r="J8" s="361" t="str">
        <f>IF(AND('Mapa final'!$H$28="Muy Alta",'Mapa final'!$L$28="Leve"),CONCATENATE("R",'Mapa final'!$A$28),"")</f>
        <v/>
      </c>
      <c r="K8" s="362"/>
      <c r="L8" s="362" t="str">
        <f>IF(AND('Mapa final'!$H$34="Muy Alta",'Mapa final'!$L$34="Leve"),CONCATENATE("R",'Mapa final'!$A$34),"")</f>
        <v/>
      </c>
      <c r="M8" s="362"/>
      <c r="N8" s="362" t="str">
        <f>IF(AND('Mapa final'!$H$40="Muy Alta",'Mapa final'!$L$40="Leve"),CONCATENATE("R",'Mapa final'!$A$40),"")</f>
        <v/>
      </c>
      <c r="O8" s="363"/>
      <c r="P8" s="361" t="str">
        <f>IF(AND('Mapa final'!$H$28="Muy Alta",'Mapa final'!$L$28="Menor"),CONCATENATE("R",'Mapa final'!$A$28),"")</f>
        <v/>
      </c>
      <c r="Q8" s="362"/>
      <c r="R8" s="362" t="str">
        <f>IF(AND('Mapa final'!$H$34="Muy Alta",'Mapa final'!$L$34="Menor"),CONCATENATE("R",'Mapa final'!$A$34),"")</f>
        <v/>
      </c>
      <c r="S8" s="362"/>
      <c r="T8" s="362" t="str">
        <f>IF(AND('Mapa final'!$H$40="Muy Alta",'Mapa final'!$L$40="Menor"),CONCATENATE("R",'Mapa final'!$A$40),"")</f>
        <v/>
      </c>
      <c r="U8" s="363"/>
      <c r="V8" s="361" t="str">
        <f>IF(AND('Mapa final'!$H$28="Muy Alta",'Mapa final'!$L$28="Moderado"),CONCATENATE("R",'Mapa final'!$A$28),"")</f>
        <v/>
      </c>
      <c r="W8" s="362"/>
      <c r="X8" s="362" t="str">
        <f>IF(AND('Mapa final'!$H$34="Muy Alta",'Mapa final'!$L$34="Moderado"),CONCATENATE("R",'Mapa final'!$A$34),"")</f>
        <v/>
      </c>
      <c r="Y8" s="362"/>
      <c r="Z8" s="362" t="str">
        <f>IF(AND('Mapa final'!$H$40="Muy Alta",'Mapa final'!$L$40="Moderado"),CONCATENATE("R",'Mapa final'!$A$40),"")</f>
        <v/>
      </c>
      <c r="AA8" s="363"/>
      <c r="AB8" s="361" t="str">
        <f>IF(AND('Mapa final'!$H$28="Muy Alta",'Mapa final'!$L$28="Mayor"),CONCATENATE("R",'Mapa final'!$A$28),"")</f>
        <v/>
      </c>
      <c r="AC8" s="362"/>
      <c r="AD8" s="362" t="str">
        <f>IF(AND('Mapa final'!$H$34="Muy Alta",'Mapa final'!$L$34="Mayor"),CONCATENATE("R",'Mapa final'!$A$34),"")</f>
        <v/>
      </c>
      <c r="AE8" s="362"/>
      <c r="AF8" s="362" t="str">
        <f>IF(AND('Mapa final'!$H$40="Muy Alta",'Mapa final'!$L$40="Mayor"),CONCATENATE("R",'Mapa final'!$A$40),"")</f>
        <v/>
      </c>
      <c r="AG8" s="363"/>
      <c r="AH8" s="352" t="str">
        <f>IF(AND('Mapa final'!$H$28="Muy Alta",'Mapa final'!$L$28="Catastrófico"),CONCATENATE("R",'Mapa final'!$A$28),"")</f>
        <v/>
      </c>
      <c r="AI8" s="353"/>
      <c r="AJ8" s="353" t="str">
        <f>IF(AND('Mapa final'!$H$34="Muy Alta",'Mapa final'!$L$34="Catastrófico"),CONCATENATE("R",'Mapa final'!$A$34),"")</f>
        <v/>
      </c>
      <c r="AK8" s="353"/>
      <c r="AL8" s="353" t="str">
        <f>IF(AND('Mapa final'!$H$40="Muy Alta",'Mapa final'!$L$40="Catastrófico"),CONCATENATE("R",'Mapa final'!$A$40),"")</f>
        <v/>
      </c>
      <c r="AM8" s="354"/>
      <c r="AN8" s="80"/>
      <c r="AO8" s="386"/>
      <c r="AP8" s="387"/>
      <c r="AQ8" s="387"/>
      <c r="AR8" s="387"/>
      <c r="AS8" s="387"/>
      <c r="AT8" s="388"/>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381"/>
      <c r="C9" s="381"/>
      <c r="D9" s="382"/>
      <c r="E9" s="374"/>
      <c r="F9" s="375"/>
      <c r="G9" s="375"/>
      <c r="H9" s="375"/>
      <c r="I9" s="376"/>
      <c r="J9" s="361"/>
      <c r="K9" s="362"/>
      <c r="L9" s="362"/>
      <c r="M9" s="362"/>
      <c r="N9" s="362"/>
      <c r="O9" s="363"/>
      <c r="P9" s="361"/>
      <c r="Q9" s="362"/>
      <c r="R9" s="362"/>
      <c r="S9" s="362"/>
      <c r="T9" s="362"/>
      <c r="U9" s="363"/>
      <c r="V9" s="361"/>
      <c r="W9" s="362"/>
      <c r="X9" s="362"/>
      <c r="Y9" s="362"/>
      <c r="Z9" s="362"/>
      <c r="AA9" s="363"/>
      <c r="AB9" s="361"/>
      <c r="AC9" s="362"/>
      <c r="AD9" s="362"/>
      <c r="AE9" s="362"/>
      <c r="AF9" s="362"/>
      <c r="AG9" s="363"/>
      <c r="AH9" s="352"/>
      <c r="AI9" s="353"/>
      <c r="AJ9" s="353"/>
      <c r="AK9" s="353"/>
      <c r="AL9" s="353"/>
      <c r="AM9" s="354"/>
      <c r="AN9" s="80"/>
      <c r="AO9" s="386"/>
      <c r="AP9" s="387"/>
      <c r="AQ9" s="387"/>
      <c r="AR9" s="387"/>
      <c r="AS9" s="387"/>
      <c r="AT9" s="388"/>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381"/>
      <c r="C10" s="381"/>
      <c r="D10" s="382"/>
      <c r="E10" s="374"/>
      <c r="F10" s="375"/>
      <c r="G10" s="375"/>
      <c r="H10" s="375"/>
      <c r="I10" s="376"/>
      <c r="J10" s="361" t="str">
        <f>IF(AND('Mapa final'!$H$46="Muy Alta",'Mapa final'!$L$46="Leve"),CONCATENATE("R",'Mapa final'!$A$46),"")</f>
        <v/>
      </c>
      <c r="K10" s="362"/>
      <c r="L10" s="362" t="str">
        <f>IF(AND('Mapa final'!$H$52="Muy Alta",'Mapa final'!$L$52="Leve"),CONCATENATE("R",'Mapa final'!$A$52),"")</f>
        <v/>
      </c>
      <c r="M10" s="362"/>
      <c r="N10" s="362" t="str">
        <f>IF(AND('Mapa final'!$H$58="Muy Alta",'Mapa final'!$L$58="Leve"),CONCATENATE("R",'Mapa final'!$A$58),"")</f>
        <v/>
      </c>
      <c r="O10" s="363"/>
      <c r="P10" s="361" t="str">
        <f>IF(AND('Mapa final'!$H$46="Muy Alta",'Mapa final'!$L$46="Menor"),CONCATENATE("R",'Mapa final'!$A$46),"")</f>
        <v/>
      </c>
      <c r="Q10" s="362"/>
      <c r="R10" s="362" t="str">
        <f>IF(AND('Mapa final'!$H$52="Muy Alta",'Mapa final'!$L$52="Menor"),CONCATENATE("R",'Mapa final'!$A$52),"")</f>
        <v/>
      </c>
      <c r="S10" s="362"/>
      <c r="T10" s="362" t="str">
        <f>IF(AND('Mapa final'!$H$58="Muy Alta",'Mapa final'!$L$58="Menor"),CONCATENATE("R",'Mapa final'!$A$58),"")</f>
        <v/>
      </c>
      <c r="U10" s="363"/>
      <c r="V10" s="361" t="str">
        <f>IF(AND('Mapa final'!$H$46="Muy Alta",'Mapa final'!$L$46="Moderado"),CONCATENATE("R",'Mapa final'!$A$46),"")</f>
        <v/>
      </c>
      <c r="W10" s="362"/>
      <c r="X10" s="362" t="str">
        <f>IF(AND('Mapa final'!$H$52="Muy Alta",'Mapa final'!$L$52="Moderado"),CONCATENATE("R",'Mapa final'!$A$52),"")</f>
        <v/>
      </c>
      <c r="Y10" s="362"/>
      <c r="Z10" s="362" t="str">
        <f>IF(AND('Mapa final'!$H$58="Muy Alta",'Mapa final'!$L$58="Moderado"),CONCATENATE("R",'Mapa final'!$A$58),"")</f>
        <v/>
      </c>
      <c r="AA10" s="363"/>
      <c r="AB10" s="361" t="str">
        <f>IF(AND('Mapa final'!$H$46="Muy Alta",'Mapa final'!$L$46="Mayor"),CONCATENATE("R",'Mapa final'!$A$46),"")</f>
        <v/>
      </c>
      <c r="AC10" s="362"/>
      <c r="AD10" s="362" t="str">
        <f>IF(AND('Mapa final'!$H$52="Muy Alta",'Mapa final'!$L$52="Mayor"),CONCATENATE("R",'Mapa final'!$A$52),"")</f>
        <v/>
      </c>
      <c r="AE10" s="362"/>
      <c r="AF10" s="362" t="str">
        <f>IF(AND('Mapa final'!$H$58="Muy Alta",'Mapa final'!$L$58="Mayor"),CONCATENATE("R",'Mapa final'!$A$58),"")</f>
        <v/>
      </c>
      <c r="AG10" s="363"/>
      <c r="AH10" s="352" t="str">
        <f>IF(AND('Mapa final'!$H$46="Muy Alta",'Mapa final'!$L$46="Catastrófico"),CONCATENATE("R",'Mapa final'!$A$46),"")</f>
        <v/>
      </c>
      <c r="AI10" s="353"/>
      <c r="AJ10" s="353" t="str">
        <f>IF(AND('Mapa final'!$H$52="Muy Alta",'Mapa final'!$L$52="Catastrófico"),CONCATENATE("R",'Mapa final'!$A$52),"")</f>
        <v/>
      </c>
      <c r="AK10" s="353"/>
      <c r="AL10" s="353" t="str">
        <f>IF(AND('Mapa final'!$H$58="Muy Alta",'Mapa final'!$L$58="Catastrófico"),CONCATENATE("R",'Mapa final'!$A$58),"")</f>
        <v/>
      </c>
      <c r="AM10" s="354"/>
      <c r="AN10" s="80"/>
      <c r="AO10" s="386"/>
      <c r="AP10" s="387"/>
      <c r="AQ10" s="387"/>
      <c r="AR10" s="387"/>
      <c r="AS10" s="387"/>
      <c r="AT10" s="388"/>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381"/>
      <c r="C11" s="381"/>
      <c r="D11" s="382"/>
      <c r="E11" s="374"/>
      <c r="F11" s="375"/>
      <c r="G11" s="375"/>
      <c r="H11" s="375"/>
      <c r="I11" s="376"/>
      <c r="J11" s="361"/>
      <c r="K11" s="362"/>
      <c r="L11" s="362"/>
      <c r="M11" s="362"/>
      <c r="N11" s="362"/>
      <c r="O11" s="363"/>
      <c r="P11" s="361"/>
      <c r="Q11" s="362"/>
      <c r="R11" s="362"/>
      <c r="S11" s="362"/>
      <c r="T11" s="362"/>
      <c r="U11" s="363"/>
      <c r="V11" s="361"/>
      <c r="W11" s="362"/>
      <c r="X11" s="362"/>
      <c r="Y11" s="362"/>
      <c r="Z11" s="362"/>
      <c r="AA11" s="363"/>
      <c r="AB11" s="361"/>
      <c r="AC11" s="362"/>
      <c r="AD11" s="362"/>
      <c r="AE11" s="362"/>
      <c r="AF11" s="362"/>
      <c r="AG11" s="363"/>
      <c r="AH11" s="352"/>
      <c r="AI11" s="353"/>
      <c r="AJ11" s="353"/>
      <c r="AK11" s="353"/>
      <c r="AL11" s="353"/>
      <c r="AM11" s="354"/>
      <c r="AN11" s="80"/>
      <c r="AO11" s="386"/>
      <c r="AP11" s="387"/>
      <c r="AQ11" s="387"/>
      <c r="AR11" s="387"/>
      <c r="AS11" s="387"/>
      <c r="AT11" s="388"/>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381"/>
      <c r="C12" s="381"/>
      <c r="D12" s="382"/>
      <c r="E12" s="374"/>
      <c r="F12" s="375"/>
      <c r="G12" s="375"/>
      <c r="H12" s="375"/>
      <c r="I12" s="376"/>
      <c r="J12" s="361" t="str">
        <f>IF(AND('Mapa final'!$H$64="Muy Alta",'Mapa final'!$L$64="Leve"),CONCATENATE("R",'Mapa final'!$A$64),"")</f>
        <v/>
      </c>
      <c r="K12" s="362"/>
      <c r="L12" s="362" t="str">
        <f>IF(AND('Mapa final'!$H$70="Muy Alta",'Mapa final'!$L$70="Leve"),CONCATENATE("R",'Mapa final'!$A$70),"")</f>
        <v/>
      </c>
      <c r="M12" s="362"/>
      <c r="N12" s="362" t="str">
        <f>IF(AND('Mapa final'!$H$76="Muy Alta",'Mapa final'!$L$76="Leve"),CONCATENATE("R",'Mapa final'!$A$76),"")</f>
        <v/>
      </c>
      <c r="O12" s="363"/>
      <c r="P12" s="361" t="str">
        <f>IF(AND('Mapa final'!$H$64="Muy Alta",'Mapa final'!$L$64="Menor"),CONCATENATE("R",'Mapa final'!$A$64),"")</f>
        <v/>
      </c>
      <c r="Q12" s="362"/>
      <c r="R12" s="362" t="str">
        <f>IF(AND('Mapa final'!$H$70="Muy Alta",'Mapa final'!$L$70="Menor"),CONCATENATE("R",'Mapa final'!$A$70),"")</f>
        <v/>
      </c>
      <c r="S12" s="362"/>
      <c r="T12" s="362" t="str">
        <f>IF(AND('Mapa final'!$H$76="Muy Alta",'Mapa final'!$L$76="Menor"),CONCATENATE("R",'Mapa final'!$A$76),"")</f>
        <v/>
      </c>
      <c r="U12" s="363"/>
      <c r="V12" s="361" t="str">
        <f>IF(AND('Mapa final'!$H$64="Muy Alta",'Mapa final'!$L$64="Moderado"),CONCATENATE("R",'Mapa final'!$A$64),"")</f>
        <v/>
      </c>
      <c r="W12" s="362"/>
      <c r="X12" s="362" t="str">
        <f>IF(AND('Mapa final'!$H$70="Muy Alta",'Mapa final'!$L$70="Moderado"),CONCATENATE("R",'Mapa final'!$A$70),"")</f>
        <v/>
      </c>
      <c r="Y12" s="362"/>
      <c r="Z12" s="362" t="str">
        <f>IF(AND('Mapa final'!$H$76="Muy Alta",'Mapa final'!$L$76="Moderado"),CONCATENATE("R",'Mapa final'!$A$76),"")</f>
        <v/>
      </c>
      <c r="AA12" s="363"/>
      <c r="AB12" s="361" t="str">
        <f>IF(AND('Mapa final'!$H$64="Muy Alta",'Mapa final'!$L$64="Mayor"),CONCATENATE("R",'Mapa final'!$A$64),"")</f>
        <v/>
      </c>
      <c r="AC12" s="362"/>
      <c r="AD12" s="362" t="str">
        <f>IF(AND('Mapa final'!$H$70="Muy Alta",'Mapa final'!$L$70="Mayor"),CONCATENATE("R",'Mapa final'!$A$70),"")</f>
        <v/>
      </c>
      <c r="AE12" s="362"/>
      <c r="AF12" s="362" t="str">
        <f>IF(AND('Mapa final'!$H$76="Muy Alta",'Mapa final'!$L$76="Mayor"),CONCATENATE("R",'Mapa final'!$A$76),"")</f>
        <v/>
      </c>
      <c r="AG12" s="363"/>
      <c r="AH12" s="352" t="str">
        <f>IF(AND('Mapa final'!$H$64="Muy Alta",'Mapa final'!$L$64="Catastrófico"),CONCATENATE("R",'Mapa final'!$A$64),"")</f>
        <v/>
      </c>
      <c r="AI12" s="353"/>
      <c r="AJ12" s="353" t="str">
        <f>IF(AND('Mapa final'!$H$70="Muy Alta",'Mapa final'!$L$70="Catastrófico"),CONCATENATE("R",'Mapa final'!$A$70),"")</f>
        <v/>
      </c>
      <c r="AK12" s="353"/>
      <c r="AL12" s="353" t="str">
        <f>IF(AND('Mapa final'!$H$76="Muy Alta",'Mapa final'!$L$76="Catastrófico"),CONCATENATE("R",'Mapa final'!$A$76),"")</f>
        <v/>
      </c>
      <c r="AM12" s="354"/>
      <c r="AN12" s="80"/>
      <c r="AO12" s="386"/>
      <c r="AP12" s="387"/>
      <c r="AQ12" s="387"/>
      <c r="AR12" s="387"/>
      <c r="AS12" s="387"/>
      <c r="AT12" s="388"/>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381"/>
      <c r="C13" s="381"/>
      <c r="D13" s="382"/>
      <c r="E13" s="377"/>
      <c r="F13" s="378"/>
      <c r="G13" s="378"/>
      <c r="H13" s="378"/>
      <c r="I13" s="379"/>
      <c r="J13" s="361"/>
      <c r="K13" s="362"/>
      <c r="L13" s="362"/>
      <c r="M13" s="362"/>
      <c r="N13" s="362"/>
      <c r="O13" s="363"/>
      <c r="P13" s="361"/>
      <c r="Q13" s="362"/>
      <c r="R13" s="362"/>
      <c r="S13" s="362"/>
      <c r="T13" s="362"/>
      <c r="U13" s="363"/>
      <c r="V13" s="361"/>
      <c r="W13" s="362"/>
      <c r="X13" s="362"/>
      <c r="Y13" s="362"/>
      <c r="Z13" s="362"/>
      <c r="AA13" s="363"/>
      <c r="AB13" s="361"/>
      <c r="AC13" s="362"/>
      <c r="AD13" s="362"/>
      <c r="AE13" s="362"/>
      <c r="AF13" s="362"/>
      <c r="AG13" s="363"/>
      <c r="AH13" s="355"/>
      <c r="AI13" s="356"/>
      <c r="AJ13" s="356"/>
      <c r="AK13" s="356"/>
      <c r="AL13" s="356"/>
      <c r="AM13" s="357"/>
      <c r="AN13" s="80"/>
      <c r="AO13" s="389"/>
      <c r="AP13" s="390"/>
      <c r="AQ13" s="390"/>
      <c r="AR13" s="390"/>
      <c r="AS13" s="390"/>
      <c r="AT13" s="391"/>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381"/>
      <c r="C14" s="381"/>
      <c r="D14" s="382"/>
      <c r="E14" s="371" t="s">
        <v>115</v>
      </c>
      <c r="F14" s="372"/>
      <c r="G14" s="372"/>
      <c r="H14" s="372"/>
      <c r="I14" s="372"/>
      <c r="J14" s="349" t="str">
        <f>IF(AND('Mapa final'!$H$10="Alta",'Mapa final'!$L$10="Leve"),CONCATENATE("R",'Mapa final'!$A$10),"")</f>
        <v/>
      </c>
      <c r="K14" s="350"/>
      <c r="L14" s="350" t="str">
        <f>IF(AND('Mapa final'!$H$16="Alta",'Mapa final'!$L$16="Leve"),CONCATENATE("R",'Mapa final'!$A$16),"")</f>
        <v/>
      </c>
      <c r="M14" s="350"/>
      <c r="N14" s="350" t="str">
        <f>IF(AND('Mapa final'!$H$22="Alta",'Mapa final'!$L$22="Leve"),CONCATENATE("R",'Mapa final'!$A$22),"")</f>
        <v/>
      </c>
      <c r="O14" s="351"/>
      <c r="P14" s="349" t="str">
        <f>IF(AND('Mapa final'!$H$10="Alta",'Mapa final'!$L$10="Menor"),CONCATENATE("R",'Mapa final'!$A$10),"")</f>
        <v/>
      </c>
      <c r="Q14" s="350"/>
      <c r="R14" s="350" t="str">
        <f>IF(AND('Mapa final'!$H$16="Alta",'Mapa final'!$L$16="Menor"),CONCATENATE("R",'Mapa final'!$A$16),"")</f>
        <v/>
      </c>
      <c r="S14" s="350"/>
      <c r="T14" s="350" t="str">
        <f>IF(AND('Mapa final'!$H$22="Alta",'Mapa final'!$L$22="Menor"),CONCATENATE("R",'Mapa final'!$A$22),"")</f>
        <v/>
      </c>
      <c r="U14" s="351"/>
      <c r="V14" s="367" t="str">
        <f>IF(AND('Mapa final'!$H$10="Alta",'Mapa final'!$L$10="Moderado"),CONCATENATE("R",'Mapa final'!$A$10),"")</f>
        <v/>
      </c>
      <c r="W14" s="368"/>
      <c r="X14" s="368" t="str">
        <f>IF(AND('Mapa final'!$H$16="Alta",'Mapa final'!$L$16="Moderado"),CONCATENATE("R",'Mapa final'!$A$16),"")</f>
        <v>R1</v>
      </c>
      <c r="Y14" s="368"/>
      <c r="Z14" s="368" t="str">
        <f>IF(AND('Mapa final'!$H$22="Alta",'Mapa final'!$L$22="Moderado"),CONCATENATE("R",'Mapa final'!$A$22),"")</f>
        <v>R2</v>
      </c>
      <c r="AA14" s="369"/>
      <c r="AB14" s="367" t="str">
        <f>IF(AND('Mapa final'!$H$10="Alta",'Mapa final'!$L$10="Mayor"),CONCATENATE("R",'Mapa final'!$A$10),"")</f>
        <v/>
      </c>
      <c r="AC14" s="368"/>
      <c r="AD14" s="368" t="str">
        <f>IF(AND('Mapa final'!$H$16="Alta",'Mapa final'!$L$16="Mayor"),CONCATENATE("R",'Mapa final'!$A$16),"")</f>
        <v/>
      </c>
      <c r="AE14" s="368"/>
      <c r="AF14" s="368" t="str">
        <f>IF(AND('Mapa final'!$H$22="Alta",'Mapa final'!$L$22="Mayor"),CONCATENATE("R",'Mapa final'!$A$22),"")</f>
        <v/>
      </c>
      <c r="AG14" s="369"/>
      <c r="AH14" s="358" t="str">
        <f>IF(AND('Mapa final'!$H$10="Alta",'Mapa final'!$L$10="Catastrófico"),CONCATENATE("R",'Mapa final'!$A$10),"")</f>
        <v/>
      </c>
      <c r="AI14" s="359"/>
      <c r="AJ14" s="359" t="str">
        <f>IF(AND('Mapa final'!$H$16="Alta",'Mapa final'!$L$16="Catastrófico"),CONCATENATE("R",'Mapa final'!$A$16),"")</f>
        <v/>
      </c>
      <c r="AK14" s="359"/>
      <c r="AL14" s="359" t="str">
        <f>IF(AND('Mapa final'!$H$22="Alta",'Mapa final'!$L$22="Catastrófico"),CONCATENATE("R",'Mapa final'!$A$22),"")</f>
        <v/>
      </c>
      <c r="AM14" s="360"/>
      <c r="AN14" s="80"/>
      <c r="AO14" s="392" t="s">
        <v>80</v>
      </c>
      <c r="AP14" s="393"/>
      <c r="AQ14" s="393"/>
      <c r="AR14" s="393"/>
      <c r="AS14" s="393"/>
      <c r="AT14" s="394"/>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381"/>
      <c r="C15" s="381"/>
      <c r="D15" s="382"/>
      <c r="E15" s="374"/>
      <c r="F15" s="375"/>
      <c r="G15" s="375"/>
      <c r="H15" s="375"/>
      <c r="I15" s="375"/>
      <c r="J15" s="343"/>
      <c r="K15" s="344"/>
      <c r="L15" s="344"/>
      <c r="M15" s="344"/>
      <c r="N15" s="344"/>
      <c r="O15" s="345"/>
      <c r="P15" s="343"/>
      <c r="Q15" s="344"/>
      <c r="R15" s="344"/>
      <c r="S15" s="344"/>
      <c r="T15" s="344"/>
      <c r="U15" s="345"/>
      <c r="V15" s="361"/>
      <c r="W15" s="362"/>
      <c r="X15" s="362"/>
      <c r="Y15" s="362"/>
      <c r="Z15" s="362"/>
      <c r="AA15" s="363"/>
      <c r="AB15" s="361"/>
      <c r="AC15" s="362"/>
      <c r="AD15" s="362"/>
      <c r="AE15" s="362"/>
      <c r="AF15" s="362"/>
      <c r="AG15" s="363"/>
      <c r="AH15" s="352"/>
      <c r="AI15" s="353"/>
      <c r="AJ15" s="353"/>
      <c r="AK15" s="353"/>
      <c r="AL15" s="353"/>
      <c r="AM15" s="354"/>
      <c r="AN15" s="80"/>
      <c r="AO15" s="395"/>
      <c r="AP15" s="396"/>
      <c r="AQ15" s="396"/>
      <c r="AR15" s="396"/>
      <c r="AS15" s="396"/>
      <c r="AT15" s="397"/>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381"/>
      <c r="C16" s="381"/>
      <c r="D16" s="382"/>
      <c r="E16" s="374"/>
      <c r="F16" s="375"/>
      <c r="G16" s="375"/>
      <c r="H16" s="375"/>
      <c r="I16" s="375"/>
      <c r="J16" s="343" t="str">
        <f>IF(AND('Mapa final'!$H$28="Alta",'Mapa final'!$L$28="Leve"),CONCATENATE("R",'Mapa final'!$A$28),"")</f>
        <v/>
      </c>
      <c r="K16" s="344"/>
      <c r="L16" s="344" t="str">
        <f>IF(AND('Mapa final'!$H$34="Alta",'Mapa final'!$L$34="Leve"),CONCATENATE("R",'Mapa final'!$A$34),"")</f>
        <v/>
      </c>
      <c r="M16" s="344"/>
      <c r="N16" s="344" t="str">
        <f>IF(AND('Mapa final'!$H$40="Alta",'Mapa final'!$L$40="Leve"),CONCATENATE("R",'Mapa final'!$A$40),"")</f>
        <v/>
      </c>
      <c r="O16" s="345"/>
      <c r="P16" s="343" t="str">
        <f>IF(AND('Mapa final'!$H$28="Alta",'Mapa final'!$L$28="Menor"),CONCATENATE("R",'Mapa final'!$A$28),"")</f>
        <v/>
      </c>
      <c r="Q16" s="344"/>
      <c r="R16" s="344" t="str">
        <f>IF(AND('Mapa final'!$H$34="Alta",'Mapa final'!$L$34="Menor"),CONCATENATE("R",'Mapa final'!$A$34),"")</f>
        <v/>
      </c>
      <c r="S16" s="344"/>
      <c r="T16" s="344" t="str">
        <f>IF(AND('Mapa final'!$H$40="Alta",'Mapa final'!$L$40="Menor"),CONCATENATE("R",'Mapa final'!$A$40),"")</f>
        <v/>
      </c>
      <c r="U16" s="345"/>
      <c r="V16" s="361" t="str">
        <f>IF(AND('Mapa final'!$H$28="Alta",'Mapa final'!$L$28="Moderado"),CONCATENATE("R",'Mapa final'!$A$28),"")</f>
        <v/>
      </c>
      <c r="W16" s="362"/>
      <c r="X16" s="362" t="str">
        <f>IF(AND('Mapa final'!$H$34="Alta",'Mapa final'!$L$34="Moderado"),CONCATENATE("R",'Mapa final'!$A$34),"")</f>
        <v/>
      </c>
      <c r="Y16" s="362"/>
      <c r="Z16" s="362" t="str">
        <f>IF(AND('Mapa final'!$H$40="Alta",'Mapa final'!$L$40="Moderado"),CONCATENATE("R",'Mapa final'!$A$40),"")</f>
        <v/>
      </c>
      <c r="AA16" s="363"/>
      <c r="AB16" s="361" t="str">
        <f>IF(AND('Mapa final'!$H$28="Alta",'Mapa final'!$L$28="Mayor"),CONCATENATE("R",'Mapa final'!$A$28),"")</f>
        <v/>
      </c>
      <c r="AC16" s="362"/>
      <c r="AD16" s="362" t="str">
        <f>IF(AND('Mapa final'!$H$34="Alta",'Mapa final'!$L$34="Mayor"),CONCATENATE("R",'Mapa final'!$A$34),"")</f>
        <v/>
      </c>
      <c r="AE16" s="362"/>
      <c r="AF16" s="362" t="str">
        <f>IF(AND('Mapa final'!$H$40="Alta",'Mapa final'!$L$40="Mayor"),CONCATENATE("R",'Mapa final'!$A$40),"")</f>
        <v/>
      </c>
      <c r="AG16" s="363"/>
      <c r="AH16" s="352" t="str">
        <f>IF(AND('Mapa final'!$H$28="Alta",'Mapa final'!$L$28="Catastrófico"),CONCATENATE("R",'Mapa final'!$A$28),"")</f>
        <v/>
      </c>
      <c r="AI16" s="353"/>
      <c r="AJ16" s="353" t="str">
        <f>IF(AND('Mapa final'!$H$34="Alta",'Mapa final'!$L$34="Catastrófico"),CONCATENATE("R",'Mapa final'!$A$34),"")</f>
        <v/>
      </c>
      <c r="AK16" s="353"/>
      <c r="AL16" s="353" t="str">
        <f>IF(AND('Mapa final'!$H$40="Alta",'Mapa final'!$L$40="Catastrófico"),CONCATENATE("R",'Mapa final'!$A$40),"")</f>
        <v/>
      </c>
      <c r="AM16" s="354"/>
      <c r="AN16" s="80"/>
      <c r="AO16" s="395"/>
      <c r="AP16" s="396"/>
      <c r="AQ16" s="396"/>
      <c r="AR16" s="396"/>
      <c r="AS16" s="396"/>
      <c r="AT16" s="397"/>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381"/>
      <c r="C17" s="381"/>
      <c r="D17" s="382"/>
      <c r="E17" s="374"/>
      <c r="F17" s="375"/>
      <c r="G17" s="375"/>
      <c r="H17" s="375"/>
      <c r="I17" s="375"/>
      <c r="J17" s="343"/>
      <c r="K17" s="344"/>
      <c r="L17" s="344"/>
      <c r="M17" s="344"/>
      <c r="N17" s="344"/>
      <c r="O17" s="345"/>
      <c r="P17" s="343"/>
      <c r="Q17" s="344"/>
      <c r="R17" s="344"/>
      <c r="S17" s="344"/>
      <c r="T17" s="344"/>
      <c r="U17" s="345"/>
      <c r="V17" s="361"/>
      <c r="W17" s="362"/>
      <c r="X17" s="362"/>
      <c r="Y17" s="362"/>
      <c r="Z17" s="362"/>
      <c r="AA17" s="363"/>
      <c r="AB17" s="361"/>
      <c r="AC17" s="362"/>
      <c r="AD17" s="362"/>
      <c r="AE17" s="362"/>
      <c r="AF17" s="362"/>
      <c r="AG17" s="363"/>
      <c r="AH17" s="352"/>
      <c r="AI17" s="353"/>
      <c r="AJ17" s="353"/>
      <c r="AK17" s="353"/>
      <c r="AL17" s="353"/>
      <c r="AM17" s="354"/>
      <c r="AN17" s="80"/>
      <c r="AO17" s="395"/>
      <c r="AP17" s="396"/>
      <c r="AQ17" s="396"/>
      <c r="AR17" s="396"/>
      <c r="AS17" s="396"/>
      <c r="AT17" s="397"/>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381"/>
      <c r="C18" s="381"/>
      <c r="D18" s="382"/>
      <c r="E18" s="374"/>
      <c r="F18" s="375"/>
      <c r="G18" s="375"/>
      <c r="H18" s="375"/>
      <c r="I18" s="375"/>
      <c r="J18" s="343" t="str">
        <f>IF(AND('Mapa final'!$H$46="Alta",'Mapa final'!$L$46="Leve"),CONCATENATE("R",'Mapa final'!$A$46),"")</f>
        <v/>
      </c>
      <c r="K18" s="344"/>
      <c r="L18" s="344" t="str">
        <f>IF(AND('Mapa final'!$H$52="Alta",'Mapa final'!$L$52="Leve"),CONCATENATE("R",'Mapa final'!$A$52),"")</f>
        <v/>
      </c>
      <c r="M18" s="344"/>
      <c r="N18" s="344" t="str">
        <f>IF(AND('Mapa final'!$H$58="Alta",'Mapa final'!$L$58="Leve"),CONCATENATE("R",'Mapa final'!$A$58),"")</f>
        <v/>
      </c>
      <c r="O18" s="345"/>
      <c r="P18" s="343" t="str">
        <f>IF(AND('Mapa final'!$H$46="Alta",'Mapa final'!$L$46="Menor"),CONCATENATE("R",'Mapa final'!$A$46),"")</f>
        <v/>
      </c>
      <c r="Q18" s="344"/>
      <c r="R18" s="344" t="str">
        <f>IF(AND('Mapa final'!$H$52="Alta",'Mapa final'!$L$52="Menor"),CONCATENATE("R",'Mapa final'!$A$52),"")</f>
        <v/>
      </c>
      <c r="S18" s="344"/>
      <c r="T18" s="344" t="str">
        <f>IF(AND('Mapa final'!$H$58="Alta",'Mapa final'!$L$58="Menor"),CONCATENATE("R",'Mapa final'!$A$58),"")</f>
        <v/>
      </c>
      <c r="U18" s="345"/>
      <c r="V18" s="361" t="str">
        <f>IF(AND('Mapa final'!$H$46="Alta",'Mapa final'!$L$46="Moderado"),CONCATENATE("R",'Mapa final'!$A$46),"")</f>
        <v/>
      </c>
      <c r="W18" s="362"/>
      <c r="X18" s="362" t="str">
        <f>IF(AND('Mapa final'!$H$52="Alta",'Mapa final'!$L$52="Moderado"),CONCATENATE("R",'Mapa final'!$A$52),"")</f>
        <v/>
      </c>
      <c r="Y18" s="362"/>
      <c r="Z18" s="362" t="str">
        <f>IF(AND('Mapa final'!$H$58="Alta",'Mapa final'!$L$58="Moderado"),CONCATENATE("R",'Mapa final'!$A$58),"")</f>
        <v/>
      </c>
      <c r="AA18" s="363"/>
      <c r="AB18" s="361" t="str">
        <f>IF(AND('Mapa final'!$H$46="Alta",'Mapa final'!$L$46="Mayor"),CONCATENATE("R",'Mapa final'!$A$46),"")</f>
        <v/>
      </c>
      <c r="AC18" s="362"/>
      <c r="AD18" s="362" t="str">
        <f>IF(AND('Mapa final'!$H$52="Alta",'Mapa final'!$L$52="Mayor"),CONCATENATE("R",'Mapa final'!$A$52),"")</f>
        <v/>
      </c>
      <c r="AE18" s="362"/>
      <c r="AF18" s="362" t="str">
        <f>IF(AND('Mapa final'!$H$58="Alta",'Mapa final'!$L$58="Mayor"),CONCATENATE("R",'Mapa final'!$A$58),"")</f>
        <v/>
      </c>
      <c r="AG18" s="363"/>
      <c r="AH18" s="352" t="str">
        <f>IF(AND('Mapa final'!$H$46="Alta",'Mapa final'!$L$46="Catastrófico"),CONCATENATE("R",'Mapa final'!$A$46),"")</f>
        <v/>
      </c>
      <c r="AI18" s="353"/>
      <c r="AJ18" s="353" t="str">
        <f>IF(AND('Mapa final'!$H$52="Alta",'Mapa final'!$L$52="Catastrófico"),CONCATENATE("R",'Mapa final'!$A$52),"")</f>
        <v/>
      </c>
      <c r="AK18" s="353"/>
      <c r="AL18" s="353" t="str">
        <f>IF(AND('Mapa final'!$H$58="Alta",'Mapa final'!$L$58="Catastrófico"),CONCATENATE("R",'Mapa final'!$A$58),"")</f>
        <v/>
      </c>
      <c r="AM18" s="354"/>
      <c r="AN18" s="80"/>
      <c r="AO18" s="395"/>
      <c r="AP18" s="396"/>
      <c r="AQ18" s="396"/>
      <c r="AR18" s="396"/>
      <c r="AS18" s="396"/>
      <c r="AT18" s="397"/>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381"/>
      <c r="C19" s="381"/>
      <c r="D19" s="382"/>
      <c r="E19" s="374"/>
      <c r="F19" s="375"/>
      <c r="G19" s="375"/>
      <c r="H19" s="375"/>
      <c r="I19" s="375"/>
      <c r="J19" s="343"/>
      <c r="K19" s="344"/>
      <c r="L19" s="344"/>
      <c r="M19" s="344"/>
      <c r="N19" s="344"/>
      <c r="O19" s="345"/>
      <c r="P19" s="343"/>
      <c r="Q19" s="344"/>
      <c r="R19" s="344"/>
      <c r="S19" s="344"/>
      <c r="T19" s="344"/>
      <c r="U19" s="345"/>
      <c r="V19" s="361"/>
      <c r="W19" s="362"/>
      <c r="X19" s="362"/>
      <c r="Y19" s="362"/>
      <c r="Z19" s="362"/>
      <c r="AA19" s="363"/>
      <c r="AB19" s="361"/>
      <c r="AC19" s="362"/>
      <c r="AD19" s="362"/>
      <c r="AE19" s="362"/>
      <c r="AF19" s="362"/>
      <c r="AG19" s="363"/>
      <c r="AH19" s="352"/>
      <c r="AI19" s="353"/>
      <c r="AJ19" s="353"/>
      <c r="AK19" s="353"/>
      <c r="AL19" s="353"/>
      <c r="AM19" s="354"/>
      <c r="AN19" s="80"/>
      <c r="AO19" s="395"/>
      <c r="AP19" s="396"/>
      <c r="AQ19" s="396"/>
      <c r="AR19" s="396"/>
      <c r="AS19" s="396"/>
      <c r="AT19" s="397"/>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381"/>
      <c r="C20" s="381"/>
      <c r="D20" s="382"/>
      <c r="E20" s="374"/>
      <c r="F20" s="375"/>
      <c r="G20" s="375"/>
      <c r="H20" s="375"/>
      <c r="I20" s="375"/>
      <c r="J20" s="343" t="str">
        <f>IF(AND('Mapa final'!$H$64="Alta",'Mapa final'!$L$64="Leve"),CONCATENATE("R",'Mapa final'!$A$64),"")</f>
        <v/>
      </c>
      <c r="K20" s="344"/>
      <c r="L20" s="344" t="str">
        <f>IF(AND('Mapa final'!$H$70="Alta",'Mapa final'!$L$70="Leve"),CONCATENATE("R",'Mapa final'!$A$70),"")</f>
        <v/>
      </c>
      <c r="M20" s="344"/>
      <c r="N20" s="344" t="str">
        <f>IF(AND('Mapa final'!$H$76="Alta",'Mapa final'!$L$76="Leve"),CONCATENATE("R",'Mapa final'!$A$76),"")</f>
        <v/>
      </c>
      <c r="O20" s="345"/>
      <c r="P20" s="343" t="str">
        <f>IF(AND('Mapa final'!$H$64="Alta",'Mapa final'!$L$64="Menor"),CONCATENATE("R",'Mapa final'!$A$64),"")</f>
        <v/>
      </c>
      <c r="Q20" s="344"/>
      <c r="R20" s="344" t="str">
        <f>IF(AND('Mapa final'!$H$70="Alta",'Mapa final'!$L$70="Menor"),CONCATENATE("R",'Mapa final'!$A$70),"")</f>
        <v/>
      </c>
      <c r="S20" s="344"/>
      <c r="T20" s="344" t="str">
        <f>IF(AND('Mapa final'!$H$76="Alta",'Mapa final'!$L$76="Menor"),CONCATENATE("R",'Mapa final'!$A$76),"")</f>
        <v/>
      </c>
      <c r="U20" s="345"/>
      <c r="V20" s="361" t="str">
        <f>IF(AND('Mapa final'!$H$64="Alta",'Mapa final'!$L$64="Moderado"),CONCATENATE("R",'Mapa final'!$A$64),"")</f>
        <v/>
      </c>
      <c r="W20" s="362"/>
      <c r="X20" s="362" t="str">
        <f>IF(AND('Mapa final'!$H$70="Alta",'Mapa final'!$L$70="Moderado"),CONCATENATE("R",'Mapa final'!$A$70),"")</f>
        <v/>
      </c>
      <c r="Y20" s="362"/>
      <c r="Z20" s="362" t="str">
        <f>IF(AND('Mapa final'!$H$76="Alta",'Mapa final'!$L$76="Moderado"),CONCATENATE("R",'Mapa final'!$A$76),"")</f>
        <v/>
      </c>
      <c r="AA20" s="363"/>
      <c r="AB20" s="361" t="str">
        <f>IF(AND('Mapa final'!$H$64="Alta",'Mapa final'!$L$64="Mayor"),CONCATENATE("R",'Mapa final'!$A$64),"")</f>
        <v/>
      </c>
      <c r="AC20" s="362"/>
      <c r="AD20" s="362" t="str">
        <f>IF(AND('Mapa final'!$H$70="Alta",'Mapa final'!$L$70="Mayor"),CONCATENATE("R",'Mapa final'!$A$70),"")</f>
        <v/>
      </c>
      <c r="AE20" s="362"/>
      <c r="AF20" s="362" t="str">
        <f>IF(AND('Mapa final'!$H$76="Alta",'Mapa final'!$L$76="Mayor"),CONCATENATE("R",'Mapa final'!$A$76),"")</f>
        <v/>
      </c>
      <c r="AG20" s="363"/>
      <c r="AH20" s="352" t="str">
        <f>IF(AND('Mapa final'!$H$64="Alta",'Mapa final'!$L$64="Catastrófico"),CONCATENATE("R",'Mapa final'!$A$64),"")</f>
        <v/>
      </c>
      <c r="AI20" s="353"/>
      <c r="AJ20" s="353" t="str">
        <f>IF(AND('Mapa final'!$H$70="Alta",'Mapa final'!$L$70="Catastrófico"),CONCATENATE("R",'Mapa final'!$A$70),"")</f>
        <v/>
      </c>
      <c r="AK20" s="353"/>
      <c r="AL20" s="353" t="str">
        <f>IF(AND('Mapa final'!$H$76="Alta",'Mapa final'!$L$76="Catastrófico"),CONCATENATE("R",'Mapa final'!$A$76),"")</f>
        <v/>
      </c>
      <c r="AM20" s="354"/>
      <c r="AN20" s="80"/>
      <c r="AO20" s="395"/>
      <c r="AP20" s="396"/>
      <c r="AQ20" s="396"/>
      <c r="AR20" s="396"/>
      <c r="AS20" s="396"/>
      <c r="AT20" s="397"/>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381"/>
      <c r="C21" s="381"/>
      <c r="D21" s="382"/>
      <c r="E21" s="377"/>
      <c r="F21" s="378"/>
      <c r="G21" s="378"/>
      <c r="H21" s="378"/>
      <c r="I21" s="378"/>
      <c r="J21" s="346"/>
      <c r="K21" s="347"/>
      <c r="L21" s="347"/>
      <c r="M21" s="347"/>
      <c r="N21" s="347"/>
      <c r="O21" s="348"/>
      <c r="P21" s="346"/>
      <c r="Q21" s="347"/>
      <c r="R21" s="347"/>
      <c r="S21" s="347"/>
      <c r="T21" s="347"/>
      <c r="U21" s="348"/>
      <c r="V21" s="364"/>
      <c r="W21" s="365"/>
      <c r="X21" s="365"/>
      <c r="Y21" s="365"/>
      <c r="Z21" s="365"/>
      <c r="AA21" s="366"/>
      <c r="AB21" s="364"/>
      <c r="AC21" s="365"/>
      <c r="AD21" s="365"/>
      <c r="AE21" s="365"/>
      <c r="AF21" s="365"/>
      <c r="AG21" s="366"/>
      <c r="AH21" s="355"/>
      <c r="AI21" s="356"/>
      <c r="AJ21" s="356"/>
      <c r="AK21" s="356"/>
      <c r="AL21" s="356"/>
      <c r="AM21" s="357"/>
      <c r="AN21" s="80"/>
      <c r="AO21" s="398"/>
      <c r="AP21" s="399"/>
      <c r="AQ21" s="399"/>
      <c r="AR21" s="399"/>
      <c r="AS21" s="399"/>
      <c r="AT21" s="40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381"/>
      <c r="C22" s="381"/>
      <c r="D22" s="382"/>
      <c r="E22" s="371" t="s">
        <v>117</v>
      </c>
      <c r="F22" s="372"/>
      <c r="G22" s="372"/>
      <c r="H22" s="372"/>
      <c r="I22" s="373"/>
      <c r="J22" s="349" t="str">
        <f>IF(AND('Mapa final'!$H$10="Media",'Mapa final'!$L$10="Leve"),CONCATENATE("R",'Mapa final'!$A$10),"")</f>
        <v/>
      </c>
      <c r="K22" s="350"/>
      <c r="L22" s="350" t="str">
        <f>IF(AND('Mapa final'!$H$16="Media",'Mapa final'!$L$16="Leve"),CONCATENATE("R",'Mapa final'!$A$16),"")</f>
        <v/>
      </c>
      <c r="M22" s="350"/>
      <c r="N22" s="350" t="str">
        <f>IF(AND('Mapa final'!$H$22="Media",'Mapa final'!$L$22="Leve"),CONCATENATE("R",'Mapa final'!$A$22),"")</f>
        <v/>
      </c>
      <c r="O22" s="351"/>
      <c r="P22" s="349" t="str">
        <f>IF(AND('Mapa final'!$H$10="Media",'Mapa final'!$L$10="Menor"),CONCATENATE("R",'Mapa final'!$A$10),"")</f>
        <v/>
      </c>
      <c r="Q22" s="350"/>
      <c r="R22" s="350" t="str">
        <f>IF(AND('Mapa final'!$H$16="Media",'Mapa final'!$L$16="Menor"),CONCATENATE("R",'Mapa final'!$A$16),"")</f>
        <v/>
      </c>
      <c r="S22" s="350"/>
      <c r="T22" s="350" t="str">
        <f>IF(AND('Mapa final'!$H$22="Media",'Mapa final'!$L$22="Menor"),CONCATENATE("R",'Mapa final'!$A$22),"")</f>
        <v/>
      </c>
      <c r="U22" s="351"/>
      <c r="V22" s="349" t="str">
        <f>IF(AND('Mapa final'!$H$10="Media",'Mapa final'!$L$10="Moderado"),CONCATENATE("R",'Mapa final'!$A$10),"")</f>
        <v/>
      </c>
      <c r="W22" s="350"/>
      <c r="X22" s="350" t="str">
        <f>IF(AND('Mapa final'!$H$16="Media",'Mapa final'!$L$16="Moderado"),CONCATENATE("R",'Mapa final'!$A$16),"")</f>
        <v/>
      </c>
      <c r="Y22" s="350"/>
      <c r="Z22" s="350" t="str">
        <f>IF(AND('Mapa final'!$H$22="Media",'Mapa final'!$L$22="Moderado"),CONCATENATE("R",'Mapa final'!$A$22),"")</f>
        <v/>
      </c>
      <c r="AA22" s="351"/>
      <c r="AB22" s="367" t="str">
        <f>IF(AND('Mapa final'!$H$10="Media",'Mapa final'!$L$10="Mayor"),CONCATENATE("R",'Mapa final'!$A$10),"")</f>
        <v/>
      </c>
      <c r="AC22" s="368"/>
      <c r="AD22" s="368" t="str">
        <f>IF(AND('Mapa final'!$H$16="Media",'Mapa final'!$L$16="Mayor"),CONCATENATE("R",'Mapa final'!$A$16),"")</f>
        <v/>
      </c>
      <c r="AE22" s="368"/>
      <c r="AF22" s="368" t="str">
        <f>IF(AND('Mapa final'!$H$22="Media",'Mapa final'!$L$22="Mayor"),CONCATENATE("R",'Mapa final'!$A$22),"")</f>
        <v/>
      </c>
      <c r="AG22" s="369"/>
      <c r="AH22" s="358" t="str">
        <f>IF(AND('Mapa final'!$H$10="Media",'Mapa final'!$L$10="Catastrófico"),CONCATENATE("R",'Mapa final'!$A$10),"")</f>
        <v/>
      </c>
      <c r="AI22" s="359"/>
      <c r="AJ22" s="359" t="str">
        <f>IF(AND('Mapa final'!$H$16="Media",'Mapa final'!$L$16="Catastrófico"),CONCATENATE("R",'Mapa final'!$A$16),"")</f>
        <v/>
      </c>
      <c r="AK22" s="359"/>
      <c r="AL22" s="359" t="str">
        <f>IF(AND('Mapa final'!$H$22="Media",'Mapa final'!$L$22="Catastrófico"),CONCATENATE("R",'Mapa final'!$A$22),"")</f>
        <v/>
      </c>
      <c r="AM22" s="360"/>
      <c r="AN22" s="80"/>
      <c r="AO22" s="401" t="s">
        <v>81</v>
      </c>
      <c r="AP22" s="402"/>
      <c r="AQ22" s="402"/>
      <c r="AR22" s="402"/>
      <c r="AS22" s="402"/>
      <c r="AT22" s="403"/>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381"/>
      <c r="C23" s="381"/>
      <c r="D23" s="382"/>
      <c r="E23" s="374"/>
      <c r="F23" s="375"/>
      <c r="G23" s="375"/>
      <c r="H23" s="375"/>
      <c r="I23" s="376"/>
      <c r="J23" s="343"/>
      <c r="K23" s="344"/>
      <c r="L23" s="344"/>
      <c r="M23" s="344"/>
      <c r="N23" s="344"/>
      <c r="O23" s="345"/>
      <c r="P23" s="343"/>
      <c r="Q23" s="344"/>
      <c r="R23" s="344"/>
      <c r="S23" s="344"/>
      <c r="T23" s="344"/>
      <c r="U23" s="345"/>
      <c r="V23" s="343"/>
      <c r="W23" s="344"/>
      <c r="X23" s="344"/>
      <c r="Y23" s="344"/>
      <c r="Z23" s="344"/>
      <c r="AA23" s="345"/>
      <c r="AB23" s="361"/>
      <c r="AC23" s="362"/>
      <c r="AD23" s="362"/>
      <c r="AE23" s="362"/>
      <c r="AF23" s="362"/>
      <c r="AG23" s="363"/>
      <c r="AH23" s="352"/>
      <c r="AI23" s="353"/>
      <c r="AJ23" s="353"/>
      <c r="AK23" s="353"/>
      <c r="AL23" s="353"/>
      <c r="AM23" s="354"/>
      <c r="AN23" s="80"/>
      <c r="AO23" s="404"/>
      <c r="AP23" s="405"/>
      <c r="AQ23" s="405"/>
      <c r="AR23" s="405"/>
      <c r="AS23" s="405"/>
      <c r="AT23" s="406"/>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381"/>
      <c r="C24" s="381"/>
      <c r="D24" s="382"/>
      <c r="E24" s="374"/>
      <c r="F24" s="375"/>
      <c r="G24" s="375"/>
      <c r="H24" s="375"/>
      <c r="I24" s="376"/>
      <c r="J24" s="343" t="str">
        <f>IF(AND('Mapa final'!$H$28="Media",'Mapa final'!$L$28="Leve"),CONCATENATE("R",'Mapa final'!$A$28),"")</f>
        <v/>
      </c>
      <c r="K24" s="344"/>
      <c r="L24" s="344" t="str">
        <f>IF(AND('Mapa final'!$H$34="Media",'Mapa final'!$L$34="Leve"),CONCATENATE("R",'Mapa final'!$A$34),"")</f>
        <v/>
      </c>
      <c r="M24" s="344"/>
      <c r="N24" s="344" t="str">
        <f>IF(AND('Mapa final'!$H$40="Media",'Mapa final'!$L$40="Leve"),CONCATENATE("R",'Mapa final'!$A$40),"")</f>
        <v/>
      </c>
      <c r="O24" s="345"/>
      <c r="P24" s="343" t="str">
        <f>IF(AND('Mapa final'!$H$28="Media",'Mapa final'!$L$28="Menor"),CONCATENATE("R",'Mapa final'!$A$28),"")</f>
        <v/>
      </c>
      <c r="Q24" s="344"/>
      <c r="R24" s="344" t="str">
        <f>IF(AND('Mapa final'!$H$34="Media",'Mapa final'!$L$34="Menor"),CONCATENATE("R",'Mapa final'!$A$34),"")</f>
        <v/>
      </c>
      <c r="S24" s="344"/>
      <c r="T24" s="344" t="str">
        <f>IF(AND('Mapa final'!$H$40="Media",'Mapa final'!$L$40="Menor"),CONCATENATE("R",'Mapa final'!$A$40),"")</f>
        <v/>
      </c>
      <c r="U24" s="345"/>
      <c r="V24" s="343" t="str">
        <f>IF(AND('Mapa final'!$H$28="Media",'Mapa final'!$L$28="Moderado"),CONCATENATE("R",'Mapa final'!$A$28),"")</f>
        <v/>
      </c>
      <c r="W24" s="344"/>
      <c r="X24" s="344" t="str">
        <f>IF(AND('Mapa final'!$H$34="Media",'Mapa final'!$L$34="Moderado"),CONCATENATE("R",'Mapa final'!$A$34),"")</f>
        <v/>
      </c>
      <c r="Y24" s="344"/>
      <c r="Z24" s="344" t="str">
        <f>IF(AND('Mapa final'!$H$40="Media",'Mapa final'!$L$40="Moderado"),CONCATENATE("R",'Mapa final'!$A$40),"")</f>
        <v/>
      </c>
      <c r="AA24" s="345"/>
      <c r="AB24" s="361" t="str">
        <f>IF(AND('Mapa final'!$H$28="Media",'Mapa final'!$L$28="Mayor"),CONCATENATE("R",'Mapa final'!$A$28),"")</f>
        <v/>
      </c>
      <c r="AC24" s="362"/>
      <c r="AD24" s="362" t="str">
        <f>IF(AND('Mapa final'!$H$34="Media",'Mapa final'!$L$34="Mayor"),CONCATENATE("R",'Mapa final'!$A$34),"")</f>
        <v/>
      </c>
      <c r="AE24" s="362"/>
      <c r="AF24" s="362" t="str">
        <f>IF(AND('Mapa final'!$H$40="Media",'Mapa final'!$L$40="Mayor"),CONCATENATE("R",'Mapa final'!$A$40),"")</f>
        <v/>
      </c>
      <c r="AG24" s="363"/>
      <c r="AH24" s="352" t="str">
        <f>IF(AND('Mapa final'!$H$28="Media",'Mapa final'!$L$28="Catastrófico"),CONCATENATE("R",'Mapa final'!$A$28),"")</f>
        <v/>
      </c>
      <c r="AI24" s="353"/>
      <c r="AJ24" s="353" t="str">
        <f>IF(AND('Mapa final'!$H$34="Media",'Mapa final'!$L$34="Catastrófico"),CONCATENATE("R",'Mapa final'!$A$34),"")</f>
        <v/>
      </c>
      <c r="AK24" s="353"/>
      <c r="AL24" s="353" t="str">
        <f>IF(AND('Mapa final'!$H$40="Media",'Mapa final'!$L$40="Catastrófico"),CONCATENATE("R",'Mapa final'!$A$40),"")</f>
        <v/>
      </c>
      <c r="AM24" s="354"/>
      <c r="AN24" s="80"/>
      <c r="AO24" s="404"/>
      <c r="AP24" s="405"/>
      <c r="AQ24" s="405"/>
      <c r="AR24" s="405"/>
      <c r="AS24" s="405"/>
      <c r="AT24" s="406"/>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381"/>
      <c r="C25" s="381"/>
      <c r="D25" s="382"/>
      <c r="E25" s="374"/>
      <c r="F25" s="375"/>
      <c r="G25" s="375"/>
      <c r="H25" s="375"/>
      <c r="I25" s="376"/>
      <c r="J25" s="343"/>
      <c r="K25" s="344"/>
      <c r="L25" s="344"/>
      <c r="M25" s="344"/>
      <c r="N25" s="344"/>
      <c r="O25" s="345"/>
      <c r="P25" s="343"/>
      <c r="Q25" s="344"/>
      <c r="R25" s="344"/>
      <c r="S25" s="344"/>
      <c r="T25" s="344"/>
      <c r="U25" s="345"/>
      <c r="V25" s="343"/>
      <c r="W25" s="344"/>
      <c r="X25" s="344"/>
      <c r="Y25" s="344"/>
      <c r="Z25" s="344"/>
      <c r="AA25" s="345"/>
      <c r="AB25" s="361"/>
      <c r="AC25" s="362"/>
      <c r="AD25" s="362"/>
      <c r="AE25" s="362"/>
      <c r="AF25" s="362"/>
      <c r="AG25" s="363"/>
      <c r="AH25" s="352"/>
      <c r="AI25" s="353"/>
      <c r="AJ25" s="353"/>
      <c r="AK25" s="353"/>
      <c r="AL25" s="353"/>
      <c r="AM25" s="354"/>
      <c r="AN25" s="80"/>
      <c r="AO25" s="404"/>
      <c r="AP25" s="405"/>
      <c r="AQ25" s="405"/>
      <c r="AR25" s="405"/>
      <c r="AS25" s="405"/>
      <c r="AT25" s="406"/>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381"/>
      <c r="C26" s="381"/>
      <c r="D26" s="382"/>
      <c r="E26" s="374"/>
      <c r="F26" s="375"/>
      <c r="G26" s="375"/>
      <c r="H26" s="375"/>
      <c r="I26" s="376"/>
      <c r="J26" s="343" t="str">
        <f>IF(AND('Mapa final'!$H$46="Media",'Mapa final'!$L$46="Leve"),CONCATENATE("R",'Mapa final'!$A$46),"")</f>
        <v/>
      </c>
      <c r="K26" s="344"/>
      <c r="L26" s="344" t="str">
        <f>IF(AND('Mapa final'!$H$52="Media",'Mapa final'!$L$52="Leve"),CONCATENATE("R",'Mapa final'!$A$52),"")</f>
        <v/>
      </c>
      <c r="M26" s="344"/>
      <c r="N26" s="344" t="str">
        <f>IF(AND('Mapa final'!$H$58="Media",'Mapa final'!$L$58="Leve"),CONCATENATE("R",'Mapa final'!$A$58),"")</f>
        <v/>
      </c>
      <c r="O26" s="345"/>
      <c r="P26" s="343" t="str">
        <f>IF(AND('Mapa final'!$H$46="Media",'Mapa final'!$L$46="Menor"),CONCATENATE("R",'Mapa final'!$A$46),"")</f>
        <v/>
      </c>
      <c r="Q26" s="344"/>
      <c r="R26" s="344" t="str">
        <f>IF(AND('Mapa final'!$H$52="Media",'Mapa final'!$L$52="Menor"),CONCATENATE("R",'Mapa final'!$A$52),"")</f>
        <v/>
      </c>
      <c r="S26" s="344"/>
      <c r="T26" s="344" t="str">
        <f>IF(AND('Mapa final'!$H$58="Media",'Mapa final'!$L$58="Menor"),CONCATENATE("R",'Mapa final'!$A$58),"")</f>
        <v/>
      </c>
      <c r="U26" s="345"/>
      <c r="V26" s="343" t="str">
        <f>IF(AND('Mapa final'!$H$46="Media",'Mapa final'!$L$46="Moderado"),CONCATENATE("R",'Mapa final'!$A$46),"")</f>
        <v/>
      </c>
      <c r="W26" s="344"/>
      <c r="X26" s="344" t="str">
        <f>IF(AND('Mapa final'!$H$52="Media",'Mapa final'!$L$52="Moderado"),CONCATENATE("R",'Mapa final'!$A$52),"")</f>
        <v/>
      </c>
      <c r="Y26" s="344"/>
      <c r="Z26" s="344" t="str">
        <f>IF(AND('Mapa final'!$H$58="Media",'Mapa final'!$L$58="Moderado"),CONCATENATE("R",'Mapa final'!$A$58),"")</f>
        <v/>
      </c>
      <c r="AA26" s="345"/>
      <c r="AB26" s="361" t="str">
        <f>IF(AND('Mapa final'!$H$46="Media",'Mapa final'!$L$46="Mayor"),CONCATENATE("R",'Mapa final'!$A$46),"")</f>
        <v/>
      </c>
      <c r="AC26" s="362"/>
      <c r="AD26" s="362" t="str">
        <f>IF(AND('Mapa final'!$H$52="Media",'Mapa final'!$L$52="Mayor"),CONCATENATE("R",'Mapa final'!$A$52),"")</f>
        <v/>
      </c>
      <c r="AE26" s="362"/>
      <c r="AF26" s="362" t="str">
        <f>IF(AND('Mapa final'!$H$58="Media",'Mapa final'!$L$58="Mayor"),CONCATENATE("R",'Mapa final'!$A$58),"")</f>
        <v/>
      </c>
      <c r="AG26" s="363"/>
      <c r="AH26" s="352" t="str">
        <f>IF(AND('Mapa final'!$H$46="Media",'Mapa final'!$L$46="Catastrófico"),CONCATENATE("R",'Mapa final'!$A$46),"")</f>
        <v/>
      </c>
      <c r="AI26" s="353"/>
      <c r="AJ26" s="353" t="str">
        <f>IF(AND('Mapa final'!$H$52="Media",'Mapa final'!$L$52="Catastrófico"),CONCATENATE("R",'Mapa final'!$A$52),"")</f>
        <v/>
      </c>
      <c r="AK26" s="353"/>
      <c r="AL26" s="353" t="str">
        <f>IF(AND('Mapa final'!$H$58="Media",'Mapa final'!$L$58="Catastrófico"),CONCATENATE("R",'Mapa final'!$A$58),"")</f>
        <v/>
      </c>
      <c r="AM26" s="354"/>
      <c r="AN26" s="80"/>
      <c r="AO26" s="404"/>
      <c r="AP26" s="405"/>
      <c r="AQ26" s="405"/>
      <c r="AR26" s="405"/>
      <c r="AS26" s="405"/>
      <c r="AT26" s="406"/>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381"/>
      <c r="C27" s="381"/>
      <c r="D27" s="382"/>
      <c r="E27" s="374"/>
      <c r="F27" s="375"/>
      <c r="G27" s="375"/>
      <c r="H27" s="375"/>
      <c r="I27" s="376"/>
      <c r="J27" s="343"/>
      <c r="K27" s="344"/>
      <c r="L27" s="344"/>
      <c r="M27" s="344"/>
      <c r="N27" s="344"/>
      <c r="O27" s="345"/>
      <c r="P27" s="343"/>
      <c r="Q27" s="344"/>
      <c r="R27" s="344"/>
      <c r="S27" s="344"/>
      <c r="T27" s="344"/>
      <c r="U27" s="345"/>
      <c r="V27" s="343"/>
      <c r="W27" s="344"/>
      <c r="X27" s="344"/>
      <c r="Y27" s="344"/>
      <c r="Z27" s="344"/>
      <c r="AA27" s="345"/>
      <c r="AB27" s="361"/>
      <c r="AC27" s="362"/>
      <c r="AD27" s="362"/>
      <c r="AE27" s="362"/>
      <c r="AF27" s="362"/>
      <c r="AG27" s="363"/>
      <c r="AH27" s="352"/>
      <c r="AI27" s="353"/>
      <c r="AJ27" s="353"/>
      <c r="AK27" s="353"/>
      <c r="AL27" s="353"/>
      <c r="AM27" s="354"/>
      <c r="AN27" s="80"/>
      <c r="AO27" s="404"/>
      <c r="AP27" s="405"/>
      <c r="AQ27" s="405"/>
      <c r="AR27" s="405"/>
      <c r="AS27" s="405"/>
      <c r="AT27" s="406"/>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381"/>
      <c r="C28" s="381"/>
      <c r="D28" s="382"/>
      <c r="E28" s="374"/>
      <c r="F28" s="375"/>
      <c r="G28" s="375"/>
      <c r="H28" s="375"/>
      <c r="I28" s="376"/>
      <c r="J28" s="343" t="str">
        <f>IF(AND('Mapa final'!$H$64="Media",'Mapa final'!$L$64="Leve"),CONCATENATE("R",'Mapa final'!$A$64),"")</f>
        <v/>
      </c>
      <c r="K28" s="344"/>
      <c r="L28" s="344" t="str">
        <f>IF(AND('Mapa final'!$H$70="Media",'Mapa final'!$L$70="Leve"),CONCATENATE("R",'Mapa final'!$A$70),"")</f>
        <v/>
      </c>
      <c r="M28" s="344"/>
      <c r="N28" s="344" t="str">
        <f>IF(AND('Mapa final'!$H$76="Media",'Mapa final'!$L$76="Leve"),CONCATENATE("R",'Mapa final'!$A$76),"")</f>
        <v/>
      </c>
      <c r="O28" s="345"/>
      <c r="P28" s="343" t="str">
        <f>IF(AND('Mapa final'!$H$64="Media",'Mapa final'!$L$64="Menor"),CONCATENATE("R",'Mapa final'!$A$64),"")</f>
        <v/>
      </c>
      <c r="Q28" s="344"/>
      <c r="R28" s="344" t="str">
        <f>IF(AND('Mapa final'!$H$70="Media",'Mapa final'!$L$70="Menor"),CONCATENATE("R",'Mapa final'!$A$70),"")</f>
        <v/>
      </c>
      <c r="S28" s="344"/>
      <c r="T28" s="344" t="str">
        <f>IF(AND('Mapa final'!$H$76="Media",'Mapa final'!$L$76="Menor"),CONCATENATE("R",'Mapa final'!$A$76),"")</f>
        <v/>
      </c>
      <c r="U28" s="345"/>
      <c r="V28" s="343" t="str">
        <f>IF(AND('Mapa final'!$H$64="Media",'Mapa final'!$L$64="Moderado"),CONCATENATE("R",'Mapa final'!$A$64),"")</f>
        <v/>
      </c>
      <c r="W28" s="344"/>
      <c r="X28" s="344" t="str">
        <f>IF(AND('Mapa final'!$H$70="Media",'Mapa final'!$L$70="Moderado"),CONCATENATE("R",'Mapa final'!$A$70),"")</f>
        <v/>
      </c>
      <c r="Y28" s="344"/>
      <c r="Z28" s="344" t="str">
        <f>IF(AND('Mapa final'!$H$76="Media",'Mapa final'!$L$76="Moderado"),CONCATENATE("R",'Mapa final'!$A$76),"")</f>
        <v/>
      </c>
      <c r="AA28" s="345"/>
      <c r="AB28" s="361" t="str">
        <f>IF(AND('Mapa final'!$H$64="Media",'Mapa final'!$L$64="Mayor"),CONCATENATE("R",'Mapa final'!$A$64),"")</f>
        <v/>
      </c>
      <c r="AC28" s="362"/>
      <c r="AD28" s="362" t="str">
        <f>IF(AND('Mapa final'!$H$70="Media",'Mapa final'!$L$70="Mayor"),CONCATENATE("R",'Mapa final'!$A$70),"")</f>
        <v/>
      </c>
      <c r="AE28" s="362"/>
      <c r="AF28" s="362" t="str">
        <f>IF(AND('Mapa final'!$H$76="Media",'Mapa final'!$L$76="Mayor"),CONCATENATE("R",'Mapa final'!$A$76),"")</f>
        <v/>
      </c>
      <c r="AG28" s="363"/>
      <c r="AH28" s="352" t="str">
        <f>IF(AND('Mapa final'!$H$64="Media",'Mapa final'!$L$64="Catastrófico"),CONCATENATE("R",'Mapa final'!$A$64),"")</f>
        <v/>
      </c>
      <c r="AI28" s="353"/>
      <c r="AJ28" s="353" t="str">
        <f>IF(AND('Mapa final'!$H$70="Media",'Mapa final'!$L$70="Catastrófico"),CONCATENATE("R",'Mapa final'!$A$70),"")</f>
        <v/>
      </c>
      <c r="AK28" s="353"/>
      <c r="AL28" s="353" t="str">
        <f>IF(AND('Mapa final'!$H$76="Media",'Mapa final'!$L$76="Catastrófico"),CONCATENATE("R",'Mapa final'!$A$76),"")</f>
        <v/>
      </c>
      <c r="AM28" s="354"/>
      <c r="AN28" s="80"/>
      <c r="AO28" s="404"/>
      <c r="AP28" s="405"/>
      <c r="AQ28" s="405"/>
      <c r="AR28" s="405"/>
      <c r="AS28" s="405"/>
      <c r="AT28" s="406"/>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381"/>
      <c r="C29" s="381"/>
      <c r="D29" s="382"/>
      <c r="E29" s="377"/>
      <c r="F29" s="378"/>
      <c r="G29" s="378"/>
      <c r="H29" s="378"/>
      <c r="I29" s="379"/>
      <c r="J29" s="343"/>
      <c r="K29" s="344"/>
      <c r="L29" s="344"/>
      <c r="M29" s="344"/>
      <c r="N29" s="344"/>
      <c r="O29" s="345"/>
      <c r="P29" s="346"/>
      <c r="Q29" s="347"/>
      <c r="R29" s="347"/>
      <c r="S29" s="347"/>
      <c r="T29" s="347"/>
      <c r="U29" s="348"/>
      <c r="V29" s="346"/>
      <c r="W29" s="347"/>
      <c r="X29" s="347"/>
      <c r="Y29" s="347"/>
      <c r="Z29" s="347"/>
      <c r="AA29" s="348"/>
      <c r="AB29" s="364"/>
      <c r="AC29" s="365"/>
      <c r="AD29" s="365"/>
      <c r="AE29" s="365"/>
      <c r="AF29" s="365"/>
      <c r="AG29" s="366"/>
      <c r="AH29" s="355"/>
      <c r="AI29" s="356"/>
      <c r="AJ29" s="356"/>
      <c r="AK29" s="356"/>
      <c r="AL29" s="356"/>
      <c r="AM29" s="357"/>
      <c r="AN29" s="80"/>
      <c r="AO29" s="407"/>
      <c r="AP29" s="408"/>
      <c r="AQ29" s="408"/>
      <c r="AR29" s="408"/>
      <c r="AS29" s="408"/>
      <c r="AT29" s="409"/>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381"/>
      <c r="C30" s="381"/>
      <c r="D30" s="382"/>
      <c r="E30" s="371" t="s">
        <v>114</v>
      </c>
      <c r="F30" s="372"/>
      <c r="G30" s="372"/>
      <c r="H30" s="372"/>
      <c r="I30" s="372"/>
      <c r="J30" s="340" t="str">
        <f>IF(AND('Mapa final'!$H$10="Baja",'Mapa final'!$L$10="Leve"),CONCATENATE("R",'Mapa final'!$A$10),"")</f>
        <v/>
      </c>
      <c r="K30" s="341"/>
      <c r="L30" s="341" t="str">
        <f>IF(AND('Mapa final'!$H$16="Baja",'Mapa final'!$L$16="Leve"),CONCATENATE("R",'Mapa final'!$A$16),"")</f>
        <v/>
      </c>
      <c r="M30" s="341"/>
      <c r="N30" s="341" t="str">
        <f>IF(AND('Mapa final'!$H$22="Baja",'Mapa final'!$L$22="Leve"),CONCATENATE("R",'Mapa final'!$A$22),"")</f>
        <v/>
      </c>
      <c r="O30" s="342"/>
      <c r="P30" s="350" t="str">
        <f>IF(AND('Mapa final'!$H$10="Baja",'Mapa final'!$L$10="Menor"),CONCATENATE("R",'Mapa final'!$A$10),"")</f>
        <v/>
      </c>
      <c r="Q30" s="350"/>
      <c r="R30" s="350" t="str">
        <f>IF(AND('Mapa final'!$H$16="Baja",'Mapa final'!$L$16="Menor"),CONCATENATE("R",'Mapa final'!$A$16),"")</f>
        <v/>
      </c>
      <c r="S30" s="350"/>
      <c r="T30" s="350" t="str">
        <f>IF(AND('Mapa final'!$H$22="Baja",'Mapa final'!$L$22="Menor"),CONCATENATE("R",'Mapa final'!$A$22),"")</f>
        <v/>
      </c>
      <c r="U30" s="351"/>
      <c r="V30" s="349" t="str">
        <f>IF(AND('Mapa final'!$H$10="Baja",'Mapa final'!$L$10="Moderado"),CONCATENATE("R",'Mapa final'!$A$10),"")</f>
        <v/>
      </c>
      <c r="W30" s="350"/>
      <c r="X30" s="350" t="str">
        <f>IF(AND('Mapa final'!$H$16="Baja",'Mapa final'!$L$16="Moderado"),CONCATENATE("R",'Mapa final'!$A$16),"")</f>
        <v/>
      </c>
      <c r="Y30" s="350"/>
      <c r="Z30" s="350" t="str">
        <f>IF(AND('Mapa final'!$H$22="Baja",'Mapa final'!$L$22="Moderado"),CONCATENATE("R",'Mapa final'!$A$22),"")</f>
        <v/>
      </c>
      <c r="AA30" s="351"/>
      <c r="AB30" s="367" t="str">
        <f>IF(AND('Mapa final'!$H$10="Baja",'Mapa final'!$L$10="Mayor"),CONCATENATE("R",'Mapa final'!$A$10),"")</f>
        <v/>
      </c>
      <c r="AC30" s="368"/>
      <c r="AD30" s="368" t="str">
        <f>IF(AND('Mapa final'!$H$16="Baja",'Mapa final'!$L$16="Mayor"),CONCATENATE("R",'Mapa final'!$A$16),"")</f>
        <v/>
      </c>
      <c r="AE30" s="368"/>
      <c r="AF30" s="368" t="str">
        <f>IF(AND('Mapa final'!$H$22="Baja",'Mapa final'!$L$22="Mayor"),CONCATENATE("R",'Mapa final'!$A$22),"")</f>
        <v/>
      </c>
      <c r="AG30" s="369"/>
      <c r="AH30" s="358" t="str">
        <f>IF(AND('Mapa final'!$H$10="Baja",'Mapa final'!$L$10="Catastrófico"),CONCATENATE("R",'Mapa final'!$A$10),"")</f>
        <v/>
      </c>
      <c r="AI30" s="359"/>
      <c r="AJ30" s="359" t="str">
        <f>IF(AND('Mapa final'!$H$16="Baja",'Mapa final'!$L$16="Catastrófico"),CONCATENATE("R",'Mapa final'!$A$16),"")</f>
        <v/>
      </c>
      <c r="AK30" s="359"/>
      <c r="AL30" s="359" t="str">
        <f>IF(AND('Mapa final'!$H$22="Baja",'Mapa final'!$L$22="Catastrófico"),CONCATENATE("R",'Mapa final'!$A$22),"")</f>
        <v/>
      </c>
      <c r="AM30" s="360"/>
      <c r="AN30" s="80"/>
      <c r="AO30" s="410" t="s">
        <v>82</v>
      </c>
      <c r="AP30" s="411"/>
      <c r="AQ30" s="411"/>
      <c r="AR30" s="411"/>
      <c r="AS30" s="411"/>
      <c r="AT30" s="412"/>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381"/>
      <c r="C31" s="381"/>
      <c r="D31" s="382"/>
      <c r="E31" s="374"/>
      <c r="F31" s="375"/>
      <c r="G31" s="375"/>
      <c r="H31" s="375"/>
      <c r="I31" s="375"/>
      <c r="J31" s="334"/>
      <c r="K31" s="335"/>
      <c r="L31" s="335"/>
      <c r="M31" s="335"/>
      <c r="N31" s="335"/>
      <c r="O31" s="336"/>
      <c r="P31" s="344"/>
      <c r="Q31" s="344"/>
      <c r="R31" s="344"/>
      <c r="S31" s="344"/>
      <c r="T31" s="344"/>
      <c r="U31" s="345"/>
      <c r="V31" s="343"/>
      <c r="W31" s="344"/>
      <c r="X31" s="344"/>
      <c r="Y31" s="344"/>
      <c r="Z31" s="344"/>
      <c r="AA31" s="345"/>
      <c r="AB31" s="361"/>
      <c r="AC31" s="362"/>
      <c r="AD31" s="362"/>
      <c r="AE31" s="362"/>
      <c r="AF31" s="362"/>
      <c r="AG31" s="363"/>
      <c r="AH31" s="352"/>
      <c r="AI31" s="353"/>
      <c r="AJ31" s="353"/>
      <c r="AK31" s="353"/>
      <c r="AL31" s="353"/>
      <c r="AM31" s="354"/>
      <c r="AN31" s="80"/>
      <c r="AO31" s="413"/>
      <c r="AP31" s="414"/>
      <c r="AQ31" s="414"/>
      <c r="AR31" s="414"/>
      <c r="AS31" s="414"/>
      <c r="AT31" s="415"/>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381"/>
      <c r="C32" s="381"/>
      <c r="D32" s="382"/>
      <c r="E32" s="374"/>
      <c r="F32" s="375"/>
      <c r="G32" s="375"/>
      <c r="H32" s="375"/>
      <c r="I32" s="375"/>
      <c r="J32" s="334" t="str">
        <f>IF(AND('Mapa final'!$H$28="Baja",'Mapa final'!$L$28="Leve"),CONCATENATE("R",'Mapa final'!$A$28),"")</f>
        <v/>
      </c>
      <c r="K32" s="335"/>
      <c r="L32" s="335" t="str">
        <f>IF(AND('Mapa final'!$H$34="Baja",'Mapa final'!$L$34="Leve"),CONCATENATE("R",'Mapa final'!$A$34),"")</f>
        <v/>
      </c>
      <c r="M32" s="335"/>
      <c r="N32" s="335" t="str">
        <f>IF(AND('Mapa final'!$H$40="Baja",'Mapa final'!$L$40="Leve"),CONCATENATE("R",'Mapa final'!$A$40),"")</f>
        <v/>
      </c>
      <c r="O32" s="336"/>
      <c r="P32" s="344" t="str">
        <f>IF(AND('Mapa final'!$H$28="Baja",'Mapa final'!$L$28="Menor"),CONCATENATE("R",'Mapa final'!$A$28),"")</f>
        <v/>
      </c>
      <c r="Q32" s="344"/>
      <c r="R32" s="344" t="str">
        <f>IF(AND('Mapa final'!$H$34="Baja",'Mapa final'!$L$34="Menor"),CONCATENATE("R",'Mapa final'!$A$34),"")</f>
        <v/>
      </c>
      <c r="S32" s="344"/>
      <c r="T32" s="344" t="str">
        <f>IF(AND('Mapa final'!$H$40="Baja",'Mapa final'!$L$40="Menor"),CONCATENATE("R",'Mapa final'!$A$40),"")</f>
        <v/>
      </c>
      <c r="U32" s="345"/>
      <c r="V32" s="343" t="str">
        <f>IF(AND('Mapa final'!$H$28="Baja",'Mapa final'!$L$28="Moderado"),CONCATENATE("R",'Mapa final'!$A$28),"")</f>
        <v/>
      </c>
      <c r="W32" s="344"/>
      <c r="X32" s="344" t="str">
        <f>IF(AND('Mapa final'!$H$34="Baja",'Mapa final'!$L$34="Moderado"),CONCATENATE("R",'Mapa final'!$A$34),"")</f>
        <v/>
      </c>
      <c r="Y32" s="344"/>
      <c r="Z32" s="344" t="str">
        <f>IF(AND('Mapa final'!$H$40="Baja",'Mapa final'!$L$40="Moderado"),CONCATENATE("R",'Mapa final'!$A$40),"")</f>
        <v/>
      </c>
      <c r="AA32" s="345"/>
      <c r="AB32" s="361" t="str">
        <f>IF(AND('Mapa final'!$H$28="Baja",'Mapa final'!$L$28="Mayor"),CONCATENATE("R",'Mapa final'!$A$28),"")</f>
        <v/>
      </c>
      <c r="AC32" s="362"/>
      <c r="AD32" s="362" t="str">
        <f>IF(AND('Mapa final'!$H$34="Baja",'Mapa final'!$L$34="Mayor"),CONCATENATE("R",'Mapa final'!$A$34),"")</f>
        <v/>
      </c>
      <c r="AE32" s="362"/>
      <c r="AF32" s="362" t="str">
        <f>IF(AND('Mapa final'!$H$40="Baja",'Mapa final'!$L$40="Mayor"),CONCATENATE("R",'Mapa final'!$A$40),"")</f>
        <v/>
      </c>
      <c r="AG32" s="363"/>
      <c r="AH32" s="352" t="str">
        <f>IF(AND('Mapa final'!$H$28="Baja",'Mapa final'!$L$28="Catastrófico"),CONCATENATE("R",'Mapa final'!$A$28),"")</f>
        <v/>
      </c>
      <c r="AI32" s="353"/>
      <c r="AJ32" s="353" t="str">
        <f>IF(AND('Mapa final'!$H$34="Baja",'Mapa final'!$L$34="Catastrófico"),CONCATENATE("R",'Mapa final'!$A$34),"")</f>
        <v/>
      </c>
      <c r="AK32" s="353"/>
      <c r="AL32" s="353" t="str">
        <f>IF(AND('Mapa final'!$H$40="Baja",'Mapa final'!$L$40="Catastrófico"),CONCATENATE("R",'Mapa final'!$A$40),"")</f>
        <v/>
      </c>
      <c r="AM32" s="354"/>
      <c r="AN32" s="80"/>
      <c r="AO32" s="413"/>
      <c r="AP32" s="414"/>
      <c r="AQ32" s="414"/>
      <c r="AR32" s="414"/>
      <c r="AS32" s="414"/>
      <c r="AT32" s="415"/>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381"/>
      <c r="C33" s="381"/>
      <c r="D33" s="382"/>
      <c r="E33" s="374"/>
      <c r="F33" s="375"/>
      <c r="G33" s="375"/>
      <c r="H33" s="375"/>
      <c r="I33" s="375"/>
      <c r="J33" s="334"/>
      <c r="K33" s="335"/>
      <c r="L33" s="335"/>
      <c r="M33" s="335"/>
      <c r="N33" s="335"/>
      <c r="O33" s="336"/>
      <c r="P33" s="344"/>
      <c r="Q33" s="344"/>
      <c r="R33" s="344"/>
      <c r="S33" s="344"/>
      <c r="T33" s="344"/>
      <c r="U33" s="345"/>
      <c r="V33" s="343"/>
      <c r="W33" s="344"/>
      <c r="X33" s="344"/>
      <c r="Y33" s="344"/>
      <c r="Z33" s="344"/>
      <c r="AA33" s="345"/>
      <c r="AB33" s="361"/>
      <c r="AC33" s="362"/>
      <c r="AD33" s="362"/>
      <c r="AE33" s="362"/>
      <c r="AF33" s="362"/>
      <c r="AG33" s="363"/>
      <c r="AH33" s="352"/>
      <c r="AI33" s="353"/>
      <c r="AJ33" s="353"/>
      <c r="AK33" s="353"/>
      <c r="AL33" s="353"/>
      <c r="AM33" s="354"/>
      <c r="AN33" s="80"/>
      <c r="AO33" s="413"/>
      <c r="AP33" s="414"/>
      <c r="AQ33" s="414"/>
      <c r="AR33" s="414"/>
      <c r="AS33" s="414"/>
      <c r="AT33" s="415"/>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381"/>
      <c r="C34" s="381"/>
      <c r="D34" s="382"/>
      <c r="E34" s="374"/>
      <c r="F34" s="375"/>
      <c r="G34" s="375"/>
      <c r="H34" s="375"/>
      <c r="I34" s="375"/>
      <c r="J34" s="334" t="str">
        <f>IF(AND('Mapa final'!$H$46="Baja",'Mapa final'!$L$46="Leve"),CONCATENATE("R",'Mapa final'!$A$46),"")</f>
        <v/>
      </c>
      <c r="K34" s="335"/>
      <c r="L34" s="335" t="str">
        <f>IF(AND('Mapa final'!$H$52="Baja",'Mapa final'!$L$52="Leve"),CONCATENATE("R",'Mapa final'!$A$52),"")</f>
        <v/>
      </c>
      <c r="M34" s="335"/>
      <c r="N34" s="335" t="str">
        <f>IF(AND('Mapa final'!$H$58="Baja",'Mapa final'!$L$58="Leve"),CONCATENATE("R",'Mapa final'!$A$58),"")</f>
        <v/>
      </c>
      <c r="O34" s="336"/>
      <c r="P34" s="344" t="str">
        <f>IF(AND('Mapa final'!$H$46="Baja",'Mapa final'!$L$46="Menor"),CONCATENATE("R",'Mapa final'!$A$46),"")</f>
        <v/>
      </c>
      <c r="Q34" s="344"/>
      <c r="R34" s="344" t="str">
        <f>IF(AND('Mapa final'!$H$52="Baja",'Mapa final'!$L$52="Menor"),CONCATENATE("R",'Mapa final'!$A$52),"")</f>
        <v/>
      </c>
      <c r="S34" s="344"/>
      <c r="T34" s="344" t="str">
        <f>IF(AND('Mapa final'!$H$58="Baja",'Mapa final'!$L$58="Menor"),CONCATENATE("R",'Mapa final'!$A$58),"")</f>
        <v/>
      </c>
      <c r="U34" s="345"/>
      <c r="V34" s="343" t="str">
        <f>IF(AND('Mapa final'!$H$46="Baja",'Mapa final'!$L$46="Moderado"),CONCATENATE("R",'Mapa final'!$A$46),"")</f>
        <v/>
      </c>
      <c r="W34" s="344"/>
      <c r="X34" s="344" t="str">
        <f>IF(AND('Mapa final'!$H$52="Baja",'Mapa final'!$L$52="Moderado"),CONCATENATE("R",'Mapa final'!$A$52),"")</f>
        <v/>
      </c>
      <c r="Y34" s="344"/>
      <c r="Z34" s="344" t="str">
        <f>IF(AND('Mapa final'!$H$58="Baja",'Mapa final'!$L$58="Moderado"),CONCATENATE("R",'Mapa final'!$A$58),"")</f>
        <v/>
      </c>
      <c r="AA34" s="345"/>
      <c r="AB34" s="361" t="str">
        <f>IF(AND('Mapa final'!$H$46="Baja",'Mapa final'!$L$46="Mayor"),CONCATENATE("R",'Mapa final'!$A$46),"")</f>
        <v/>
      </c>
      <c r="AC34" s="362"/>
      <c r="AD34" s="362" t="str">
        <f>IF(AND('Mapa final'!$H$52="Baja",'Mapa final'!$L$52="Mayor"),CONCATENATE("R",'Mapa final'!$A$52),"")</f>
        <v/>
      </c>
      <c r="AE34" s="362"/>
      <c r="AF34" s="362" t="str">
        <f>IF(AND('Mapa final'!$H$58="Baja",'Mapa final'!$L$58="Mayor"),CONCATENATE("R",'Mapa final'!$A$58),"")</f>
        <v/>
      </c>
      <c r="AG34" s="363"/>
      <c r="AH34" s="352" t="str">
        <f>IF(AND('Mapa final'!$H$46="Baja",'Mapa final'!$L$46="Catastrófico"),CONCATENATE("R",'Mapa final'!$A$46),"")</f>
        <v/>
      </c>
      <c r="AI34" s="353"/>
      <c r="AJ34" s="353" t="str">
        <f>IF(AND('Mapa final'!$H$52="Baja",'Mapa final'!$L$52="Catastrófico"),CONCATENATE("R",'Mapa final'!$A$52),"")</f>
        <v/>
      </c>
      <c r="AK34" s="353"/>
      <c r="AL34" s="353" t="str">
        <f>IF(AND('Mapa final'!$H$58="Baja",'Mapa final'!$L$58="Catastrófico"),CONCATENATE("R",'Mapa final'!$A$58),"")</f>
        <v/>
      </c>
      <c r="AM34" s="354"/>
      <c r="AN34" s="80"/>
      <c r="AO34" s="413"/>
      <c r="AP34" s="414"/>
      <c r="AQ34" s="414"/>
      <c r="AR34" s="414"/>
      <c r="AS34" s="414"/>
      <c r="AT34" s="415"/>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381"/>
      <c r="C35" s="381"/>
      <c r="D35" s="382"/>
      <c r="E35" s="374"/>
      <c r="F35" s="375"/>
      <c r="G35" s="375"/>
      <c r="H35" s="375"/>
      <c r="I35" s="375"/>
      <c r="J35" s="334"/>
      <c r="K35" s="335"/>
      <c r="L35" s="335"/>
      <c r="M35" s="335"/>
      <c r="N35" s="335"/>
      <c r="O35" s="336"/>
      <c r="P35" s="344"/>
      <c r="Q35" s="344"/>
      <c r="R35" s="344"/>
      <c r="S35" s="344"/>
      <c r="T35" s="344"/>
      <c r="U35" s="345"/>
      <c r="V35" s="343"/>
      <c r="W35" s="344"/>
      <c r="X35" s="344"/>
      <c r="Y35" s="344"/>
      <c r="Z35" s="344"/>
      <c r="AA35" s="345"/>
      <c r="AB35" s="361"/>
      <c r="AC35" s="362"/>
      <c r="AD35" s="362"/>
      <c r="AE35" s="362"/>
      <c r="AF35" s="362"/>
      <c r="AG35" s="363"/>
      <c r="AH35" s="352"/>
      <c r="AI35" s="353"/>
      <c r="AJ35" s="353"/>
      <c r="AK35" s="353"/>
      <c r="AL35" s="353"/>
      <c r="AM35" s="354"/>
      <c r="AN35" s="80"/>
      <c r="AO35" s="413"/>
      <c r="AP35" s="414"/>
      <c r="AQ35" s="414"/>
      <c r="AR35" s="414"/>
      <c r="AS35" s="414"/>
      <c r="AT35" s="415"/>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381"/>
      <c r="C36" s="381"/>
      <c r="D36" s="382"/>
      <c r="E36" s="374"/>
      <c r="F36" s="375"/>
      <c r="G36" s="375"/>
      <c r="H36" s="375"/>
      <c r="I36" s="375"/>
      <c r="J36" s="334" t="str">
        <f>IF(AND('Mapa final'!$H$64="Baja",'Mapa final'!$L$64="Leve"),CONCATENATE("R",'Mapa final'!$A$64),"")</f>
        <v/>
      </c>
      <c r="K36" s="335"/>
      <c r="L36" s="335" t="str">
        <f>IF(AND('Mapa final'!$H$70="Baja",'Mapa final'!$L$70="Leve"),CONCATENATE("R",'Mapa final'!$A$70),"")</f>
        <v/>
      </c>
      <c r="M36" s="335"/>
      <c r="N36" s="335" t="str">
        <f>IF(AND('Mapa final'!$H$76="Baja",'Mapa final'!$L$76="Leve"),CONCATENATE("R",'Mapa final'!$A$76),"")</f>
        <v/>
      </c>
      <c r="O36" s="336"/>
      <c r="P36" s="344" t="str">
        <f>IF(AND('Mapa final'!$H$64="Baja",'Mapa final'!$L$64="Menor"),CONCATENATE("R",'Mapa final'!$A$64),"")</f>
        <v/>
      </c>
      <c r="Q36" s="344"/>
      <c r="R36" s="344" t="str">
        <f>IF(AND('Mapa final'!$H$70="Baja",'Mapa final'!$L$70="Menor"),CONCATENATE("R",'Mapa final'!$A$70),"")</f>
        <v/>
      </c>
      <c r="S36" s="344"/>
      <c r="T36" s="344" t="str">
        <f>IF(AND('Mapa final'!$H$76="Baja",'Mapa final'!$L$76="Menor"),CONCATENATE("R",'Mapa final'!$A$76),"")</f>
        <v/>
      </c>
      <c r="U36" s="345"/>
      <c r="V36" s="343" t="str">
        <f>IF(AND('Mapa final'!$H$64="Baja",'Mapa final'!$L$64="Moderado"),CONCATENATE("R",'Mapa final'!$A$64),"")</f>
        <v/>
      </c>
      <c r="W36" s="344"/>
      <c r="X36" s="344" t="str">
        <f>IF(AND('Mapa final'!$H$70="Baja",'Mapa final'!$L$70="Moderado"),CONCATENATE("R",'Mapa final'!$A$70),"")</f>
        <v/>
      </c>
      <c r="Y36" s="344"/>
      <c r="Z36" s="344" t="str">
        <f>IF(AND('Mapa final'!$H$76="Baja",'Mapa final'!$L$76="Moderado"),CONCATENATE("R",'Mapa final'!$A$76),"")</f>
        <v/>
      </c>
      <c r="AA36" s="345"/>
      <c r="AB36" s="361" t="str">
        <f>IF(AND('Mapa final'!$H$64="Baja",'Mapa final'!$L$64="Mayor"),CONCATENATE("R",'Mapa final'!$A$64),"")</f>
        <v/>
      </c>
      <c r="AC36" s="362"/>
      <c r="AD36" s="362" t="str">
        <f>IF(AND('Mapa final'!$H$70="Baja",'Mapa final'!$L$70="Mayor"),CONCATENATE("R",'Mapa final'!$A$70),"")</f>
        <v/>
      </c>
      <c r="AE36" s="362"/>
      <c r="AF36" s="362" t="str">
        <f>IF(AND('Mapa final'!$H$76="Baja",'Mapa final'!$L$76="Mayor"),CONCATENATE("R",'Mapa final'!$A$76),"")</f>
        <v/>
      </c>
      <c r="AG36" s="363"/>
      <c r="AH36" s="352" t="str">
        <f>IF(AND('Mapa final'!$H$64="Baja",'Mapa final'!$L$64="Catastrófico"),CONCATENATE("R",'Mapa final'!$A$64),"")</f>
        <v/>
      </c>
      <c r="AI36" s="353"/>
      <c r="AJ36" s="353" t="str">
        <f>IF(AND('Mapa final'!$H$70="Baja",'Mapa final'!$L$70="Catastrófico"),CONCATENATE("R",'Mapa final'!$A$70),"")</f>
        <v/>
      </c>
      <c r="AK36" s="353"/>
      <c r="AL36" s="353" t="str">
        <f>IF(AND('Mapa final'!$H$76="Baja",'Mapa final'!$L$76="Catastrófico"),CONCATENATE("R",'Mapa final'!$A$76),"")</f>
        <v/>
      </c>
      <c r="AM36" s="354"/>
      <c r="AN36" s="80"/>
      <c r="AO36" s="413"/>
      <c r="AP36" s="414"/>
      <c r="AQ36" s="414"/>
      <c r="AR36" s="414"/>
      <c r="AS36" s="414"/>
      <c r="AT36" s="415"/>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381"/>
      <c r="C37" s="381"/>
      <c r="D37" s="382"/>
      <c r="E37" s="377"/>
      <c r="F37" s="378"/>
      <c r="G37" s="378"/>
      <c r="H37" s="378"/>
      <c r="I37" s="378"/>
      <c r="J37" s="337"/>
      <c r="K37" s="338"/>
      <c r="L37" s="338"/>
      <c r="M37" s="338"/>
      <c r="N37" s="338"/>
      <c r="O37" s="339"/>
      <c r="P37" s="347"/>
      <c r="Q37" s="347"/>
      <c r="R37" s="347"/>
      <c r="S37" s="347"/>
      <c r="T37" s="347"/>
      <c r="U37" s="348"/>
      <c r="V37" s="346"/>
      <c r="W37" s="347"/>
      <c r="X37" s="347"/>
      <c r="Y37" s="347"/>
      <c r="Z37" s="347"/>
      <c r="AA37" s="348"/>
      <c r="AB37" s="364"/>
      <c r="AC37" s="365"/>
      <c r="AD37" s="365"/>
      <c r="AE37" s="365"/>
      <c r="AF37" s="365"/>
      <c r="AG37" s="366"/>
      <c r="AH37" s="355"/>
      <c r="AI37" s="356"/>
      <c r="AJ37" s="356"/>
      <c r="AK37" s="356"/>
      <c r="AL37" s="356"/>
      <c r="AM37" s="357"/>
      <c r="AN37" s="80"/>
      <c r="AO37" s="416"/>
      <c r="AP37" s="417"/>
      <c r="AQ37" s="417"/>
      <c r="AR37" s="417"/>
      <c r="AS37" s="417"/>
      <c r="AT37" s="418"/>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381"/>
      <c r="C38" s="381"/>
      <c r="D38" s="382"/>
      <c r="E38" s="371" t="s">
        <v>113</v>
      </c>
      <c r="F38" s="372"/>
      <c r="G38" s="372"/>
      <c r="H38" s="372"/>
      <c r="I38" s="373"/>
      <c r="J38" s="340" t="str">
        <f>IF(AND('Mapa final'!$H$10="Muy Baja",'Mapa final'!$L$10="Leve"),CONCATENATE("R",'Mapa final'!$A$10),"")</f>
        <v/>
      </c>
      <c r="K38" s="341"/>
      <c r="L38" s="341" t="str">
        <f>IF(AND('Mapa final'!$H$16="Muy Baja",'Mapa final'!$L$16="Leve"),CONCATENATE("R",'Mapa final'!$A$16),"")</f>
        <v/>
      </c>
      <c r="M38" s="341"/>
      <c r="N38" s="341" t="str">
        <f>IF(AND('Mapa final'!$H$22="Muy Baja",'Mapa final'!$L$22="Leve"),CONCATENATE("R",'Mapa final'!$A$22),"")</f>
        <v/>
      </c>
      <c r="O38" s="342"/>
      <c r="P38" s="340" t="str">
        <f>IF(AND('Mapa final'!$H$10="Muy Baja",'Mapa final'!$L$10="Menor"),CONCATENATE("R",'Mapa final'!$A$10),"")</f>
        <v/>
      </c>
      <c r="Q38" s="341"/>
      <c r="R38" s="341" t="str">
        <f>IF(AND('Mapa final'!$H$16="Muy Baja",'Mapa final'!$L$16="Menor"),CONCATENATE("R",'Mapa final'!$A$16),"")</f>
        <v/>
      </c>
      <c r="S38" s="341"/>
      <c r="T38" s="341" t="str">
        <f>IF(AND('Mapa final'!$H$22="Muy Baja",'Mapa final'!$L$22="Menor"),CONCATENATE("R",'Mapa final'!$A$22),"")</f>
        <v/>
      </c>
      <c r="U38" s="342"/>
      <c r="V38" s="349" t="str">
        <f>IF(AND('Mapa final'!$H$10="Muy Baja",'Mapa final'!$L$10="Moderado"),CONCATENATE("R",'Mapa final'!$A$10),"")</f>
        <v/>
      </c>
      <c r="W38" s="350"/>
      <c r="X38" s="350" t="str">
        <f>IF(AND('Mapa final'!$H$16="Muy Baja",'Mapa final'!$L$16="Moderado"),CONCATENATE("R",'Mapa final'!$A$16),"")</f>
        <v/>
      </c>
      <c r="Y38" s="350"/>
      <c r="Z38" s="350" t="str">
        <f>IF(AND('Mapa final'!$H$22="Muy Baja",'Mapa final'!$L$22="Moderado"),CONCATENATE("R",'Mapa final'!$A$22),"")</f>
        <v/>
      </c>
      <c r="AA38" s="351"/>
      <c r="AB38" s="367" t="str">
        <f>IF(AND('Mapa final'!$H$10="Muy Baja",'Mapa final'!$L$10="Mayor"),CONCATENATE("R",'Mapa final'!$A$10),"")</f>
        <v/>
      </c>
      <c r="AC38" s="368"/>
      <c r="AD38" s="368" t="str">
        <f>IF(AND('Mapa final'!$H$16="Muy Baja",'Mapa final'!$L$16="Mayor"),CONCATENATE("R",'Mapa final'!$A$16),"")</f>
        <v/>
      </c>
      <c r="AE38" s="368"/>
      <c r="AF38" s="368" t="str">
        <f>IF(AND('Mapa final'!$H$22="Muy Baja",'Mapa final'!$L$22="Mayor"),CONCATENATE("R",'Mapa final'!$A$22),"")</f>
        <v/>
      </c>
      <c r="AG38" s="369"/>
      <c r="AH38" s="358" t="str">
        <f>IF(AND('Mapa final'!$H$10="Muy Baja",'Mapa final'!$L$10="Catastrófico"),CONCATENATE("R",'Mapa final'!$A$10),"")</f>
        <v/>
      </c>
      <c r="AI38" s="359"/>
      <c r="AJ38" s="359" t="str">
        <f>IF(AND('Mapa final'!$H$16="Muy Baja",'Mapa final'!$L$16="Catastrófico"),CONCATENATE("R",'Mapa final'!$A$16),"")</f>
        <v/>
      </c>
      <c r="AK38" s="359"/>
      <c r="AL38" s="359" t="str">
        <f>IF(AND('Mapa final'!$H$22="Muy Baja",'Mapa final'!$L$22="Catastrófico"),CONCATENATE("R",'Mapa final'!$A$22),"")</f>
        <v/>
      </c>
      <c r="AM38" s="36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381"/>
      <c r="C39" s="381"/>
      <c r="D39" s="382"/>
      <c r="E39" s="374"/>
      <c r="F39" s="375"/>
      <c r="G39" s="375"/>
      <c r="H39" s="375"/>
      <c r="I39" s="376"/>
      <c r="J39" s="334"/>
      <c r="K39" s="335"/>
      <c r="L39" s="335"/>
      <c r="M39" s="335"/>
      <c r="N39" s="335"/>
      <c r="O39" s="336"/>
      <c r="P39" s="334"/>
      <c r="Q39" s="335"/>
      <c r="R39" s="335"/>
      <c r="S39" s="335"/>
      <c r="T39" s="335"/>
      <c r="U39" s="336"/>
      <c r="V39" s="343"/>
      <c r="W39" s="344"/>
      <c r="X39" s="344"/>
      <c r="Y39" s="344"/>
      <c r="Z39" s="344"/>
      <c r="AA39" s="345"/>
      <c r="AB39" s="361"/>
      <c r="AC39" s="362"/>
      <c r="AD39" s="362"/>
      <c r="AE39" s="362"/>
      <c r="AF39" s="362"/>
      <c r="AG39" s="363"/>
      <c r="AH39" s="352"/>
      <c r="AI39" s="353"/>
      <c r="AJ39" s="353"/>
      <c r="AK39" s="353"/>
      <c r="AL39" s="353"/>
      <c r="AM39" s="354"/>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381"/>
      <c r="C40" s="381"/>
      <c r="D40" s="382"/>
      <c r="E40" s="374"/>
      <c r="F40" s="375"/>
      <c r="G40" s="375"/>
      <c r="H40" s="375"/>
      <c r="I40" s="376"/>
      <c r="J40" s="334" t="str">
        <f>IF(AND('Mapa final'!$H$28="Muy Baja",'Mapa final'!$L$28="Leve"),CONCATENATE("R",'Mapa final'!$A$28),"")</f>
        <v/>
      </c>
      <c r="K40" s="335"/>
      <c r="L40" s="335" t="str">
        <f>IF(AND('Mapa final'!$H$34="Muy Baja",'Mapa final'!$L$34="Leve"),CONCATENATE("R",'Mapa final'!$A$34),"")</f>
        <v/>
      </c>
      <c r="M40" s="335"/>
      <c r="N40" s="335" t="str">
        <f>IF(AND('Mapa final'!$H$40="Muy Baja",'Mapa final'!$L$40="Leve"),CONCATENATE("R",'Mapa final'!$A$40),"")</f>
        <v/>
      </c>
      <c r="O40" s="336"/>
      <c r="P40" s="334" t="str">
        <f>IF(AND('Mapa final'!$H$28="Muy Baja",'Mapa final'!$L$28="Menor"),CONCATENATE("R",'Mapa final'!$A$28),"")</f>
        <v/>
      </c>
      <c r="Q40" s="335"/>
      <c r="R40" s="335" t="str">
        <f>IF(AND('Mapa final'!$H$34="Muy Baja",'Mapa final'!$L$34="Menor"),CONCATENATE("R",'Mapa final'!$A$34),"")</f>
        <v/>
      </c>
      <c r="S40" s="335"/>
      <c r="T40" s="335" t="str">
        <f>IF(AND('Mapa final'!$H$40="Muy Baja",'Mapa final'!$L$40="Menor"),CONCATENATE("R",'Mapa final'!$A$40),"")</f>
        <v/>
      </c>
      <c r="U40" s="336"/>
      <c r="V40" s="343" t="str">
        <f>IF(AND('Mapa final'!$H$28="Muy Baja",'Mapa final'!$L$28="Moderado"),CONCATENATE("R",'Mapa final'!$A$28),"")</f>
        <v/>
      </c>
      <c r="W40" s="344"/>
      <c r="X40" s="344" t="str">
        <f>IF(AND('Mapa final'!$H$34="Muy Baja",'Mapa final'!$L$34="Moderado"),CONCATENATE("R",'Mapa final'!$A$34),"")</f>
        <v/>
      </c>
      <c r="Y40" s="344"/>
      <c r="Z40" s="344" t="str">
        <f>IF(AND('Mapa final'!$H$40="Muy Baja",'Mapa final'!$L$40="Moderado"),CONCATENATE("R",'Mapa final'!$A$40),"")</f>
        <v/>
      </c>
      <c r="AA40" s="345"/>
      <c r="AB40" s="361" t="str">
        <f>IF(AND('Mapa final'!$H$28="Muy Baja",'Mapa final'!$L$28="Mayor"),CONCATENATE("R",'Mapa final'!$A$28),"")</f>
        <v/>
      </c>
      <c r="AC40" s="362"/>
      <c r="AD40" s="362" t="str">
        <f>IF(AND('Mapa final'!$H$34="Muy Baja",'Mapa final'!$L$34="Mayor"),CONCATENATE("R",'Mapa final'!$A$34),"")</f>
        <v/>
      </c>
      <c r="AE40" s="362"/>
      <c r="AF40" s="362" t="str">
        <f>IF(AND('Mapa final'!$H$40="Muy Baja",'Mapa final'!$L$40="Mayor"),CONCATENATE("R",'Mapa final'!$A$40),"")</f>
        <v/>
      </c>
      <c r="AG40" s="363"/>
      <c r="AH40" s="352" t="str">
        <f>IF(AND('Mapa final'!$H$28="Muy Baja",'Mapa final'!$L$28="Catastrófico"),CONCATENATE("R",'Mapa final'!$A$28),"")</f>
        <v/>
      </c>
      <c r="AI40" s="353"/>
      <c r="AJ40" s="353" t="str">
        <f>IF(AND('Mapa final'!$H$34="Muy Baja",'Mapa final'!$L$34="Catastrófico"),CONCATENATE("R",'Mapa final'!$A$34),"")</f>
        <v/>
      </c>
      <c r="AK40" s="353"/>
      <c r="AL40" s="353" t="str">
        <f>IF(AND('Mapa final'!$H$40="Muy Baja",'Mapa final'!$L$40="Catastrófico"),CONCATENATE("R",'Mapa final'!$A$40),"")</f>
        <v/>
      </c>
      <c r="AM40" s="354"/>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381"/>
      <c r="C41" s="381"/>
      <c r="D41" s="382"/>
      <c r="E41" s="374"/>
      <c r="F41" s="375"/>
      <c r="G41" s="375"/>
      <c r="H41" s="375"/>
      <c r="I41" s="376"/>
      <c r="J41" s="334"/>
      <c r="K41" s="335"/>
      <c r="L41" s="335"/>
      <c r="M41" s="335"/>
      <c r="N41" s="335"/>
      <c r="O41" s="336"/>
      <c r="P41" s="334"/>
      <c r="Q41" s="335"/>
      <c r="R41" s="335"/>
      <c r="S41" s="335"/>
      <c r="T41" s="335"/>
      <c r="U41" s="336"/>
      <c r="V41" s="343"/>
      <c r="W41" s="344"/>
      <c r="X41" s="344"/>
      <c r="Y41" s="344"/>
      <c r="Z41" s="344"/>
      <c r="AA41" s="345"/>
      <c r="AB41" s="361"/>
      <c r="AC41" s="362"/>
      <c r="AD41" s="362"/>
      <c r="AE41" s="362"/>
      <c r="AF41" s="362"/>
      <c r="AG41" s="363"/>
      <c r="AH41" s="352"/>
      <c r="AI41" s="353"/>
      <c r="AJ41" s="353"/>
      <c r="AK41" s="353"/>
      <c r="AL41" s="353"/>
      <c r="AM41" s="354"/>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381"/>
      <c r="C42" s="381"/>
      <c r="D42" s="382"/>
      <c r="E42" s="374"/>
      <c r="F42" s="375"/>
      <c r="G42" s="375"/>
      <c r="H42" s="375"/>
      <c r="I42" s="376"/>
      <c r="J42" s="334" t="str">
        <f>IF(AND('Mapa final'!$H$46="Muy Baja",'Mapa final'!$L$46="Leve"),CONCATENATE("R",'Mapa final'!$A$46),"")</f>
        <v/>
      </c>
      <c r="K42" s="335"/>
      <c r="L42" s="335" t="str">
        <f>IF(AND('Mapa final'!$H$52="Muy Baja",'Mapa final'!$L$52="Leve"),CONCATENATE("R",'Mapa final'!$A$52),"")</f>
        <v/>
      </c>
      <c r="M42" s="335"/>
      <c r="N42" s="335" t="str">
        <f>IF(AND('Mapa final'!$H$58="Muy Baja",'Mapa final'!$L$58="Leve"),CONCATENATE("R",'Mapa final'!$A$58),"")</f>
        <v/>
      </c>
      <c r="O42" s="336"/>
      <c r="P42" s="334" t="str">
        <f>IF(AND('Mapa final'!$H$46="Muy Baja",'Mapa final'!$L$46="Menor"),CONCATENATE("R",'Mapa final'!$A$46),"")</f>
        <v/>
      </c>
      <c r="Q42" s="335"/>
      <c r="R42" s="335" t="str">
        <f>IF(AND('Mapa final'!$H$52="Muy Baja",'Mapa final'!$L$52="Menor"),CONCATENATE("R",'Mapa final'!$A$52),"")</f>
        <v/>
      </c>
      <c r="S42" s="335"/>
      <c r="T42" s="335" t="str">
        <f>IF(AND('Mapa final'!$H$58="Muy Baja",'Mapa final'!$L$58="Menor"),CONCATENATE("R",'Mapa final'!$A$58),"")</f>
        <v/>
      </c>
      <c r="U42" s="336"/>
      <c r="V42" s="343" t="str">
        <f>IF(AND('Mapa final'!$H$46="Muy Baja",'Mapa final'!$L$46="Moderado"),CONCATENATE("R",'Mapa final'!$A$46),"")</f>
        <v/>
      </c>
      <c r="W42" s="344"/>
      <c r="X42" s="344" t="str">
        <f>IF(AND('Mapa final'!$H$52="Muy Baja",'Mapa final'!$L$52="Moderado"),CONCATENATE("R",'Mapa final'!$A$52),"")</f>
        <v/>
      </c>
      <c r="Y42" s="344"/>
      <c r="Z42" s="344" t="str">
        <f>IF(AND('Mapa final'!$H$58="Muy Baja",'Mapa final'!$L$58="Moderado"),CONCATENATE("R",'Mapa final'!$A$58),"")</f>
        <v/>
      </c>
      <c r="AA42" s="345"/>
      <c r="AB42" s="361" t="str">
        <f>IF(AND('Mapa final'!$H$46="Muy Baja",'Mapa final'!$L$46="Mayor"),CONCATENATE("R",'Mapa final'!$A$46),"")</f>
        <v/>
      </c>
      <c r="AC42" s="362"/>
      <c r="AD42" s="362" t="str">
        <f>IF(AND('Mapa final'!$H$52="Muy Baja",'Mapa final'!$L$52="Mayor"),CONCATENATE("R",'Mapa final'!$A$52),"")</f>
        <v/>
      </c>
      <c r="AE42" s="362"/>
      <c r="AF42" s="362" t="str">
        <f>IF(AND('Mapa final'!$H$58="Muy Baja",'Mapa final'!$L$58="Mayor"),CONCATENATE("R",'Mapa final'!$A$58),"")</f>
        <v/>
      </c>
      <c r="AG42" s="363"/>
      <c r="AH42" s="352" t="str">
        <f>IF(AND('Mapa final'!$H$46="Muy Baja",'Mapa final'!$L$46="Catastrófico"),CONCATENATE("R",'Mapa final'!$A$46),"")</f>
        <v/>
      </c>
      <c r="AI42" s="353"/>
      <c r="AJ42" s="353" t="str">
        <f>IF(AND('Mapa final'!$H$52="Muy Baja",'Mapa final'!$L$52="Catastrófico"),CONCATENATE("R",'Mapa final'!$A$52),"")</f>
        <v/>
      </c>
      <c r="AK42" s="353"/>
      <c r="AL42" s="353" t="str">
        <f>IF(AND('Mapa final'!$H$58="Muy Baja",'Mapa final'!$L$58="Catastrófico"),CONCATENATE("R",'Mapa final'!$A$58),"")</f>
        <v/>
      </c>
      <c r="AM42" s="354"/>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381"/>
      <c r="C43" s="381"/>
      <c r="D43" s="382"/>
      <c r="E43" s="374"/>
      <c r="F43" s="375"/>
      <c r="G43" s="375"/>
      <c r="H43" s="375"/>
      <c r="I43" s="376"/>
      <c r="J43" s="334"/>
      <c r="K43" s="335"/>
      <c r="L43" s="335"/>
      <c r="M43" s="335"/>
      <c r="N43" s="335"/>
      <c r="O43" s="336"/>
      <c r="P43" s="334"/>
      <c r="Q43" s="335"/>
      <c r="R43" s="335"/>
      <c r="S43" s="335"/>
      <c r="T43" s="335"/>
      <c r="U43" s="336"/>
      <c r="V43" s="343"/>
      <c r="W43" s="344"/>
      <c r="X43" s="344"/>
      <c r="Y43" s="344"/>
      <c r="Z43" s="344"/>
      <c r="AA43" s="345"/>
      <c r="AB43" s="361"/>
      <c r="AC43" s="362"/>
      <c r="AD43" s="362"/>
      <c r="AE43" s="362"/>
      <c r="AF43" s="362"/>
      <c r="AG43" s="363"/>
      <c r="AH43" s="352"/>
      <c r="AI43" s="353"/>
      <c r="AJ43" s="353"/>
      <c r="AK43" s="353"/>
      <c r="AL43" s="353"/>
      <c r="AM43" s="354"/>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381"/>
      <c r="C44" s="381"/>
      <c r="D44" s="382"/>
      <c r="E44" s="374"/>
      <c r="F44" s="375"/>
      <c r="G44" s="375"/>
      <c r="H44" s="375"/>
      <c r="I44" s="376"/>
      <c r="J44" s="334" t="str">
        <f>IF(AND('Mapa final'!$H$64="Muy Baja",'Mapa final'!$L$64="Leve"),CONCATENATE("R",'Mapa final'!$A$64),"")</f>
        <v/>
      </c>
      <c r="K44" s="335"/>
      <c r="L44" s="335" t="str">
        <f>IF(AND('Mapa final'!$H$70="Muy Baja",'Mapa final'!$L$70="Leve"),CONCATENATE("R",'Mapa final'!$A$70),"")</f>
        <v/>
      </c>
      <c r="M44" s="335"/>
      <c r="N44" s="335" t="str">
        <f>IF(AND('Mapa final'!$H$76="Muy Baja",'Mapa final'!$L$76="Leve"),CONCATENATE("R",'Mapa final'!$A$76),"")</f>
        <v/>
      </c>
      <c r="O44" s="336"/>
      <c r="P44" s="334" t="str">
        <f>IF(AND('Mapa final'!$H$64="Muy Baja",'Mapa final'!$L$64="Menor"),CONCATENATE("R",'Mapa final'!$A$64),"")</f>
        <v/>
      </c>
      <c r="Q44" s="335"/>
      <c r="R44" s="335" t="str">
        <f>IF(AND('Mapa final'!$H$70="Muy Baja",'Mapa final'!$L$70="Menor"),CONCATENATE("R",'Mapa final'!$A$70),"")</f>
        <v/>
      </c>
      <c r="S44" s="335"/>
      <c r="T44" s="335" t="str">
        <f>IF(AND('Mapa final'!$H$76="Muy Baja",'Mapa final'!$L$76="Menor"),CONCATENATE("R",'Mapa final'!$A$76),"")</f>
        <v/>
      </c>
      <c r="U44" s="336"/>
      <c r="V44" s="343" t="str">
        <f>IF(AND('Mapa final'!$H$64="Muy Baja",'Mapa final'!$L$64="Moderado"),CONCATENATE("R",'Mapa final'!$A$64),"")</f>
        <v/>
      </c>
      <c r="W44" s="344"/>
      <c r="X44" s="344" t="str">
        <f>IF(AND('Mapa final'!$H$70="Muy Baja",'Mapa final'!$L$70="Moderado"),CONCATENATE("R",'Mapa final'!$A$70),"")</f>
        <v/>
      </c>
      <c r="Y44" s="344"/>
      <c r="Z44" s="344" t="str">
        <f>IF(AND('Mapa final'!$H$76="Muy Baja",'Mapa final'!$L$76="Moderado"),CONCATENATE("R",'Mapa final'!$A$76),"")</f>
        <v/>
      </c>
      <c r="AA44" s="345"/>
      <c r="AB44" s="361" t="str">
        <f>IF(AND('Mapa final'!$H$64="Muy Baja",'Mapa final'!$L$64="Mayor"),CONCATENATE("R",'Mapa final'!$A$64),"")</f>
        <v/>
      </c>
      <c r="AC44" s="362"/>
      <c r="AD44" s="362" t="str">
        <f>IF(AND('Mapa final'!$H$70="Muy Baja",'Mapa final'!$L$70="Mayor"),CONCATENATE("R",'Mapa final'!$A$70),"")</f>
        <v/>
      </c>
      <c r="AE44" s="362"/>
      <c r="AF44" s="362" t="str">
        <f>IF(AND('Mapa final'!$H$76="Muy Baja",'Mapa final'!$L$76="Mayor"),CONCATENATE("R",'Mapa final'!$A$76),"")</f>
        <v/>
      </c>
      <c r="AG44" s="363"/>
      <c r="AH44" s="352" t="str">
        <f>IF(AND('Mapa final'!$H$64="Muy Baja",'Mapa final'!$L$64="Catastrófico"),CONCATENATE("R",'Mapa final'!$A$64),"")</f>
        <v/>
      </c>
      <c r="AI44" s="353"/>
      <c r="AJ44" s="353" t="str">
        <f>IF(AND('Mapa final'!$H$70="Muy Baja",'Mapa final'!$L$70="Catastrófico"),CONCATENATE("R",'Mapa final'!$A$70),"")</f>
        <v/>
      </c>
      <c r="AK44" s="353"/>
      <c r="AL44" s="353" t="str">
        <f>IF(AND('Mapa final'!$H$76="Muy Baja",'Mapa final'!$L$76="Catastrófico"),CONCATENATE("R",'Mapa final'!$A$76),"")</f>
        <v/>
      </c>
      <c r="AM44" s="354"/>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381"/>
      <c r="C45" s="381"/>
      <c r="D45" s="382"/>
      <c r="E45" s="377"/>
      <c r="F45" s="378"/>
      <c r="G45" s="378"/>
      <c r="H45" s="378"/>
      <c r="I45" s="379"/>
      <c r="J45" s="337"/>
      <c r="K45" s="338"/>
      <c r="L45" s="338"/>
      <c r="M45" s="338"/>
      <c r="N45" s="338"/>
      <c r="O45" s="339"/>
      <c r="P45" s="337"/>
      <c r="Q45" s="338"/>
      <c r="R45" s="338"/>
      <c r="S45" s="338"/>
      <c r="T45" s="338"/>
      <c r="U45" s="339"/>
      <c r="V45" s="346"/>
      <c r="W45" s="347"/>
      <c r="X45" s="347"/>
      <c r="Y45" s="347"/>
      <c r="Z45" s="347"/>
      <c r="AA45" s="348"/>
      <c r="AB45" s="364"/>
      <c r="AC45" s="365"/>
      <c r="AD45" s="365"/>
      <c r="AE45" s="365"/>
      <c r="AF45" s="365"/>
      <c r="AG45" s="366"/>
      <c r="AH45" s="355"/>
      <c r="AI45" s="356"/>
      <c r="AJ45" s="356"/>
      <c r="AK45" s="356"/>
      <c r="AL45" s="356"/>
      <c r="AM45" s="357"/>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71" t="s">
        <v>112</v>
      </c>
      <c r="K46" s="372"/>
      <c r="L46" s="372"/>
      <c r="M46" s="372"/>
      <c r="N46" s="372"/>
      <c r="O46" s="373"/>
      <c r="P46" s="371" t="s">
        <v>111</v>
      </c>
      <c r="Q46" s="372"/>
      <c r="R46" s="372"/>
      <c r="S46" s="372"/>
      <c r="T46" s="372"/>
      <c r="U46" s="373"/>
      <c r="V46" s="371" t="s">
        <v>110</v>
      </c>
      <c r="W46" s="372"/>
      <c r="X46" s="372"/>
      <c r="Y46" s="372"/>
      <c r="Z46" s="372"/>
      <c r="AA46" s="373"/>
      <c r="AB46" s="371" t="s">
        <v>109</v>
      </c>
      <c r="AC46" s="380"/>
      <c r="AD46" s="372"/>
      <c r="AE46" s="372"/>
      <c r="AF46" s="372"/>
      <c r="AG46" s="373"/>
      <c r="AH46" s="371" t="s">
        <v>108</v>
      </c>
      <c r="AI46" s="372"/>
      <c r="AJ46" s="372"/>
      <c r="AK46" s="372"/>
      <c r="AL46" s="372"/>
      <c r="AM46" s="373"/>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74"/>
      <c r="K47" s="375"/>
      <c r="L47" s="375"/>
      <c r="M47" s="375"/>
      <c r="N47" s="375"/>
      <c r="O47" s="376"/>
      <c r="P47" s="374"/>
      <c r="Q47" s="375"/>
      <c r="R47" s="375"/>
      <c r="S47" s="375"/>
      <c r="T47" s="375"/>
      <c r="U47" s="376"/>
      <c r="V47" s="374"/>
      <c r="W47" s="375"/>
      <c r="X47" s="375"/>
      <c r="Y47" s="375"/>
      <c r="Z47" s="375"/>
      <c r="AA47" s="376"/>
      <c r="AB47" s="374"/>
      <c r="AC47" s="375"/>
      <c r="AD47" s="375"/>
      <c r="AE47" s="375"/>
      <c r="AF47" s="375"/>
      <c r="AG47" s="376"/>
      <c r="AH47" s="374"/>
      <c r="AI47" s="375"/>
      <c r="AJ47" s="375"/>
      <c r="AK47" s="375"/>
      <c r="AL47" s="375"/>
      <c r="AM47" s="376"/>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74"/>
      <c r="K48" s="375"/>
      <c r="L48" s="375"/>
      <c r="M48" s="375"/>
      <c r="N48" s="375"/>
      <c r="O48" s="376"/>
      <c r="P48" s="374"/>
      <c r="Q48" s="375"/>
      <c r="R48" s="375"/>
      <c r="S48" s="375"/>
      <c r="T48" s="375"/>
      <c r="U48" s="376"/>
      <c r="V48" s="374"/>
      <c r="W48" s="375"/>
      <c r="X48" s="375"/>
      <c r="Y48" s="375"/>
      <c r="Z48" s="375"/>
      <c r="AA48" s="376"/>
      <c r="AB48" s="374"/>
      <c r="AC48" s="375"/>
      <c r="AD48" s="375"/>
      <c r="AE48" s="375"/>
      <c r="AF48" s="375"/>
      <c r="AG48" s="376"/>
      <c r="AH48" s="374"/>
      <c r="AI48" s="375"/>
      <c r="AJ48" s="375"/>
      <c r="AK48" s="375"/>
      <c r="AL48" s="375"/>
      <c r="AM48" s="376"/>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74"/>
      <c r="K49" s="375"/>
      <c r="L49" s="375"/>
      <c r="M49" s="375"/>
      <c r="N49" s="375"/>
      <c r="O49" s="376"/>
      <c r="P49" s="374"/>
      <c r="Q49" s="375"/>
      <c r="R49" s="375"/>
      <c r="S49" s="375"/>
      <c r="T49" s="375"/>
      <c r="U49" s="376"/>
      <c r="V49" s="374"/>
      <c r="W49" s="375"/>
      <c r="X49" s="375"/>
      <c r="Y49" s="375"/>
      <c r="Z49" s="375"/>
      <c r="AA49" s="376"/>
      <c r="AB49" s="374"/>
      <c r="AC49" s="375"/>
      <c r="AD49" s="375"/>
      <c r="AE49" s="375"/>
      <c r="AF49" s="375"/>
      <c r="AG49" s="376"/>
      <c r="AH49" s="374"/>
      <c r="AI49" s="375"/>
      <c r="AJ49" s="375"/>
      <c r="AK49" s="375"/>
      <c r="AL49" s="375"/>
      <c r="AM49" s="376"/>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74"/>
      <c r="K50" s="375"/>
      <c r="L50" s="375"/>
      <c r="M50" s="375"/>
      <c r="N50" s="375"/>
      <c r="O50" s="376"/>
      <c r="P50" s="374"/>
      <c r="Q50" s="375"/>
      <c r="R50" s="375"/>
      <c r="S50" s="375"/>
      <c r="T50" s="375"/>
      <c r="U50" s="376"/>
      <c r="V50" s="374"/>
      <c r="W50" s="375"/>
      <c r="X50" s="375"/>
      <c r="Y50" s="375"/>
      <c r="Z50" s="375"/>
      <c r="AA50" s="376"/>
      <c r="AB50" s="374"/>
      <c r="AC50" s="375"/>
      <c r="AD50" s="375"/>
      <c r="AE50" s="375"/>
      <c r="AF50" s="375"/>
      <c r="AG50" s="376"/>
      <c r="AH50" s="374"/>
      <c r="AI50" s="375"/>
      <c r="AJ50" s="375"/>
      <c r="AK50" s="375"/>
      <c r="AL50" s="375"/>
      <c r="AM50" s="376"/>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77"/>
      <c r="K51" s="378"/>
      <c r="L51" s="378"/>
      <c r="M51" s="378"/>
      <c r="N51" s="378"/>
      <c r="O51" s="379"/>
      <c r="P51" s="377"/>
      <c r="Q51" s="378"/>
      <c r="R51" s="378"/>
      <c r="S51" s="378"/>
      <c r="T51" s="378"/>
      <c r="U51" s="379"/>
      <c r="V51" s="377"/>
      <c r="W51" s="378"/>
      <c r="X51" s="378"/>
      <c r="Y51" s="378"/>
      <c r="Z51" s="378"/>
      <c r="AA51" s="379"/>
      <c r="AB51" s="377"/>
      <c r="AC51" s="378"/>
      <c r="AD51" s="378"/>
      <c r="AE51" s="378"/>
      <c r="AF51" s="378"/>
      <c r="AG51" s="379"/>
      <c r="AH51" s="377"/>
      <c r="AI51" s="378"/>
      <c r="AJ51" s="378"/>
      <c r="AK51" s="378"/>
      <c r="AL51" s="378"/>
      <c r="AM51" s="3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6" zoomScale="50" zoomScaleNormal="50" workbookViewId="0">
      <selection activeCell="AA41" sqref="AA41"/>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448" t="s">
        <v>159</v>
      </c>
      <c r="C2" s="449"/>
      <c r="D2" s="449"/>
      <c r="E2" s="449"/>
      <c r="F2" s="449"/>
      <c r="G2" s="449"/>
      <c r="H2" s="449"/>
      <c r="I2" s="449"/>
      <c r="J2" s="370" t="s">
        <v>2</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449"/>
      <c r="C3" s="449"/>
      <c r="D3" s="449"/>
      <c r="E3" s="449"/>
      <c r="F3" s="449"/>
      <c r="G3" s="449"/>
      <c r="H3" s="449"/>
      <c r="I3" s="449"/>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449"/>
      <c r="C4" s="449"/>
      <c r="D4" s="449"/>
      <c r="E4" s="449"/>
      <c r="F4" s="449"/>
      <c r="G4" s="449"/>
      <c r="H4" s="449"/>
      <c r="I4" s="449"/>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381" t="s">
        <v>4</v>
      </c>
      <c r="C6" s="381"/>
      <c r="D6" s="382"/>
      <c r="E6" s="419" t="s">
        <v>116</v>
      </c>
      <c r="F6" s="420"/>
      <c r="G6" s="420"/>
      <c r="H6" s="420"/>
      <c r="I6" s="421"/>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439" t="s">
        <v>79</v>
      </c>
      <c r="AP6" s="440"/>
      <c r="AQ6" s="440"/>
      <c r="AR6" s="440"/>
      <c r="AS6" s="440"/>
      <c r="AT6" s="441"/>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381"/>
      <c r="C7" s="381"/>
      <c r="D7" s="382"/>
      <c r="E7" s="422"/>
      <c r="F7" s="423"/>
      <c r="G7" s="423"/>
      <c r="H7" s="423"/>
      <c r="I7" s="424"/>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442"/>
      <c r="AP7" s="443"/>
      <c r="AQ7" s="443"/>
      <c r="AR7" s="443"/>
      <c r="AS7" s="443"/>
      <c r="AT7" s="444"/>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381"/>
      <c r="C8" s="381"/>
      <c r="D8" s="382"/>
      <c r="E8" s="422"/>
      <c r="F8" s="423"/>
      <c r="G8" s="423"/>
      <c r="H8" s="423"/>
      <c r="I8" s="424"/>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442"/>
      <c r="AP8" s="443"/>
      <c r="AQ8" s="443"/>
      <c r="AR8" s="443"/>
      <c r="AS8" s="443"/>
      <c r="AT8" s="444"/>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381"/>
      <c r="C9" s="381"/>
      <c r="D9" s="382"/>
      <c r="E9" s="422"/>
      <c r="F9" s="423"/>
      <c r="G9" s="423"/>
      <c r="H9" s="423"/>
      <c r="I9" s="424"/>
      <c r="J9" s="49" t="str">
        <f>IF(AND('Mapa final'!$Y$28="Muy Alta",'Mapa final'!$AA$28="Leve"),CONCATENATE("R4C",'Mapa final'!$O$28),"")</f>
        <v/>
      </c>
      <c r="K9" s="50" t="str">
        <f>IF(AND('Mapa final'!$Y$29="Muy Alta",'Mapa final'!$AA$29="Leve"),CONCATENATE("R4C",'Mapa final'!$O$29),"")</f>
        <v/>
      </c>
      <c r="L9" s="50" t="str">
        <f>IF(AND('Mapa final'!$Y$30="Muy Alta",'Mapa final'!$AA$30="Leve"),CONCATENATE("R4C",'Mapa final'!$O$30),"")</f>
        <v/>
      </c>
      <c r="M9" s="50" t="str">
        <f>IF(AND('Mapa final'!$Y$31="Muy Alta",'Mapa final'!$AA$31="Leve"),CONCATENATE("R4C",'Mapa final'!$O$31),"")</f>
        <v/>
      </c>
      <c r="N9" s="50" t="str">
        <f>IF(AND('Mapa final'!$Y$32="Muy Alta",'Mapa final'!$AA$32="Leve"),CONCATENATE("R4C",'Mapa final'!$O$32),"")</f>
        <v/>
      </c>
      <c r="O9" s="51" t="str">
        <f>IF(AND('Mapa final'!$Y$33="Muy Alta",'Mapa final'!$AA$33="Leve"),CONCATENATE("R4C",'Mapa final'!$O$33),"")</f>
        <v/>
      </c>
      <c r="P9" s="49" t="str">
        <f>IF(AND('Mapa final'!$Y$28="Muy Alta",'Mapa final'!$AA$28="Menor"),CONCATENATE("R4C",'Mapa final'!$O$28),"")</f>
        <v/>
      </c>
      <c r="Q9" s="50" t="str">
        <f>IF(AND('Mapa final'!$Y$29="Muy Alta",'Mapa final'!$AA$29="Menor"),CONCATENATE("R4C",'Mapa final'!$O$29),"")</f>
        <v/>
      </c>
      <c r="R9" s="50" t="str">
        <f>IF(AND('Mapa final'!$Y$30="Muy Alta",'Mapa final'!$AA$30="Menor"),CONCATENATE("R4C",'Mapa final'!$O$30),"")</f>
        <v/>
      </c>
      <c r="S9" s="50" t="str">
        <f>IF(AND('Mapa final'!$Y$31="Muy Alta",'Mapa final'!$AA$31="Menor"),CONCATENATE("R4C",'Mapa final'!$O$31),"")</f>
        <v/>
      </c>
      <c r="T9" s="50" t="str">
        <f>IF(AND('Mapa final'!$Y$32="Muy Alta",'Mapa final'!$AA$32="Menor"),CONCATENATE("R4C",'Mapa final'!$O$32),"")</f>
        <v/>
      </c>
      <c r="U9" s="51" t="str">
        <f>IF(AND('Mapa final'!$Y$33="Muy Alta",'Mapa final'!$AA$33="Menor"),CONCATENATE("R4C",'Mapa final'!$O$33),"")</f>
        <v/>
      </c>
      <c r="V9" s="49" t="str">
        <f>IF(AND('Mapa final'!$Y$28="Muy Alta",'Mapa final'!$AA$28="Moderado"),CONCATENATE("R4C",'Mapa final'!$O$28),"")</f>
        <v/>
      </c>
      <c r="W9" s="50" t="str">
        <f>IF(AND('Mapa final'!$Y$29="Muy Alta",'Mapa final'!$AA$29="Moderado"),CONCATENATE("R4C",'Mapa final'!$O$29),"")</f>
        <v/>
      </c>
      <c r="X9" s="50" t="str">
        <f>IF(AND('Mapa final'!$Y$30="Muy Alta",'Mapa final'!$AA$30="Moderado"),CONCATENATE("R4C",'Mapa final'!$O$30),"")</f>
        <v/>
      </c>
      <c r="Y9" s="50" t="str">
        <f>IF(AND('Mapa final'!$Y$31="Muy Alta",'Mapa final'!$AA$31="Moderado"),CONCATENATE("R4C",'Mapa final'!$O$31),"")</f>
        <v/>
      </c>
      <c r="Z9" s="50" t="str">
        <f>IF(AND('Mapa final'!$Y$32="Muy Alta",'Mapa final'!$AA$32="Moderado"),CONCATENATE("R4C",'Mapa final'!$O$32),"")</f>
        <v/>
      </c>
      <c r="AA9" s="51" t="str">
        <f>IF(AND('Mapa final'!$Y$33="Muy Alta",'Mapa final'!$AA$33="Moderado"),CONCATENATE("R4C",'Mapa final'!$O$33),"")</f>
        <v/>
      </c>
      <c r="AB9" s="49" t="str">
        <f>IF(AND('Mapa final'!$Y$28="Muy Alta",'Mapa final'!$AA$28="Mayor"),CONCATENATE("R4C",'Mapa final'!$O$28),"")</f>
        <v/>
      </c>
      <c r="AC9" s="50" t="str">
        <f>IF(AND('Mapa final'!$Y$29="Muy Alta",'Mapa final'!$AA$29="Mayor"),CONCATENATE("R4C",'Mapa final'!$O$29),"")</f>
        <v/>
      </c>
      <c r="AD9" s="50" t="str">
        <f>IF(AND('Mapa final'!$Y$30="Muy Alta",'Mapa final'!$AA$30="Mayor"),CONCATENATE("R4C",'Mapa final'!$O$30),"")</f>
        <v/>
      </c>
      <c r="AE9" s="50" t="str">
        <f>IF(AND('Mapa final'!$Y$31="Muy Alta",'Mapa final'!$AA$31="Mayor"),CONCATENATE("R4C",'Mapa final'!$O$31),"")</f>
        <v/>
      </c>
      <c r="AF9" s="50" t="str">
        <f>IF(AND('Mapa final'!$Y$32="Muy Alta",'Mapa final'!$AA$32="Mayor"),CONCATENATE("R4C",'Mapa final'!$O$32),"")</f>
        <v/>
      </c>
      <c r="AG9" s="51" t="str">
        <f>IF(AND('Mapa final'!$Y$33="Muy Alta",'Mapa final'!$AA$33="Mayor"),CONCATENATE("R4C",'Mapa final'!$O$33),"")</f>
        <v/>
      </c>
      <c r="AH9" s="52" t="str">
        <f>IF(AND('Mapa final'!$Y$28="Muy Alta",'Mapa final'!$AA$28="Catastrófico"),CONCATENATE("R4C",'Mapa final'!$O$28),"")</f>
        <v/>
      </c>
      <c r="AI9" s="53" t="str">
        <f>IF(AND('Mapa final'!$Y$29="Muy Alta",'Mapa final'!$AA$29="Catastrófico"),CONCATENATE("R4C",'Mapa final'!$O$29),"")</f>
        <v/>
      </c>
      <c r="AJ9" s="53" t="str">
        <f>IF(AND('Mapa final'!$Y$30="Muy Alta",'Mapa final'!$AA$30="Catastrófico"),CONCATENATE("R4C",'Mapa final'!$O$30),"")</f>
        <v/>
      </c>
      <c r="AK9" s="53" t="str">
        <f>IF(AND('Mapa final'!$Y$31="Muy Alta",'Mapa final'!$AA$31="Catastrófico"),CONCATENATE("R4C",'Mapa final'!$O$31),"")</f>
        <v/>
      </c>
      <c r="AL9" s="53" t="str">
        <f>IF(AND('Mapa final'!$Y$32="Muy Alta",'Mapa final'!$AA$32="Catastrófico"),CONCATENATE("R4C",'Mapa final'!$O$32),"")</f>
        <v/>
      </c>
      <c r="AM9" s="54" t="str">
        <f>IF(AND('Mapa final'!$Y$33="Muy Alta",'Mapa final'!$AA$33="Catastrófico"),CONCATENATE("R4C",'Mapa final'!$O$33),"")</f>
        <v/>
      </c>
      <c r="AN9" s="80"/>
      <c r="AO9" s="442"/>
      <c r="AP9" s="443"/>
      <c r="AQ9" s="443"/>
      <c r="AR9" s="443"/>
      <c r="AS9" s="443"/>
      <c r="AT9" s="444"/>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381"/>
      <c r="C10" s="381"/>
      <c r="D10" s="382"/>
      <c r="E10" s="422"/>
      <c r="F10" s="423"/>
      <c r="G10" s="423"/>
      <c r="H10" s="423"/>
      <c r="I10" s="424"/>
      <c r="J10" s="49" t="str">
        <f>IF(AND('Mapa final'!$Y$34="Muy Alta",'Mapa final'!$AA$34="Leve"),CONCATENATE("R5C",'Mapa final'!$O$34),"")</f>
        <v/>
      </c>
      <c r="K10" s="50" t="str">
        <f>IF(AND('Mapa final'!$Y$35="Muy Alta",'Mapa final'!$AA$35="Leve"),CONCATENATE("R5C",'Mapa final'!$O$35),"")</f>
        <v/>
      </c>
      <c r="L10" s="50" t="str">
        <f>IF(AND('Mapa final'!$Y$36="Muy Alta",'Mapa final'!$AA$36="Leve"),CONCATENATE("R5C",'Mapa final'!$O$36),"")</f>
        <v/>
      </c>
      <c r="M10" s="50" t="str">
        <f>IF(AND('Mapa final'!$Y$37="Muy Alta",'Mapa final'!$AA$37="Leve"),CONCATENATE("R5C",'Mapa final'!$O$37),"")</f>
        <v/>
      </c>
      <c r="N10" s="50" t="str">
        <f>IF(AND('Mapa final'!$Y$38="Muy Alta",'Mapa final'!$AA$38="Leve"),CONCATENATE("R5C",'Mapa final'!$O$38),"")</f>
        <v/>
      </c>
      <c r="O10" s="51" t="str">
        <f>IF(AND('Mapa final'!$Y$39="Muy Alta",'Mapa final'!$AA$39="Leve"),CONCATENATE("R5C",'Mapa final'!$O$39),"")</f>
        <v/>
      </c>
      <c r="P10" s="49" t="str">
        <f>IF(AND('Mapa final'!$Y$34="Muy Alta",'Mapa final'!$AA$34="Menor"),CONCATENATE("R5C",'Mapa final'!$O$34),"")</f>
        <v/>
      </c>
      <c r="Q10" s="50" t="str">
        <f>IF(AND('Mapa final'!$Y$35="Muy Alta",'Mapa final'!$AA$35="Menor"),CONCATENATE("R5C",'Mapa final'!$O$35),"")</f>
        <v/>
      </c>
      <c r="R10" s="50" t="str">
        <f>IF(AND('Mapa final'!$Y$36="Muy Alta",'Mapa final'!$AA$36="Menor"),CONCATENATE("R5C",'Mapa final'!$O$36),"")</f>
        <v/>
      </c>
      <c r="S10" s="50" t="str">
        <f>IF(AND('Mapa final'!$Y$37="Muy Alta",'Mapa final'!$AA$37="Menor"),CONCATENATE("R5C",'Mapa final'!$O$37),"")</f>
        <v/>
      </c>
      <c r="T10" s="50" t="str">
        <f>IF(AND('Mapa final'!$Y$38="Muy Alta",'Mapa final'!$AA$38="Menor"),CONCATENATE("R5C",'Mapa final'!$O$38),"")</f>
        <v/>
      </c>
      <c r="U10" s="51" t="str">
        <f>IF(AND('Mapa final'!$Y$39="Muy Alta",'Mapa final'!$AA$39="Menor"),CONCATENATE("R5C",'Mapa final'!$O$39),"")</f>
        <v/>
      </c>
      <c r="V10" s="49" t="str">
        <f>IF(AND('Mapa final'!$Y$34="Muy Alta",'Mapa final'!$AA$34="Moderado"),CONCATENATE("R5C",'Mapa final'!$O$34),"")</f>
        <v/>
      </c>
      <c r="W10" s="50" t="str">
        <f>IF(AND('Mapa final'!$Y$35="Muy Alta",'Mapa final'!$AA$35="Moderado"),CONCATENATE("R5C",'Mapa final'!$O$35),"")</f>
        <v/>
      </c>
      <c r="X10" s="50" t="str">
        <f>IF(AND('Mapa final'!$Y$36="Muy Alta",'Mapa final'!$AA$36="Moderado"),CONCATENATE("R5C",'Mapa final'!$O$36),"")</f>
        <v/>
      </c>
      <c r="Y10" s="50" t="str">
        <f>IF(AND('Mapa final'!$Y$37="Muy Alta",'Mapa final'!$AA$37="Moderado"),CONCATENATE("R5C",'Mapa final'!$O$37),"")</f>
        <v/>
      </c>
      <c r="Z10" s="50" t="str">
        <f>IF(AND('Mapa final'!$Y$38="Muy Alta",'Mapa final'!$AA$38="Moderado"),CONCATENATE("R5C",'Mapa final'!$O$38),"")</f>
        <v/>
      </c>
      <c r="AA10" s="51" t="str">
        <f>IF(AND('Mapa final'!$Y$39="Muy Alta",'Mapa final'!$AA$39="Moderado"),CONCATENATE("R5C",'Mapa final'!$O$39),"")</f>
        <v/>
      </c>
      <c r="AB10" s="49" t="str">
        <f>IF(AND('Mapa final'!$Y$34="Muy Alta",'Mapa final'!$AA$34="Mayor"),CONCATENATE("R5C",'Mapa final'!$O$34),"")</f>
        <v/>
      </c>
      <c r="AC10" s="50" t="str">
        <f>IF(AND('Mapa final'!$Y$35="Muy Alta",'Mapa final'!$AA$35="Mayor"),CONCATENATE("R5C",'Mapa final'!$O$35),"")</f>
        <v/>
      </c>
      <c r="AD10" s="50" t="str">
        <f>IF(AND('Mapa final'!$Y$36="Muy Alta",'Mapa final'!$AA$36="Mayor"),CONCATENATE("R5C",'Mapa final'!$O$36),"")</f>
        <v/>
      </c>
      <c r="AE10" s="50" t="str">
        <f>IF(AND('Mapa final'!$Y$37="Muy Alta",'Mapa final'!$AA$37="Mayor"),CONCATENATE("R5C",'Mapa final'!$O$37),"")</f>
        <v/>
      </c>
      <c r="AF10" s="50" t="str">
        <f>IF(AND('Mapa final'!$Y$38="Muy Alta",'Mapa final'!$AA$38="Mayor"),CONCATENATE("R5C",'Mapa final'!$O$38),"")</f>
        <v/>
      </c>
      <c r="AG10" s="51" t="str">
        <f>IF(AND('Mapa final'!$Y$39="Muy Alta",'Mapa final'!$AA$39="Mayor"),CONCATENATE("R5C",'Mapa final'!$O$39),"")</f>
        <v/>
      </c>
      <c r="AH10" s="52" t="str">
        <f>IF(AND('Mapa final'!$Y$34="Muy Alta",'Mapa final'!$AA$34="Catastrófico"),CONCATENATE("R5C",'Mapa final'!$O$34),"")</f>
        <v/>
      </c>
      <c r="AI10" s="53" t="str">
        <f>IF(AND('Mapa final'!$Y$35="Muy Alta",'Mapa final'!$AA$35="Catastrófico"),CONCATENATE("R5C",'Mapa final'!$O$35),"")</f>
        <v/>
      </c>
      <c r="AJ10" s="53" t="str">
        <f>IF(AND('Mapa final'!$Y$36="Muy Alta",'Mapa final'!$AA$36="Catastrófico"),CONCATENATE("R5C",'Mapa final'!$O$36),"")</f>
        <v/>
      </c>
      <c r="AK10" s="53" t="str">
        <f>IF(AND('Mapa final'!$Y$37="Muy Alta",'Mapa final'!$AA$37="Catastrófico"),CONCATENATE("R5C",'Mapa final'!$O$37),"")</f>
        <v/>
      </c>
      <c r="AL10" s="53" t="str">
        <f>IF(AND('Mapa final'!$Y$38="Muy Alta",'Mapa final'!$AA$38="Catastrófico"),CONCATENATE("R5C",'Mapa final'!$O$38),"")</f>
        <v/>
      </c>
      <c r="AM10" s="54" t="str">
        <f>IF(AND('Mapa final'!$Y$39="Muy Alta",'Mapa final'!$AA$39="Catastrófico"),CONCATENATE("R5C",'Mapa final'!$O$39),"")</f>
        <v/>
      </c>
      <c r="AN10" s="80"/>
      <c r="AO10" s="442"/>
      <c r="AP10" s="443"/>
      <c r="AQ10" s="443"/>
      <c r="AR10" s="443"/>
      <c r="AS10" s="443"/>
      <c r="AT10" s="444"/>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381"/>
      <c r="C11" s="381"/>
      <c r="D11" s="382"/>
      <c r="E11" s="422"/>
      <c r="F11" s="423"/>
      <c r="G11" s="423"/>
      <c r="H11" s="423"/>
      <c r="I11" s="424"/>
      <c r="J11" s="49" t="str">
        <f>IF(AND('Mapa final'!$Y$40="Muy Alta",'Mapa final'!$AA$40="Leve"),CONCATENATE("R6C",'Mapa final'!$O$40),"")</f>
        <v/>
      </c>
      <c r="K11" s="50" t="str">
        <f>IF(AND('Mapa final'!$Y$41="Muy Alta",'Mapa final'!$AA$41="Leve"),CONCATENATE("R6C",'Mapa final'!$O$41),"")</f>
        <v/>
      </c>
      <c r="L11" s="50" t="str">
        <f>IF(AND('Mapa final'!$Y$42="Muy Alta",'Mapa final'!$AA$42="Leve"),CONCATENATE("R6C",'Mapa final'!$O$42),"")</f>
        <v/>
      </c>
      <c r="M11" s="50" t="str">
        <f>IF(AND('Mapa final'!$Y$43="Muy Alta",'Mapa final'!$AA$43="Leve"),CONCATENATE("R6C",'Mapa final'!$O$43),"")</f>
        <v/>
      </c>
      <c r="N11" s="50" t="str">
        <f>IF(AND('Mapa final'!$Y$44="Muy Alta",'Mapa final'!$AA$44="Leve"),CONCATENATE("R6C",'Mapa final'!$O$44),"")</f>
        <v/>
      </c>
      <c r="O11" s="51" t="str">
        <f>IF(AND('Mapa final'!$Y$45="Muy Alta",'Mapa final'!$AA$45="Leve"),CONCATENATE("R6C",'Mapa final'!$O$45),"")</f>
        <v/>
      </c>
      <c r="P11" s="49" t="str">
        <f>IF(AND('Mapa final'!$Y$40="Muy Alta",'Mapa final'!$AA$40="Menor"),CONCATENATE("R6C",'Mapa final'!$O$40),"")</f>
        <v/>
      </c>
      <c r="Q11" s="50" t="str">
        <f>IF(AND('Mapa final'!$Y$41="Muy Alta",'Mapa final'!$AA$41="Menor"),CONCATENATE("R6C",'Mapa final'!$O$41),"")</f>
        <v/>
      </c>
      <c r="R11" s="50" t="str">
        <f>IF(AND('Mapa final'!$Y$42="Muy Alta",'Mapa final'!$AA$42="Menor"),CONCATENATE("R6C",'Mapa final'!$O$42),"")</f>
        <v/>
      </c>
      <c r="S11" s="50" t="str">
        <f>IF(AND('Mapa final'!$Y$43="Muy Alta",'Mapa final'!$AA$43="Menor"),CONCATENATE("R6C",'Mapa final'!$O$43),"")</f>
        <v/>
      </c>
      <c r="T11" s="50" t="str">
        <f>IF(AND('Mapa final'!$Y$44="Muy Alta",'Mapa final'!$AA$44="Menor"),CONCATENATE("R6C",'Mapa final'!$O$44),"")</f>
        <v/>
      </c>
      <c r="U11" s="51" t="str">
        <f>IF(AND('Mapa final'!$Y$45="Muy Alta",'Mapa final'!$AA$45="Menor"),CONCATENATE("R6C",'Mapa final'!$O$45),"")</f>
        <v/>
      </c>
      <c r="V11" s="49" t="str">
        <f>IF(AND('Mapa final'!$Y$40="Muy Alta",'Mapa final'!$AA$40="Moderado"),CONCATENATE("R6C",'Mapa final'!$O$40),"")</f>
        <v/>
      </c>
      <c r="W11" s="50" t="str">
        <f>IF(AND('Mapa final'!$Y$41="Muy Alta",'Mapa final'!$AA$41="Moderado"),CONCATENATE("R6C",'Mapa final'!$O$41),"")</f>
        <v/>
      </c>
      <c r="X11" s="50" t="str">
        <f>IF(AND('Mapa final'!$Y$42="Muy Alta",'Mapa final'!$AA$42="Moderado"),CONCATENATE("R6C",'Mapa final'!$O$42),"")</f>
        <v/>
      </c>
      <c r="Y11" s="50" t="str">
        <f>IF(AND('Mapa final'!$Y$43="Muy Alta",'Mapa final'!$AA$43="Moderado"),CONCATENATE("R6C",'Mapa final'!$O$43),"")</f>
        <v/>
      </c>
      <c r="Z11" s="50" t="str">
        <f>IF(AND('Mapa final'!$Y$44="Muy Alta",'Mapa final'!$AA$44="Moderado"),CONCATENATE("R6C",'Mapa final'!$O$44),"")</f>
        <v/>
      </c>
      <c r="AA11" s="51" t="str">
        <f>IF(AND('Mapa final'!$Y$45="Muy Alta",'Mapa final'!$AA$45="Moderado"),CONCATENATE("R6C",'Mapa final'!$O$45),"")</f>
        <v/>
      </c>
      <c r="AB11" s="49" t="str">
        <f>IF(AND('Mapa final'!$Y$40="Muy Alta",'Mapa final'!$AA$40="Mayor"),CONCATENATE("R6C",'Mapa final'!$O$40),"")</f>
        <v/>
      </c>
      <c r="AC11" s="50" t="str">
        <f>IF(AND('Mapa final'!$Y$41="Muy Alta",'Mapa final'!$AA$41="Mayor"),CONCATENATE("R6C",'Mapa final'!$O$41),"")</f>
        <v/>
      </c>
      <c r="AD11" s="50" t="str">
        <f>IF(AND('Mapa final'!$Y$42="Muy Alta",'Mapa final'!$AA$42="Mayor"),CONCATENATE("R6C",'Mapa final'!$O$42),"")</f>
        <v/>
      </c>
      <c r="AE11" s="50" t="str">
        <f>IF(AND('Mapa final'!$Y$43="Muy Alta",'Mapa final'!$AA$43="Mayor"),CONCATENATE("R6C",'Mapa final'!$O$43),"")</f>
        <v/>
      </c>
      <c r="AF11" s="50" t="str">
        <f>IF(AND('Mapa final'!$Y$44="Muy Alta",'Mapa final'!$AA$44="Mayor"),CONCATENATE("R6C",'Mapa final'!$O$44),"")</f>
        <v/>
      </c>
      <c r="AG11" s="51" t="str">
        <f>IF(AND('Mapa final'!$Y$45="Muy Alta",'Mapa final'!$AA$45="Mayor"),CONCATENATE("R6C",'Mapa final'!$O$45),"")</f>
        <v/>
      </c>
      <c r="AH11" s="52" t="str">
        <f>IF(AND('Mapa final'!$Y$40="Muy Alta",'Mapa final'!$AA$40="Catastrófico"),CONCATENATE("R6C",'Mapa final'!$O$40),"")</f>
        <v/>
      </c>
      <c r="AI11" s="53" t="str">
        <f>IF(AND('Mapa final'!$Y$41="Muy Alta",'Mapa final'!$AA$41="Catastrófico"),CONCATENATE("R6C",'Mapa final'!$O$41),"")</f>
        <v/>
      </c>
      <c r="AJ11" s="53" t="str">
        <f>IF(AND('Mapa final'!$Y$42="Muy Alta",'Mapa final'!$AA$42="Catastrófico"),CONCATENATE("R6C",'Mapa final'!$O$42),"")</f>
        <v/>
      </c>
      <c r="AK11" s="53" t="str">
        <f>IF(AND('Mapa final'!$Y$43="Muy Alta",'Mapa final'!$AA$43="Catastrófico"),CONCATENATE("R6C",'Mapa final'!$O$43),"")</f>
        <v/>
      </c>
      <c r="AL11" s="53" t="str">
        <f>IF(AND('Mapa final'!$Y$44="Muy Alta",'Mapa final'!$AA$44="Catastrófico"),CONCATENATE("R6C",'Mapa final'!$O$44),"")</f>
        <v/>
      </c>
      <c r="AM11" s="54" t="str">
        <f>IF(AND('Mapa final'!$Y$45="Muy Alta",'Mapa final'!$AA$45="Catastrófico"),CONCATENATE("R6C",'Mapa final'!$O$45),"")</f>
        <v/>
      </c>
      <c r="AN11" s="80"/>
      <c r="AO11" s="442"/>
      <c r="AP11" s="443"/>
      <c r="AQ11" s="443"/>
      <c r="AR11" s="443"/>
      <c r="AS11" s="443"/>
      <c r="AT11" s="444"/>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381"/>
      <c r="C12" s="381"/>
      <c r="D12" s="382"/>
      <c r="E12" s="422"/>
      <c r="F12" s="423"/>
      <c r="G12" s="423"/>
      <c r="H12" s="423"/>
      <c r="I12" s="424"/>
      <c r="J12" s="49" t="str">
        <f>IF(AND('Mapa final'!$Y$46="Muy Alta",'Mapa final'!$AA$46="Leve"),CONCATENATE("R7C",'Mapa final'!$O$46),"")</f>
        <v/>
      </c>
      <c r="K12" s="50" t="str">
        <f>IF(AND('Mapa final'!$Y$47="Muy Alta",'Mapa final'!$AA$47="Leve"),CONCATENATE("R7C",'Mapa final'!$O$47),"")</f>
        <v/>
      </c>
      <c r="L12" s="50" t="str">
        <f>IF(AND('Mapa final'!$Y$48="Muy Alta",'Mapa final'!$AA$48="Leve"),CONCATENATE("R7C",'Mapa final'!$O$48),"")</f>
        <v/>
      </c>
      <c r="M12" s="50" t="str">
        <f>IF(AND('Mapa final'!$Y$49="Muy Alta",'Mapa final'!$AA$49="Leve"),CONCATENATE("R7C",'Mapa final'!$O$49),"")</f>
        <v/>
      </c>
      <c r="N12" s="50" t="str">
        <f>IF(AND('Mapa final'!$Y$50="Muy Alta",'Mapa final'!$AA$50="Leve"),CONCATENATE("R7C",'Mapa final'!$O$50),"")</f>
        <v/>
      </c>
      <c r="O12" s="51" t="str">
        <f>IF(AND('Mapa final'!$Y$51="Muy Alta",'Mapa final'!$AA$51="Leve"),CONCATENATE("R7C",'Mapa final'!$O$51),"")</f>
        <v/>
      </c>
      <c r="P12" s="49" t="str">
        <f>IF(AND('Mapa final'!$Y$46="Muy Alta",'Mapa final'!$AA$46="Menor"),CONCATENATE("R7C",'Mapa final'!$O$46),"")</f>
        <v/>
      </c>
      <c r="Q12" s="50" t="str">
        <f>IF(AND('Mapa final'!$Y$47="Muy Alta",'Mapa final'!$AA$47="Menor"),CONCATENATE("R7C",'Mapa final'!$O$47),"")</f>
        <v/>
      </c>
      <c r="R12" s="50" t="str">
        <f>IF(AND('Mapa final'!$Y$48="Muy Alta",'Mapa final'!$AA$48="Menor"),CONCATENATE("R7C",'Mapa final'!$O$48),"")</f>
        <v/>
      </c>
      <c r="S12" s="50" t="str">
        <f>IF(AND('Mapa final'!$Y$49="Muy Alta",'Mapa final'!$AA$49="Menor"),CONCATENATE("R7C",'Mapa final'!$O$49),"")</f>
        <v/>
      </c>
      <c r="T12" s="50" t="str">
        <f>IF(AND('Mapa final'!$Y$50="Muy Alta",'Mapa final'!$AA$50="Menor"),CONCATENATE("R7C",'Mapa final'!$O$50),"")</f>
        <v/>
      </c>
      <c r="U12" s="51" t="str">
        <f>IF(AND('Mapa final'!$Y$51="Muy Alta",'Mapa final'!$AA$51="Menor"),CONCATENATE("R7C",'Mapa final'!$O$51),"")</f>
        <v/>
      </c>
      <c r="V12" s="49" t="str">
        <f>IF(AND('Mapa final'!$Y$46="Muy Alta",'Mapa final'!$AA$46="Moderado"),CONCATENATE("R7C",'Mapa final'!$O$46),"")</f>
        <v/>
      </c>
      <c r="W12" s="50" t="str">
        <f>IF(AND('Mapa final'!$Y$47="Muy Alta",'Mapa final'!$AA$47="Moderado"),CONCATENATE("R7C",'Mapa final'!$O$47),"")</f>
        <v/>
      </c>
      <c r="X12" s="50" t="str">
        <f>IF(AND('Mapa final'!$Y$48="Muy Alta",'Mapa final'!$AA$48="Moderado"),CONCATENATE("R7C",'Mapa final'!$O$48),"")</f>
        <v/>
      </c>
      <c r="Y12" s="50" t="str">
        <f>IF(AND('Mapa final'!$Y$49="Muy Alta",'Mapa final'!$AA$49="Moderado"),CONCATENATE("R7C",'Mapa final'!$O$49),"")</f>
        <v/>
      </c>
      <c r="Z12" s="50" t="str">
        <f>IF(AND('Mapa final'!$Y$50="Muy Alta",'Mapa final'!$AA$50="Moderado"),CONCATENATE("R7C",'Mapa final'!$O$50),"")</f>
        <v/>
      </c>
      <c r="AA12" s="51" t="str">
        <f>IF(AND('Mapa final'!$Y$51="Muy Alta",'Mapa final'!$AA$51="Moderado"),CONCATENATE("R7C",'Mapa final'!$O$51),"")</f>
        <v/>
      </c>
      <c r="AB12" s="49" t="str">
        <f>IF(AND('Mapa final'!$Y$46="Muy Alta",'Mapa final'!$AA$46="Mayor"),CONCATENATE("R7C",'Mapa final'!$O$46),"")</f>
        <v/>
      </c>
      <c r="AC12" s="50" t="str">
        <f>IF(AND('Mapa final'!$Y$47="Muy Alta",'Mapa final'!$AA$47="Mayor"),CONCATENATE("R7C",'Mapa final'!$O$47),"")</f>
        <v/>
      </c>
      <c r="AD12" s="50" t="str">
        <f>IF(AND('Mapa final'!$Y$48="Muy Alta",'Mapa final'!$AA$48="Mayor"),CONCATENATE("R7C",'Mapa final'!$O$48),"")</f>
        <v/>
      </c>
      <c r="AE12" s="50" t="str">
        <f>IF(AND('Mapa final'!$Y$49="Muy Alta",'Mapa final'!$AA$49="Mayor"),CONCATENATE("R7C",'Mapa final'!$O$49),"")</f>
        <v/>
      </c>
      <c r="AF12" s="50" t="str">
        <f>IF(AND('Mapa final'!$Y$50="Muy Alta",'Mapa final'!$AA$50="Mayor"),CONCATENATE("R7C",'Mapa final'!$O$50),"")</f>
        <v/>
      </c>
      <c r="AG12" s="51" t="str">
        <f>IF(AND('Mapa final'!$Y$51="Muy Alta",'Mapa final'!$AA$51="Mayor"),CONCATENATE("R7C",'Mapa final'!$O$51),"")</f>
        <v/>
      </c>
      <c r="AH12" s="52" t="str">
        <f>IF(AND('Mapa final'!$Y$46="Muy Alta",'Mapa final'!$AA$46="Catastrófico"),CONCATENATE("R7C",'Mapa final'!$O$46),"")</f>
        <v/>
      </c>
      <c r="AI12" s="53" t="str">
        <f>IF(AND('Mapa final'!$Y$47="Muy Alta",'Mapa final'!$AA$47="Catastrófico"),CONCATENATE("R7C",'Mapa final'!$O$47),"")</f>
        <v/>
      </c>
      <c r="AJ12" s="53" t="str">
        <f>IF(AND('Mapa final'!$Y$48="Muy Alta",'Mapa final'!$AA$48="Catastrófico"),CONCATENATE("R7C",'Mapa final'!$O$48),"")</f>
        <v/>
      </c>
      <c r="AK12" s="53" t="str">
        <f>IF(AND('Mapa final'!$Y$49="Muy Alta",'Mapa final'!$AA$49="Catastrófico"),CONCATENATE("R7C",'Mapa final'!$O$49),"")</f>
        <v/>
      </c>
      <c r="AL12" s="53" t="str">
        <f>IF(AND('Mapa final'!$Y$50="Muy Alta",'Mapa final'!$AA$50="Catastrófico"),CONCATENATE("R7C",'Mapa final'!$O$50),"")</f>
        <v/>
      </c>
      <c r="AM12" s="54" t="str">
        <f>IF(AND('Mapa final'!$Y$51="Muy Alta",'Mapa final'!$AA$51="Catastrófico"),CONCATENATE("R7C",'Mapa final'!$O$51),"")</f>
        <v/>
      </c>
      <c r="AN12" s="80"/>
      <c r="AO12" s="442"/>
      <c r="AP12" s="443"/>
      <c r="AQ12" s="443"/>
      <c r="AR12" s="443"/>
      <c r="AS12" s="443"/>
      <c r="AT12" s="444"/>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381"/>
      <c r="C13" s="381"/>
      <c r="D13" s="382"/>
      <c r="E13" s="422"/>
      <c r="F13" s="423"/>
      <c r="G13" s="423"/>
      <c r="H13" s="423"/>
      <c r="I13" s="424"/>
      <c r="J13" s="49" t="str">
        <f>IF(AND('Mapa final'!$Y$52="Muy Alta",'Mapa final'!$AA$52="Leve"),CONCATENATE("R8C",'Mapa final'!$O$52),"")</f>
        <v/>
      </c>
      <c r="K13" s="50" t="str">
        <f>IF(AND('Mapa final'!$Y$53="Muy Alta",'Mapa final'!$AA$53="Leve"),CONCATENATE("R8C",'Mapa final'!$O$53),"")</f>
        <v/>
      </c>
      <c r="L13" s="50" t="str">
        <f>IF(AND('Mapa final'!$Y$54="Muy Alta",'Mapa final'!$AA$54="Leve"),CONCATENATE("R8C",'Mapa final'!$O$54),"")</f>
        <v/>
      </c>
      <c r="M13" s="50" t="str">
        <f>IF(AND('Mapa final'!$Y$55="Muy Alta",'Mapa final'!$AA$55="Leve"),CONCATENATE("R8C",'Mapa final'!$O$55),"")</f>
        <v/>
      </c>
      <c r="N13" s="50" t="str">
        <f>IF(AND('Mapa final'!$Y$56="Muy Alta",'Mapa final'!$AA$56="Leve"),CONCATENATE("R8C",'Mapa final'!$O$56),"")</f>
        <v/>
      </c>
      <c r="O13" s="51" t="str">
        <f>IF(AND('Mapa final'!$Y$57="Muy Alta",'Mapa final'!$AA$57="Leve"),CONCATENATE("R8C",'Mapa final'!$O$57),"")</f>
        <v/>
      </c>
      <c r="P13" s="49" t="str">
        <f>IF(AND('Mapa final'!$Y$52="Muy Alta",'Mapa final'!$AA$52="Menor"),CONCATENATE("R8C",'Mapa final'!$O$52),"")</f>
        <v/>
      </c>
      <c r="Q13" s="50" t="str">
        <f>IF(AND('Mapa final'!$Y$53="Muy Alta",'Mapa final'!$AA$53="Menor"),CONCATENATE("R8C",'Mapa final'!$O$53),"")</f>
        <v/>
      </c>
      <c r="R13" s="50" t="str">
        <f>IF(AND('Mapa final'!$Y$54="Muy Alta",'Mapa final'!$AA$54="Menor"),CONCATENATE("R8C",'Mapa final'!$O$54),"")</f>
        <v/>
      </c>
      <c r="S13" s="50" t="str">
        <f>IF(AND('Mapa final'!$Y$55="Muy Alta",'Mapa final'!$AA$55="Menor"),CONCATENATE("R8C",'Mapa final'!$O$55),"")</f>
        <v/>
      </c>
      <c r="T13" s="50" t="str">
        <f>IF(AND('Mapa final'!$Y$56="Muy Alta",'Mapa final'!$AA$56="Menor"),CONCATENATE("R8C",'Mapa final'!$O$56),"")</f>
        <v/>
      </c>
      <c r="U13" s="51" t="str">
        <f>IF(AND('Mapa final'!$Y$57="Muy Alta",'Mapa final'!$AA$57="Menor"),CONCATENATE("R8C",'Mapa final'!$O$57),"")</f>
        <v/>
      </c>
      <c r="V13" s="49" t="str">
        <f>IF(AND('Mapa final'!$Y$52="Muy Alta",'Mapa final'!$AA$52="Moderado"),CONCATENATE("R8C",'Mapa final'!$O$52),"")</f>
        <v/>
      </c>
      <c r="W13" s="50" t="str">
        <f>IF(AND('Mapa final'!$Y$53="Muy Alta",'Mapa final'!$AA$53="Moderado"),CONCATENATE("R8C",'Mapa final'!$O$53),"")</f>
        <v/>
      </c>
      <c r="X13" s="50" t="str">
        <f>IF(AND('Mapa final'!$Y$54="Muy Alta",'Mapa final'!$AA$54="Moderado"),CONCATENATE("R8C",'Mapa final'!$O$54),"")</f>
        <v/>
      </c>
      <c r="Y13" s="50" t="str">
        <f>IF(AND('Mapa final'!$Y$55="Muy Alta",'Mapa final'!$AA$55="Moderado"),CONCATENATE("R8C",'Mapa final'!$O$55),"")</f>
        <v/>
      </c>
      <c r="Z13" s="50" t="str">
        <f>IF(AND('Mapa final'!$Y$56="Muy Alta",'Mapa final'!$AA$56="Moderado"),CONCATENATE("R8C",'Mapa final'!$O$56),"")</f>
        <v/>
      </c>
      <c r="AA13" s="51" t="str">
        <f>IF(AND('Mapa final'!$Y$57="Muy Alta",'Mapa final'!$AA$57="Moderado"),CONCATENATE("R8C",'Mapa final'!$O$57),"")</f>
        <v/>
      </c>
      <c r="AB13" s="49" t="str">
        <f>IF(AND('Mapa final'!$Y$52="Muy Alta",'Mapa final'!$AA$52="Mayor"),CONCATENATE("R8C",'Mapa final'!$O$52),"")</f>
        <v/>
      </c>
      <c r="AC13" s="50" t="str">
        <f>IF(AND('Mapa final'!$Y$53="Muy Alta",'Mapa final'!$AA$53="Mayor"),CONCATENATE("R8C",'Mapa final'!$O$53),"")</f>
        <v/>
      </c>
      <c r="AD13" s="50" t="str">
        <f>IF(AND('Mapa final'!$Y$54="Muy Alta",'Mapa final'!$AA$54="Mayor"),CONCATENATE("R8C",'Mapa final'!$O$54),"")</f>
        <v/>
      </c>
      <c r="AE13" s="50" t="str">
        <f>IF(AND('Mapa final'!$Y$55="Muy Alta",'Mapa final'!$AA$55="Mayor"),CONCATENATE("R8C",'Mapa final'!$O$55),"")</f>
        <v/>
      </c>
      <c r="AF13" s="50" t="str">
        <f>IF(AND('Mapa final'!$Y$56="Muy Alta",'Mapa final'!$AA$56="Mayor"),CONCATENATE("R8C",'Mapa final'!$O$56),"")</f>
        <v/>
      </c>
      <c r="AG13" s="51" t="str">
        <f>IF(AND('Mapa final'!$Y$57="Muy Alta",'Mapa final'!$AA$57="Mayor"),CONCATENATE("R8C",'Mapa final'!$O$57),"")</f>
        <v/>
      </c>
      <c r="AH13" s="52" t="str">
        <f>IF(AND('Mapa final'!$Y$52="Muy Alta",'Mapa final'!$AA$52="Catastrófico"),CONCATENATE("R8C",'Mapa final'!$O$52),"")</f>
        <v/>
      </c>
      <c r="AI13" s="53" t="str">
        <f>IF(AND('Mapa final'!$Y$53="Muy Alta",'Mapa final'!$AA$53="Catastrófico"),CONCATENATE("R8C",'Mapa final'!$O$53),"")</f>
        <v/>
      </c>
      <c r="AJ13" s="53" t="str">
        <f>IF(AND('Mapa final'!$Y$54="Muy Alta",'Mapa final'!$AA$54="Catastrófico"),CONCATENATE("R8C",'Mapa final'!$O$54),"")</f>
        <v/>
      </c>
      <c r="AK13" s="53" t="str">
        <f>IF(AND('Mapa final'!$Y$55="Muy Alta",'Mapa final'!$AA$55="Catastrófico"),CONCATENATE("R8C",'Mapa final'!$O$55),"")</f>
        <v/>
      </c>
      <c r="AL13" s="53" t="str">
        <f>IF(AND('Mapa final'!$Y$56="Muy Alta",'Mapa final'!$AA$56="Catastrófico"),CONCATENATE("R8C",'Mapa final'!$O$56),"")</f>
        <v/>
      </c>
      <c r="AM13" s="54" t="str">
        <f>IF(AND('Mapa final'!$Y$57="Muy Alta",'Mapa final'!$AA$57="Catastrófico"),CONCATENATE("R8C",'Mapa final'!$O$57),"")</f>
        <v/>
      </c>
      <c r="AN13" s="80"/>
      <c r="AO13" s="442"/>
      <c r="AP13" s="443"/>
      <c r="AQ13" s="443"/>
      <c r="AR13" s="443"/>
      <c r="AS13" s="443"/>
      <c r="AT13" s="444"/>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381"/>
      <c r="C14" s="381"/>
      <c r="D14" s="382"/>
      <c r="E14" s="422"/>
      <c r="F14" s="423"/>
      <c r="G14" s="423"/>
      <c r="H14" s="423"/>
      <c r="I14" s="424"/>
      <c r="J14" s="49" t="str">
        <f>IF(AND('Mapa final'!$Y$58="Muy Alta",'Mapa final'!$AA$58="Leve"),CONCATENATE("R9C",'Mapa final'!$O$58),"")</f>
        <v/>
      </c>
      <c r="K14" s="50" t="str">
        <f>IF(AND('Mapa final'!$Y$59="Muy Alta",'Mapa final'!$AA$59="Leve"),CONCATENATE("R9C",'Mapa final'!$O$59),"")</f>
        <v/>
      </c>
      <c r="L14" s="50" t="str">
        <f>IF(AND('Mapa final'!$Y$60="Muy Alta",'Mapa final'!$AA$60="Leve"),CONCATENATE("R9C",'Mapa final'!$O$60),"")</f>
        <v/>
      </c>
      <c r="M14" s="50" t="str">
        <f>IF(AND('Mapa final'!$Y$61="Muy Alta",'Mapa final'!$AA$61="Leve"),CONCATENATE("R9C",'Mapa final'!$O$61),"")</f>
        <v/>
      </c>
      <c r="N14" s="50" t="str">
        <f>IF(AND('Mapa final'!$Y$62="Muy Alta",'Mapa final'!$AA$62="Leve"),CONCATENATE("R9C",'Mapa final'!$O$62),"")</f>
        <v/>
      </c>
      <c r="O14" s="51" t="str">
        <f>IF(AND('Mapa final'!$Y$63="Muy Alta",'Mapa final'!$AA$63="Leve"),CONCATENATE("R9C",'Mapa final'!$O$63),"")</f>
        <v/>
      </c>
      <c r="P14" s="49" t="str">
        <f>IF(AND('Mapa final'!$Y$58="Muy Alta",'Mapa final'!$AA$58="Menor"),CONCATENATE("R9C",'Mapa final'!$O$58),"")</f>
        <v/>
      </c>
      <c r="Q14" s="50" t="str">
        <f>IF(AND('Mapa final'!$Y$59="Muy Alta",'Mapa final'!$AA$59="Menor"),CONCATENATE("R9C",'Mapa final'!$O$59),"")</f>
        <v/>
      </c>
      <c r="R14" s="50" t="str">
        <f>IF(AND('Mapa final'!$Y$60="Muy Alta",'Mapa final'!$AA$60="Menor"),CONCATENATE("R9C",'Mapa final'!$O$60),"")</f>
        <v/>
      </c>
      <c r="S14" s="50" t="str">
        <f>IF(AND('Mapa final'!$Y$61="Muy Alta",'Mapa final'!$AA$61="Menor"),CONCATENATE("R9C",'Mapa final'!$O$61),"")</f>
        <v/>
      </c>
      <c r="T14" s="50" t="str">
        <f>IF(AND('Mapa final'!$Y$62="Muy Alta",'Mapa final'!$AA$62="Menor"),CONCATENATE("R9C",'Mapa final'!$O$62),"")</f>
        <v/>
      </c>
      <c r="U14" s="51" t="str">
        <f>IF(AND('Mapa final'!$Y$63="Muy Alta",'Mapa final'!$AA$63="Menor"),CONCATENATE("R9C",'Mapa final'!$O$63),"")</f>
        <v/>
      </c>
      <c r="V14" s="49" t="str">
        <f>IF(AND('Mapa final'!$Y$58="Muy Alta",'Mapa final'!$AA$58="Moderado"),CONCATENATE("R9C",'Mapa final'!$O$58),"")</f>
        <v/>
      </c>
      <c r="W14" s="50" t="str">
        <f>IF(AND('Mapa final'!$Y$59="Muy Alta",'Mapa final'!$AA$59="Moderado"),CONCATENATE("R9C",'Mapa final'!$O$59),"")</f>
        <v/>
      </c>
      <c r="X14" s="50" t="str">
        <f>IF(AND('Mapa final'!$Y$60="Muy Alta",'Mapa final'!$AA$60="Moderado"),CONCATENATE("R9C",'Mapa final'!$O$60),"")</f>
        <v/>
      </c>
      <c r="Y14" s="50" t="str">
        <f>IF(AND('Mapa final'!$Y$61="Muy Alta",'Mapa final'!$AA$61="Moderado"),CONCATENATE("R9C",'Mapa final'!$O$61),"")</f>
        <v/>
      </c>
      <c r="Z14" s="50" t="str">
        <f>IF(AND('Mapa final'!$Y$62="Muy Alta",'Mapa final'!$AA$62="Moderado"),CONCATENATE("R9C",'Mapa final'!$O$62),"")</f>
        <v/>
      </c>
      <c r="AA14" s="51" t="str">
        <f>IF(AND('Mapa final'!$Y$63="Muy Alta",'Mapa final'!$AA$63="Moderado"),CONCATENATE("R9C",'Mapa final'!$O$63),"")</f>
        <v/>
      </c>
      <c r="AB14" s="49" t="str">
        <f>IF(AND('Mapa final'!$Y$58="Muy Alta",'Mapa final'!$AA$58="Mayor"),CONCATENATE("R9C",'Mapa final'!$O$58),"")</f>
        <v/>
      </c>
      <c r="AC14" s="50" t="str">
        <f>IF(AND('Mapa final'!$Y$59="Muy Alta",'Mapa final'!$AA$59="Mayor"),CONCATENATE("R9C",'Mapa final'!$O$59),"")</f>
        <v/>
      </c>
      <c r="AD14" s="50" t="str">
        <f>IF(AND('Mapa final'!$Y$60="Muy Alta",'Mapa final'!$AA$60="Mayor"),CONCATENATE("R9C",'Mapa final'!$O$60),"")</f>
        <v/>
      </c>
      <c r="AE14" s="50" t="str">
        <f>IF(AND('Mapa final'!$Y$61="Muy Alta",'Mapa final'!$AA$61="Mayor"),CONCATENATE("R9C",'Mapa final'!$O$61),"")</f>
        <v/>
      </c>
      <c r="AF14" s="50" t="str">
        <f>IF(AND('Mapa final'!$Y$62="Muy Alta",'Mapa final'!$AA$62="Mayor"),CONCATENATE("R9C",'Mapa final'!$O$62),"")</f>
        <v/>
      </c>
      <c r="AG14" s="51" t="str">
        <f>IF(AND('Mapa final'!$Y$63="Muy Alta",'Mapa final'!$AA$63="Mayor"),CONCATENATE("R9C",'Mapa final'!$O$63),"")</f>
        <v/>
      </c>
      <c r="AH14" s="52" t="str">
        <f>IF(AND('Mapa final'!$Y$58="Muy Alta",'Mapa final'!$AA$58="Catastrófico"),CONCATENATE("R9C",'Mapa final'!$O$58),"")</f>
        <v/>
      </c>
      <c r="AI14" s="53" t="str">
        <f>IF(AND('Mapa final'!$Y$59="Muy Alta",'Mapa final'!$AA$59="Catastrófico"),CONCATENATE("R9C",'Mapa final'!$O$59),"")</f>
        <v/>
      </c>
      <c r="AJ14" s="53" t="str">
        <f>IF(AND('Mapa final'!$Y$60="Muy Alta",'Mapa final'!$AA$60="Catastrófico"),CONCATENATE("R9C",'Mapa final'!$O$60),"")</f>
        <v/>
      </c>
      <c r="AK14" s="53" t="str">
        <f>IF(AND('Mapa final'!$Y$61="Muy Alta",'Mapa final'!$AA$61="Catastrófico"),CONCATENATE("R9C",'Mapa final'!$O$61),"")</f>
        <v/>
      </c>
      <c r="AL14" s="53" t="str">
        <f>IF(AND('Mapa final'!$Y$62="Muy Alta",'Mapa final'!$AA$62="Catastrófico"),CONCATENATE("R9C",'Mapa final'!$O$62),"")</f>
        <v/>
      </c>
      <c r="AM14" s="54" t="str">
        <f>IF(AND('Mapa final'!$Y$63="Muy Alta",'Mapa final'!$AA$63="Catastrófico"),CONCATENATE("R9C",'Mapa final'!$O$63),"")</f>
        <v/>
      </c>
      <c r="AN14" s="80"/>
      <c r="AO14" s="442"/>
      <c r="AP14" s="443"/>
      <c r="AQ14" s="443"/>
      <c r="AR14" s="443"/>
      <c r="AS14" s="443"/>
      <c r="AT14" s="444"/>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381"/>
      <c r="C15" s="381"/>
      <c r="D15" s="382"/>
      <c r="E15" s="425"/>
      <c r="F15" s="426"/>
      <c r="G15" s="426"/>
      <c r="H15" s="426"/>
      <c r="I15" s="427"/>
      <c r="J15" s="55" t="str">
        <f>IF(AND('Mapa final'!$Y$64="Muy Alta",'Mapa final'!$AA$64="Leve"),CONCATENATE("R10C",'Mapa final'!$O$64),"")</f>
        <v/>
      </c>
      <c r="K15" s="56" t="str">
        <f>IF(AND('Mapa final'!$Y$65="Muy Alta",'Mapa final'!$AA$65="Leve"),CONCATENATE("R10C",'Mapa final'!$O$65),"")</f>
        <v/>
      </c>
      <c r="L15" s="56" t="str">
        <f>IF(AND('Mapa final'!$Y$66="Muy Alta",'Mapa final'!$AA$66="Leve"),CONCATENATE("R10C",'Mapa final'!$O$66),"")</f>
        <v/>
      </c>
      <c r="M15" s="56" t="str">
        <f>IF(AND('Mapa final'!$Y$67="Muy Alta",'Mapa final'!$AA$67="Leve"),CONCATENATE("R10C",'Mapa final'!$O$67),"")</f>
        <v/>
      </c>
      <c r="N15" s="56" t="str">
        <f>IF(AND('Mapa final'!$Y$68="Muy Alta",'Mapa final'!$AA$68="Leve"),CONCATENATE("R10C",'Mapa final'!$O$68),"")</f>
        <v/>
      </c>
      <c r="O15" s="57" t="str">
        <f>IF(AND('Mapa final'!$Y$69="Muy Alta",'Mapa final'!$AA$69="Leve"),CONCATENATE("R10C",'Mapa final'!$O$69),"")</f>
        <v/>
      </c>
      <c r="P15" s="49" t="str">
        <f>IF(AND('Mapa final'!$Y$64="Muy Alta",'Mapa final'!$AA$64="Menor"),CONCATENATE("R10C",'Mapa final'!$O$64),"")</f>
        <v/>
      </c>
      <c r="Q15" s="50" t="str">
        <f>IF(AND('Mapa final'!$Y$65="Muy Alta",'Mapa final'!$AA$65="Menor"),CONCATENATE("R10C",'Mapa final'!$O$65),"")</f>
        <v/>
      </c>
      <c r="R15" s="50" t="str">
        <f>IF(AND('Mapa final'!$Y$66="Muy Alta",'Mapa final'!$AA$66="Menor"),CONCATENATE("R10C",'Mapa final'!$O$66),"")</f>
        <v/>
      </c>
      <c r="S15" s="50" t="str">
        <f>IF(AND('Mapa final'!$Y$67="Muy Alta",'Mapa final'!$AA$67="Menor"),CONCATENATE("R10C",'Mapa final'!$O$67),"")</f>
        <v/>
      </c>
      <c r="T15" s="50" t="str">
        <f>IF(AND('Mapa final'!$Y$68="Muy Alta",'Mapa final'!$AA$68="Menor"),CONCATENATE("R10C",'Mapa final'!$O$68),"")</f>
        <v/>
      </c>
      <c r="U15" s="51" t="str">
        <f>IF(AND('Mapa final'!$Y$69="Muy Alta",'Mapa final'!$AA$69="Menor"),CONCATENATE("R10C",'Mapa final'!$O$69),"")</f>
        <v/>
      </c>
      <c r="V15" s="55" t="str">
        <f>IF(AND('Mapa final'!$Y$64="Muy Alta",'Mapa final'!$AA$64="Moderado"),CONCATENATE("R10C",'Mapa final'!$O$64),"")</f>
        <v/>
      </c>
      <c r="W15" s="56" t="str">
        <f>IF(AND('Mapa final'!$Y$65="Muy Alta",'Mapa final'!$AA$65="Moderado"),CONCATENATE("R10C",'Mapa final'!$O$65),"")</f>
        <v/>
      </c>
      <c r="X15" s="56" t="str">
        <f>IF(AND('Mapa final'!$Y$66="Muy Alta",'Mapa final'!$AA$66="Moderado"),CONCATENATE("R10C",'Mapa final'!$O$66),"")</f>
        <v/>
      </c>
      <c r="Y15" s="56" t="str">
        <f>IF(AND('Mapa final'!$Y$67="Muy Alta",'Mapa final'!$AA$67="Moderado"),CONCATENATE("R10C",'Mapa final'!$O$67),"")</f>
        <v/>
      </c>
      <c r="Z15" s="56" t="str">
        <f>IF(AND('Mapa final'!$Y$68="Muy Alta",'Mapa final'!$AA$68="Moderado"),CONCATENATE("R10C",'Mapa final'!$O$68),"")</f>
        <v/>
      </c>
      <c r="AA15" s="57" t="str">
        <f>IF(AND('Mapa final'!$Y$69="Muy Alta",'Mapa final'!$AA$69="Moderado"),CONCATENATE("R10C",'Mapa final'!$O$69),"")</f>
        <v/>
      </c>
      <c r="AB15" s="49" t="str">
        <f>IF(AND('Mapa final'!$Y$64="Muy Alta",'Mapa final'!$AA$64="Mayor"),CONCATENATE("R10C",'Mapa final'!$O$64),"")</f>
        <v/>
      </c>
      <c r="AC15" s="50" t="str">
        <f>IF(AND('Mapa final'!$Y$65="Muy Alta",'Mapa final'!$AA$65="Mayor"),CONCATENATE("R10C",'Mapa final'!$O$65),"")</f>
        <v/>
      </c>
      <c r="AD15" s="50" t="str">
        <f>IF(AND('Mapa final'!$Y$66="Muy Alta",'Mapa final'!$AA$66="Mayor"),CONCATENATE("R10C",'Mapa final'!$O$66),"")</f>
        <v/>
      </c>
      <c r="AE15" s="50" t="str">
        <f>IF(AND('Mapa final'!$Y$67="Muy Alta",'Mapa final'!$AA$67="Mayor"),CONCATENATE("R10C",'Mapa final'!$O$67),"")</f>
        <v/>
      </c>
      <c r="AF15" s="50" t="str">
        <f>IF(AND('Mapa final'!$Y$68="Muy Alta",'Mapa final'!$AA$68="Mayor"),CONCATENATE("R10C",'Mapa final'!$O$68),"")</f>
        <v/>
      </c>
      <c r="AG15" s="51" t="str">
        <f>IF(AND('Mapa final'!$Y$69="Muy Alta",'Mapa final'!$AA$69="Mayor"),CONCATENATE("R10C",'Mapa final'!$O$69),"")</f>
        <v/>
      </c>
      <c r="AH15" s="58" t="str">
        <f>IF(AND('Mapa final'!$Y$64="Muy Alta",'Mapa final'!$AA$64="Catastrófico"),CONCATENATE("R10C",'Mapa final'!$O$64),"")</f>
        <v/>
      </c>
      <c r="AI15" s="59" t="str">
        <f>IF(AND('Mapa final'!$Y$65="Muy Alta",'Mapa final'!$AA$65="Catastrófico"),CONCATENATE("R10C",'Mapa final'!$O$65),"")</f>
        <v/>
      </c>
      <c r="AJ15" s="59" t="str">
        <f>IF(AND('Mapa final'!$Y$66="Muy Alta",'Mapa final'!$AA$66="Catastrófico"),CONCATENATE("R10C",'Mapa final'!$O$66),"")</f>
        <v/>
      </c>
      <c r="AK15" s="59" t="str">
        <f>IF(AND('Mapa final'!$Y$67="Muy Alta",'Mapa final'!$AA$67="Catastrófico"),CONCATENATE("R10C",'Mapa final'!$O$67),"")</f>
        <v/>
      </c>
      <c r="AL15" s="59" t="str">
        <f>IF(AND('Mapa final'!$Y$68="Muy Alta",'Mapa final'!$AA$68="Catastrófico"),CONCATENATE("R10C",'Mapa final'!$O$68),"")</f>
        <v/>
      </c>
      <c r="AM15" s="60" t="str">
        <f>IF(AND('Mapa final'!$Y$69="Muy Alta",'Mapa final'!$AA$69="Catastrófico"),CONCATENATE("R10C",'Mapa final'!$O$69),"")</f>
        <v/>
      </c>
      <c r="AN15" s="80"/>
      <c r="AO15" s="445"/>
      <c r="AP15" s="446"/>
      <c r="AQ15" s="446"/>
      <c r="AR15" s="446"/>
      <c r="AS15" s="446"/>
      <c r="AT15" s="447"/>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381"/>
      <c r="C16" s="381"/>
      <c r="D16" s="382"/>
      <c r="E16" s="419" t="s">
        <v>115</v>
      </c>
      <c r="F16" s="420"/>
      <c r="G16" s="420"/>
      <c r="H16" s="420"/>
      <c r="I16" s="420"/>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429" t="s">
        <v>80</v>
      </c>
      <c r="AP16" s="430"/>
      <c r="AQ16" s="430"/>
      <c r="AR16" s="430"/>
      <c r="AS16" s="430"/>
      <c r="AT16" s="431"/>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381"/>
      <c r="C17" s="381"/>
      <c r="D17" s="382"/>
      <c r="E17" s="438"/>
      <c r="F17" s="423"/>
      <c r="G17" s="423"/>
      <c r="H17" s="423"/>
      <c r="I17" s="423"/>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432"/>
      <c r="AP17" s="433"/>
      <c r="AQ17" s="433"/>
      <c r="AR17" s="433"/>
      <c r="AS17" s="433"/>
      <c r="AT17" s="434"/>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381"/>
      <c r="C18" s="381"/>
      <c r="D18" s="382"/>
      <c r="E18" s="422"/>
      <c r="F18" s="423"/>
      <c r="G18" s="423"/>
      <c r="H18" s="423"/>
      <c r="I18" s="423"/>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432"/>
      <c r="AP18" s="433"/>
      <c r="AQ18" s="433"/>
      <c r="AR18" s="433"/>
      <c r="AS18" s="433"/>
      <c r="AT18" s="434"/>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381"/>
      <c r="C19" s="381"/>
      <c r="D19" s="382"/>
      <c r="E19" s="422"/>
      <c r="F19" s="423"/>
      <c r="G19" s="423"/>
      <c r="H19" s="423"/>
      <c r="I19" s="423"/>
      <c r="J19" s="64" t="str">
        <f>IF(AND('Mapa final'!$Y$28="Alta",'Mapa final'!$AA$28="Leve"),CONCATENATE("R4C",'Mapa final'!$O$28),"")</f>
        <v/>
      </c>
      <c r="K19" s="65" t="str">
        <f>IF(AND('Mapa final'!$Y$29="Alta",'Mapa final'!$AA$29="Leve"),CONCATENATE("R4C",'Mapa final'!$O$29),"")</f>
        <v/>
      </c>
      <c r="L19" s="65" t="str">
        <f>IF(AND('Mapa final'!$Y$30="Alta",'Mapa final'!$AA$30="Leve"),CONCATENATE("R4C",'Mapa final'!$O$30),"")</f>
        <v/>
      </c>
      <c r="M19" s="65" t="str">
        <f>IF(AND('Mapa final'!$Y$31="Alta",'Mapa final'!$AA$31="Leve"),CONCATENATE("R4C",'Mapa final'!$O$31),"")</f>
        <v/>
      </c>
      <c r="N19" s="65" t="str">
        <f>IF(AND('Mapa final'!$Y$32="Alta",'Mapa final'!$AA$32="Leve"),CONCATENATE("R4C",'Mapa final'!$O$32),"")</f>
        <v/>
      </c>
      <c r="O19" s="66" t="str">
        <f>IF(AND('Mapa final'!$Y$33="Alta",'Mapa final'!$AA$33="Leve"),CONCATENATE("R4C",'Mapa final'!$O$33),"")</f>
        <v/>
      </c>
      <c r="P19" s="64" t="str">
        <f>IF(AND('Mapa final'!$Y$28="Alta",'Mapa final'!$AA$28="Menor"),CONCATENATE("R4C",'Mapa final'!$O$28),"")</f>
        <v/>
      </c>
      <c r="Q19" s="65" t="str">
        <f>IF(AND('Mapa final'!$Y$29="Alta",'Mapa final'!$AA$29="Menor"),CONCATENATE("R4C",'Mapa final'!$O$29),"")</f>
        <v/>
      </c>
      <c r="R19" s="65" t="str">
        <f>IF(AND('Mapa final'!$Y$30="Alta",'Mapa final'!$AA$30="Menor"),CONCATENATE("R4C",'Mapa final'!$O$30),"")</f>
        <v/>
      </c>
      <c r="S19" s="65" t="str">
        <f>IF(AND('Mapa final'!$Y$31="Alta",'Mapa final'!$AA$31="Menor"),CONCATENATE("R4C",'Mapa final'!$O$31),"")</f>
        <v/>
      </c>
      <c r="T19" s="65" t="str">
        <f>IF(AND('Mapa final'!$Y$32="Alta",'Mapa final'!$AA$32="Menor"),CONCATENATE("R4C",'Mapa final'!$O$32),"")</f>
        <v/>
      </c>
      <c r="U19" s="66" t="str">
        <f>IF(AND('Mapa final'!$Y$33="Alta",'Mapa final'!$AA$33="Menor"),CONCATENATE("R4C",'Mapa final'!$O$33),"")</f>
        <v/>
      </c>
      <c r="V19" s="49" t="str">
        <f>IF(AND('Mapa final'!$Y$28="Alta",'Mapa final'!$AA$28="Moderado"),CONCATENATE("R4C",'Mapa final'!$O$28),"")</f>
        <v/>
      </c>
      <c r="W19" s="50" t="str">
        <f>IF(AND('Mapa final'!$Y$29="Alta",'Mapa final'!$AA$29="Moderado"),CONCATENATE("R4C",'Mapa final'!$O$29),"")</f>
        <v/>
      </c>
      <c r="X19" s="50" t="str">
        <f>IF(AND('Mapa final'!$Y$30="Alta",'Mapa final'!$AA$30="Moderado"),CONCATENATE("R4C",'Mapa final'!$O$30),"")</f>
        <v/>
      </c>
      <c r="Y19" s="50" t="str">
        <f>IF(AND('Mapa final'!$Y$31="Alta",'Mapa final'!$AA$31="Moderado"),CONCATENATE("R4C",'Mapa final'!$O$31),"")</f>
        <v/>
      </c>
      <c r="Z19" s="50" t="str">
        <f>IF(AND('Mapa final'!$Y$32="Alta",'Mapa final'!$AA$32="Moderado"),CONCATENATE("R4C",'Mapa final'!$O$32),"")</f>
        <v/>
      </c>
      <c r="AA19" s="51" t="str">
        <f>IF(AND('Mapa final'!$Y$33="Alta",'Mapa final'!$AA$33="Moderado"),CONCATENATE("R4C",'Mapa final'!$O$33),"")</f>
        <v/>
      </c>
      <c r="AB19" s="49" t="str">
        <f>IF(AND('Mapa final'!$Y$28="Alta",'Mapa final'!$AA$28="Mayor"),CONCATENATE("R4C",'Mapa final'!$O$28),"")</f>
        <v/>
      </c>
      <c r="AC19" s="50" t="str">
        <f>IF(AND('Mapa final'!$Y$29="Alta",'Mapa final'!$AA$29="Mayor"),CONCATENATE("R4C",'Mapa final'!$O$29),"")</f>
        <v/>
      </c>
      <c r="AD19" s="50" t="str">
        <f>IF(AND('Mapa final'!$Y$30="Alta",'Mapa final'!$AA$30="Mayor"),CONCATENATE("R4C",'Mapa final'!$O$30),"")</f>
        <v/>
      </c>
      <c r="AE19" s="50" t="str">
        <f>IF(AND('Mapa final'!$Y$31="Alta",'Mapa final'!$AA$31="Mayor"),CONCATENATE("R4C",'Mapa final'!$O$31),"")</f>
        <v/>
      </c>
      <c r="AF19" s="50" t="str">
        <f>IF(AND('Mapa final'!$Y$32="Alta",'Mapa final'!$AA$32="Mayor"),CONCATENATE("R4C",'Mapa final'!$O$32),"")</f>
        <v/>
      </c>
      <c r="AG19" s="51" t="str">
        <f>IF(AND('Mapa final'!$Y$33="Alta",'Mapa final'!$AA$33="Mayor"),CONCATENATE("R4C",'Mapa final'!$O$33),"")</f>
        <v/>
      </c>
      <c r="AH19" s="52" t="str">
        <f>IF(AND('Mapa final'!$Y$28="Alta",'Mapa final'!$AA$28="Catastrófico"),CONCATENATE("R4C",'Mapa final'!$O$28),"")</f>
        <v/>
      </c>
      <c r="AI19" s="53" t="str">
        <f>IF(AND('Mapa final'!$Y$29="Alta",'Mapa final'!$AA$29="Catastrófico"),CONCATENATE("R4C",'Mapa final'!$O$29),"")</f>
        <v/>
      </c>
      <c r="AJ19" s="53" t="str">
        <f>IF(AND('Mapa final'!$Y$30="Alta",'Mapa final'!$AA$30="Catastrófico"),CONCATENATE("R4C",'Mapa final'!$O$30),"")</f>
        <v/>
      </c>
      <c r="AK19" s="53" t="str">
        <f>IF(AND('Mapa final'!$Y$31="Alta",'Mapa final'!$AA$31="Catastrófico"),CONCATENATE("R4C",'Mapa final'!$O$31),"")</f>
        <v/>
      </c>
      <c r="AL19" s="53" t="str">
        <f>IF(AND('Mapa final'!$Y$32="Alta",'Mapa final'!$AA$32="Catastrófico"),CONCATENATE("R4C",'Mapa final'!$O$32),"")</f>
        <v/>
      </c>
      <c r="AM19" s="54" t="str">
        <f>IF(AND('Mapa final'!$Y$33="Alta",'Mapa final'!$AA$33="Catastrófico"),CONCATENATE("R4C",'Mapa final'!$O$33),"")</f>
        <v/>
      </c>
      <c r="AN19" s="80"/>
      <c r="AO19" s="432"/>
      <c r="AP19" s="433"/>
      <c r="AQ19" s="433"/>
      <c r="AR19" s="433"/>
      <c r="AS19" s="433"/>
      <c r="AT19" s="434"/>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381"/>
      <c r="C20" s="381"/>
      <c r="D20" s="382"/>
      <c r="E20" s="422"/>
      <c r="F20" s="423"/>
      <c r="G20" s="423"/>
      <c r="H20" s="423"/>
      <c r="I20" s="423"/>
      <c r="J20" s="64" t="str">
        <f>IF(AND('Mapa final'!$Y$34="Alta",'Mapa final'!$AA$34="Leve"),CONCATENATE("R5C",'Mapa final'!$O$34),"")</f>
        <v/>
      </c>
      <c r="K20" s="65" t="str">
        <f>IF(AND('Mapa final'!$Y$35="Alta",'Mapa final'!$AA$35="Leve"),CONCATENATE("R5C",'Mapa final'!$O$35),"")</f>
        <v/>
      </c>
      <c r="L20" s="65" t="str">
        <f>IF(AND('Mapa final'!$Y$36="Alta",'Mapa final'!$AA$36="Leve"),CONCATENATE("R5C",'Mapa final'!$O$36),"")</f>
        <v/>
      </c>
      <c r="M20" s="65" t="str">
        <f>IF(AND('Mapa final'!$Y$37="Alta",'Mapa final'!$AA$37="Leve"),CONCATENATE("R5C",'Mapa final'!$O$37),"")</f>
        <v/>
      </c>
      <c r="N20" s="65" t="str">
        <f>IF(AND('Mapa final'!$Y$38="Alta",'Mapa final'!$AA$38="Leve"),CONCATENATE("R5C",'Mapa final'!$O$38),"")</f>
        <v/>
      </c>
      <c r="O20" s="66" t="str">
        <f>IF(AND('Mapa final'!$Y$39="Alta",'Mapa final'!$AA$39="Leve"),CONCATENATE("R5C",'Mapa final'!$O$39),"")</f>
        <v/>
      </c>
      <c r="P20" s="64" t="str">
        <f>IF(AND('Mapa final'!$Y$34="Alta",'Mapa final'!$AA$34="Menor"),CONCATENATE("R5C",'Mapa final'!$O$34),"")</f>
        <v/>
      </c>
      <c r="Q20" s="65" t="str">
        <f>IF(AND('Mapa final'!$Y$35="Alta",'Mapa final'!$AA$35="Menor"),CONCATENATE("R5C",'Mapa final'!$O$35),"")</f>
        <v/>
      </c>
      <c r="R20" s="65" t="str">
        <f>IF(AND('Mapa final'!$Y$36="Alta",'Mapa final'!$AA$36="Menor"),CONCATENATE("R5C",'Mapa final'!$O$36),"")</f>
        <v/>
      </c>
      <c r="S20" s="65" t="str">
        <f>IF(AND('Mapa final'!$Y$37="Alta",'Mapa final'!$AA$37="Menor"),CONCATENATE("R5C",'Mapa final'!$O$37),"")</f>
        <v/>
      </c>
      <c r="T20" s="65" t="str">
        <f>IF(AND('Mapa final'!$Y$38="Alta",'Mapa final'!$AA$38="Menor"),CONCATENATE("R5C",'Mapa final'!$O$38),"")</f>
        <v/>
      </c>
      <c r="U20" s="66" t="str">
        <f>IF(AND('Mapa final'!$Y$39="Alta",'Mapa final'!$AA$39="Menor"),CONCATENATE("R5C",'Mapa final'!$O$39),"")</f>
        <v/>
      </c>
      <c r="V20" s="49" t="str">
        <f>IF(AND('Mapa final'!$Y$34="Alta",'Mapa final'!$AA$34="Moderado"),CONCATENATE("R5C",'Mapa final'!$O$34),"")</f>
        <v/>
      </c>
      <c r="W20" s="50" t="str">
        <f>IF(AND('Mapa final'!$Y$35="Alta",'Mapa final'!$AA$35="Moderado"),CONCATENATE("R5C",'Mapa final'!$O$35),"")</f>
        <v/>
      </c>
      <c r="X20" s="50" t="str">
        <f>IF(AND('Mapa final'!$Y$36="Alta",'Mapa final'!$AA$36="Moderado"),CONCATENATE("R5C",'Mapa final'!$O$36),"")</f>
        <v/>
      </c>
      <c r="Y20" s="50" t="str">
        <f>IF(AND('Mapa final'!$Y$37="Alta",'Mapa final'!$AA$37="Moderado"),CONCATENATE("R5C",'Mapa final'!$O$37),"")</f>
        <v/>
      </c>
      <c r="Z20" s="50" t="str">
        <f>IF(AND('Mapa final'!$Y$38="Alta",'Mapa final'!$AA$38="Moderado"),CONCATENATE("R5C",'Mapa final'!$O$38),"")</f>
        <v/>
      </c>
      <c r="AA20" s="51" t="str">
        <f>IF(AND('Mapa final'!$Y$39="Alta",'Mapa final'!$AA$39="Moderado"),CONCATENATE("R5C",'Mapa final'!$O$39),"")</f>
        <v/>
      </c>
      <c r="AB20" s="49" t="str">
        <f>IF(AND('Mapa final'!$Y$34="Alta",'Mapa final'!$AA$34="Mayor"),CONCATENATE("R5C",'Mapa final'!$O$34),"")</f>
        <v/>
      </c>
      <c r="AC20" s="50" t="str">
        <f>IF(AND('Mapa final'!$Y$35="Alta",'Mapa final'!$AA$35="Mayor"),CONCATENATE("R5C",'Mapa final'!$O$35),"")</f>
        <v/>
      </c>
      <c r="AD20" s="50" t="str">
        <f>IF(AND('Mapa final'!$Y$36="Alta",'Mapa final'!$AA$36="Mayor"),CONCATENATE("R5C",'Mapa final'!$O$36),"")</f>
        <v/>
      </c>
      <c r="AE20" s="50" t="str">
        <f>IF(AND('Mapa final'!$Y$37="Alta",'Mapa final'!$AA$37="Mayor"),CONCATENATE("R5C",'Mapa final'!$O$37),"")</f>
        <v/>
      </c>
      <c r="AF20" s="50" t="str">
        <f>IF(AND('Mapa final'!$Y$38="Alta",'Mapa final'!$AA$38="Mayor"),CONCATENATE("R5C",'Mapa final'!$O$38),"")</f>
        <v/>
      </c>
      <c r="AG20" s="51" t="str">
        <f>IF(AND('Mapa final'!$Y$39="Alta",'Mapa final'!$AA$39="Mayor"),CONCATENATE("R5C",'Mapa final'!$O$39),"")</f>
        <v/>
      </c>
      <c r="AH20" s="52" t="str">
        <f>IF(AND('Mapa final'!$Y$34="Alta",'Mapa final'!$AA$34="Catastrófico"),CONCATENATE("R5C",'Mapa final'!$O$34),"")</f>
        <v/>
      </c>
      <c r="AI20" s="53" t="str">
        <f>IF(AND('Mapa final'!$Y$35="Alta",'Mapa final'!$AA$35="Catastrófico"),CONCATENATE("R5C",'Mapa final'!$O$35),"")</f>
        <v/>
      </c>
      <c r="AJ20" s="53" t="str">
        <f>IF(AND('Mapa final'!$Y$36="Alta",'Mapa final'!$AA$36="Catastrófico"),CONCATENATE("R5C",'Mapa final'!$O$36),"")</f>
        <v/>
      </c>
      <c r="AK20" s="53" t="str">
        <f>IF(AND('Mapa final'!$Y$37="Alta",'Mapa final'!$AA$37="Catastrófico"),CONCATENATE("R5C",'Mapa final'!$O$37),"")</f>
        <v/>
      </c>
      <c r="AL20" s="53" t="str">
        <f>IF(AND('Mapa final'!$Y$38="Alta",'Mapa final'!$AA$38="Catastrófico"),CONCATENATE("R5C",'Mapa final'!$O$38),"")</f>
        <v/>
      </c>
      <c r="AM20" s="54" t="str">
        <f>IF(AND('Mapa final'!$Y$39="Alta",'Mapa final'!$AA$39="Catastrófico"),CONCATENATE("R5C",'Mapa final'!$O$39),"")</f>
        <v/>
      </c>
      <c r="AN20" s="80"/>
      <c r="AO20" s="432"/>
      <c r="AP20" s="433"/>
      <c r="AQ20" s="433"/>
      <c r="AR20" s="433"/>
      <c r="AS20" s="433"/>
      <c r="AT20" s="434"/>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381"/>
      <c r="C21" s="381"/>
      <c r="D21" s="382"/>
      <c r="E21" s="422"/>
      <c r="F21" s="423"/>
      <c r="G21" s="423"/>
      <c r="H21" s="423"/>
      <c r="I21" s="423"/>
      <c r="J21" s="64" t="str">
        <f>IF(AND('Mapa final'!$Y$40="Alta",'Mapa final'!$AA$40="Leve"),CONCATENATE("R6C",'Mapa final'!$O$40),"")</f>
        <v/>
      </c>
      <c r="K21" s="65" t="str">
        <f>IF(AND('Mapa final'!$Y$41="Alta",'Mapa final'!$AA$41="Leve"),CONCATENATE("R6C",'Mapa final'!$O$41),"")</f>
        <v/>
      </c>
      <c r="L21" s="65" t="str">
        <f>IF(AND('Mapa final'!$Y$42="Alta",'Mapa final'!$AA$42="Leve"),CONCATENATE("R6C",'Mapa final'!$O$42),"")</f>
        <v/>
      </c>
      <c r="M21" s="65" t="str">
        <f>IF(AND('Mapa final'!$Y$43="Alta",'Mapa final'!$AA$43="Leve"),CONCATENATE("R6C",'Mapa final'!$O$43),"")</f>
        <v/>
      </c>
      <c r="N21" s="65" t="str">
        <f>IF(AND('Mapa final'!$Y$44="Alta",'Mapa final'!$AA$44="Leve"),CONCATENATE("R6C",'Mapa final'!$O$44),"")</f>
        <v/>
      </c>
      <c r="O21" s="66" t="str">
        <f>IF(AND('Mapa final'!$Y$45="Alta",'Mapa final'!$AA$45="Leve"),CONCATENATE("R6C",'Mapa final'!$O$45),"")</f>
        <v/>
      </c>
      <c r="P21" s="64" t="str">
        <f>IF(AND('Mapa final'!$Y$40="Alta",'Mapa final'!$AA$40="Menor"),CONCATENATE("R6C",'Mapa final'!$O$40),"")</f>
        <v/>
      </c>
      <c r="Q21" s="65" t="str">
        <f>IF(AND('Mapa final'!$Y$41="Alta",'Mapa final'!$AA$41="Menor"),CONCATENATE("R6C",'Mapa final'!$O$41),"")</f>
        <v/>
      </c>
      <c r="R21" s="65" t="str">
        <f>IF(AND('Mapa final'!$Y$42="Alta",'Mapa final'!$AA$42="Menor"),CONCATENATE("R6C",'Mapa final'!$O$42),"")</f>
        <v/>
      </c>
      <c r="S21" s="65" t="str">
        <f>IF(AND('Mapa final'!$Y$43="Alta",'Mapa final'!$AA$43="Menor"),CONCATENATE("R6C",'Mapa final'!$O$43),"")</f>
        <v/>
      </c>
      <c r="T21" s="65" t="str">
        <f>IF(AND('Mapa final'!$Y$44="Alta",'Mapa final'!$AA$44="Menor"),CONCATENATE("R6C",'Mapa final'!$O$44),"")</f>
        <v/>
      </c>
      <c r="U21" s="66" t="str">
        <f>IF(AND('Mapa final'!$Y$45="Alta",'Mapa final'!$AA$45="Menor"),CONCATENATE("R6C",'Mapa final'!$O$45),"")</f>
        <v/>
      </c>
      <c r="V21" s="49" t="str">
        <f>IF(AND('Mapa final'!$Y$40="Alta",'Mapa final'!$AA$40="Moderado"),CONCATENATE("R6C",'Mapa final'!$O$40),"")</f>
        <v/>
      </c>
      <c r="W21" s="50" t="str">
        <f>IF(AND('Mapa final'!$Y$41="Alta",'Mapa final'!$AA$41="Moderado"),CONCATENATE("R6C",'Mapa final'!$O$41),"")</f>
        <v/>
      </c>
      <c r="X21" s="50" t="str">
        <f>IF(AND('Mapa final'!$Y$42="Alta",'Mapa final'!$AA$42="Moderado"),CONCATENATE("R6C",'Mapa final'!$O$42),"")</f>
        <v/>
      </c>
      <c r="Y21" s="50" t="str">
        <f>IF(AND('Mapa final'!$Y$43="Alta",'Mapa final'!$AA$43="Moderado"),CONCATENATE("R6C",'Mapa final'!$O$43),"")</f>
        <v/>
      </c>
      <c r="Z21" s="50" t="str">
        <f>IF(AND('Mapa final'!$Y$44="Alta",'Mapa final'!$AA$44="Moderado"),CONCATENATE("R6C",'Mapa final'!$O$44),"")</f>
        <v/>
      </c>
      <c r="AA21" s="51" t="str">
        <f>IF(AND('Mapa final'!$Y$45="Alta",'Mapa final'!$AA$45="Moderado"),CONCATENATE("R6C",'Mapa final'!$O$45),"")</f>
        <v/>
      </c>
      <c r="AB21" s="49" t="str">
        <f>IF(AND('Mapa final'!$Y$40="Alta",'Mapa final'!$AA$40="Mayor"),CONCATENATE("R6C",'Mapa final'!$O$40),"")</f>
        <v/>
      </c>
      <c r="AC21" s="50" t="str">
        <f>IF(AND('Mapa final'!$Y$41="Alta",'Mapa final'!$AA$41="Mayor"),CONCATENATE("R6C",'Mapa final'!$O$41),"")</f>
        <v/>
      </c>
      <c r="AD21" s="50" t="str">
        <f>IF(AND('Mapa final'!$Y$42="Alta",'Mapa final'!$AA$42="Mayor"),CONCATENATE("R6C",'Mapa final'!$O$42),"")</f>
        <v/>
      </c>
      <c r="AE21" s="50" t="str">
        <f>IF(AND('Mapa final'!$Y$43="Alta",'Mapa final'!$AA$43="Mayor"),CONCATENATE("R6C",'Mapa final'!$O$43),"")</f>
        <v/>
      </c>
      <c r="AF21" s="50" t="str">
        <f>IF(AND('Mapa final'!$Y$44="Alta",'Mapa final'!$AA$44="Mayor"),CONCATENATE("R6C",'Mapa final'!$O$44),"")</f>
        <v/>
      </c>
      <c r="AG21" s="51" t="str">
        <f>IF(AND('Mapa final'!$Y$45="Alta",'Mapa final'!$AA$45="Mayor"),CONCATENATE("R6C",'Mapa final'!$O$45),"")</f>
        <v/>
      </c>
      <c r="AH21" s="52" t="str">
        <f>IF(AND('Mapa final'!$Y$40="Alta",'Mapa final'!$AA$40="Catastrófico"),CONCATENATE("R6C",'Mapa final'!$O$40),"")</f>
        <v/>
      </c>
      <c r="AI21" s="53" t="str">
        <f>IF(AND('Mapa final'!$Y$41="Alta",'Mapa final'!$AA$41="Catastrófico"),CONCATENATE("R6C",'Mapa final'!$O$41),"")</f>
        <v/>
      </c>
      <c r="AJ21" s="53" t="str">
        <f>IF(AND('Mapa final'!$Y$42="Alta",'Mapa final'!$AA$42="Catastrófico"),CONCATENATE("R6C",'Mapa final'!$O$42),"")</f>
        <v/>
      </c>
      <c r="AK21" s="53" t="str">
        <f>IF(AND('Mapa final'!$Y$43="Alta",'Mapa final'!$AA$43="Catastrófico"),CONCATENATE("R6C",'Mapa final'!$O$43),"")</f>
        <v/>
      </c>
      <c r="AL21" s="53" t="str">
        <f>IF(AND('Mapa final'!$Y$44="Alta",'Mapa final'!$AA$44="Catastrófico"),CONCATENATE("R6C",'Mapa final'!$O$44),"")</f>
        <v/>
      </c>
      <c r="AM21" s="54" t="str">
        <f>IF(AND('Mapa final'!$Y$45="Alta",'Mapa final'!$AA$45="Catastrófico"),CONCATENATE("R6C",'Mapa final'!$O$45),"")</f>
        <v/>
      </c>
      <c r="AN21" s="80"/>
      <c r="AO21" s="432"/>
      <c r="AP21" s="433"/>
      <c r="AQ21" s="433"/>
      <c r="AR21" s="433"/>
      <c r="AS21" s="433"/>
      <c r="AT21" s="434"/>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381"/>
      <c r="C22" s="381"/>
      <c r="D22" s="382"/>
      <c r="E22" s="422"/>
      <c r="F22" s="423"/>
      <c r="G22" s="423"/>
      <c r="H22" s="423"/>
      <c r="I22" s="423"/>
      <c r="J22" s="64" t="str">
        <f>IF(AND('Mapa final'!$Y$46="Alta",'Mapa final'!$AA$46="Leve"),CONCATENATE("R7C",'Mapa final'!$O$46),"")</f>
        <v/>
      </c>
      <c r="K22" s="65" t="str">
        <f>IF(AND('Mapa final'!$Y$47="Alta",'Mapa final'!$AA$47="Leve"),CONCATENATE("R7C",'Mapa final'!$O$47),"")</f>
        <v/>
      </c>
      <c r="L22" s="65" t="str">
        <f>IF(AND('Mapa final'!$Y$48="Alta",'Mapa final'!$AA$48="Leve"),CONCATENATE("R7C",'Mapa final'!$O$48),"")</f>
        <v/>
      </c>
      <c r="M22" s="65" t="str">
        <f>IF(AND('Mapa final'!$Y$49="Alta",'Mapa final'!$AA$49="Leve"),CONCATENATE("R7C",'Mapa final'!$O$49),"")</f>
        <v/>
      </c>
      <c r="N22" s="65" t="str">
        <f>IF(AND('Mapa final'!$Y$50="Alta",'Mapa final'!$AA$50="Leve"),CONCATENATE("R7C",'Mapa final'!$O$50),"")</f>
        <v/>
      </c>
      <c r="O22" s="66" t="str">
        <f>IF(AND('Mapa final'!$Y$51="Alta",'Mapa final'!$AA$51="Leve"),CONCATENATE("R7C",'Mapa final'!$O$51),"")</f>
        <v/>
      </c>
      <c r="P22" s="64" t="str">
        <f>IF(AND('Mapa final'!$Y$46="Alta",'Mapa final'!$AA$46="Menor"),CONCATENATE("R7C",'Mapa final'!$O$46),"")</f>
        <v/>
      </c>
      <c r="Q22" s="65" t="str">
        <f>IF(AND('Mapa final'!$Y$47="Alta",'Mapa final'!$AA$47="Menor"),CONCATENATE("R7C",'Mapa final'!$O$47),"")</f>
        <v/>
      </c>
      <c r="R22" s="65" t="str">
        <f>IF(AND('Mapa final'!$Y$48="Alta",'Mapa final'!$AA$48="Menor"),CONCATENATE("R7C",'Mapa final'!$O$48),"")</f>
        <v/>
      </c>
      <c r="S22" s="65" t="str">
        <f>IF(AND('Mapa final'!$Y$49="Alta",'Mapa final'!$AA$49="Menor"),CONCATENATE("R7C",'Mapa final'!$O$49),"")</f>
        <v/>
      </c>
      <c r="T22" s="65" t="str">
        <f>IF(AND('Mapa final'!$Y$50="Alta",'Mapa final'!$AA$50="Menor"),CONCATENATE("R7C",'Mapa final'!$O$50),"")</f>
        <v/>
      </c>
      <c r="U22" s="66" t="str">
        <f>IF(AND('Mapa final'!$Y$51="Alta",'Mapa final'!$AA$51="Menor"),CONCATENATE("R7C",'Mapa final'!$O$51),"")</f>
        <v/>
      </c>
      <c r="V22" s="49" t="str">
        <f>IF(AND('Mapa final'!$Y$46="Alta",'Mapa final'!$AA$46="Moderado"),CONCATENATE("R7C",'Mapa final'!$O$46),"")</f>
        <v/>
      </c>
      <c r="W22" s="50" t="str">
        <f>IF(AND('Mapa final'!$Y$47="Alta",'Mapa final'!$AA$47="Moderado"),CONCATENATE("R7C",'Mapa final'!$O$47),"")</f>
        <v/>
      </c>
      <c r="X22" s="50" t="str">
        <f>IF(AND('Mapa final'!$Y$48="Alta",'Mapa final'!$AA$48="Moderado"),CONCATENATE("R7C",'Mapa final'!$O$48),"")</f>
        <v/>
      </c>
      <c r="Y22" s="50" t="str">
        <f>IF(AND('Mapa final'!$Y$49="Alta",'Mapa final'!$AA$49="Moderado"),CONCATENATE("R7C",'Mapa final'!$O$49),"")</f>
        <v/>
      </c>
      <c r="Z22" s="50" t="str">
        <f>IF(AND('Mapa final'!$Y$50="Alta",'Mapa final'!$AA$50="Moderado"),CONCATENATE("R7C",'Mapa final'!$O$50),"")</f>
        <v/>
      </c>
      <c r="AA22" s="51" t="str">
        <f>IF(AND('Mapa final'!$Y$51="Alta",'Mapa final'!$AA$51="Moderado"),CONCATENATE("R7C",'Mapa final'!$O$51),"")</f>
        <v/>
      </c>
      <c r="AB22" s="49" t="str">
        <f>IF(AND('Mapa final'!$Y$46="Alta",'Mapa final'!$AA$46="Mayor"),CONCATENATE("R7C",'Mapa final'!$O$46),"")</f>
        <v/>
      </c>
      <c r="AC22" s="50" t="str">
        <f>IF(AND('Mapa final'!$Y$47="Alta",'Mapa final'!$AA$47="Mayor"),CONCATENATE("R7C",'Mapa final'!$O$47),"")</f>
        <v/>
      </c>
      <c r="AD22" s="50" t="str">
        <f>IF(AND('Mapa final'!$Y$48="Alta",'Mapa final'!$AA$48="Mayor"),CONCATENATE("R7C",'Mapa final'!$O$48),"")</f>
        <v/>
      </c>
      <c r="AE22" s="50" t="str">
        <f>IF(AND('Mapa final'!$Y$49="Alta",'Mapa final'!$AA$49="Mayor"),CONCATENATE("R7C",'Mapa final'!$O$49),"")</f>
        <v/>
      </c>
      <c r="AF22" s="50" t="str">
        <f>IF(AND('Mapa final'!$Y$50="Alta",'Mapa final'!$AA$50="Mayor"),CONCATENATE("R7C",'Mapa final'!$O$50),"")</f>
        <v/>
      </c>
      <c r="AG22" s="51" t="str">
        <f>IF(AND('Mapa final'!$Y$51="Alta",'Mapa final'!$AA$51="Mayor"),CONCATENATE("R7C",'Mapa final'!$O$51),"")</f>
        <v/>
      </c>
      <c r="AH22" s="52" t="str">
        <f>IF(AND('Mapa final'!$Y$46="Alta",'Mapa final'!$AA$46="Catastrófico"),CONCATENATE("R7C",'Mapa final'!$O$46),"")</f>
        <v/>
      </c>
      <c r="AI22" s="53" t="str">
        <f>IF(AND('Mapa final'!$Y$47="Alta",'Mapa final'!$AA$47="Catastrófico"),CONCATENATE("R7C",'Mapa final'!$O$47),"")</f>
        <v/>
      </c>
      <c r="AJ22" s="53" t="str">
        <f>IF(AND('Mapa final'!$Y$48="Alta",'Mapa final'!$AA$48="Catastrófico"),CONCATENATE("R7C",'Mapa final'!$O$48),"")</f>
        <v/>
      </c>
      <c r="AK22" s="53" t="str">
        <f>IF(AND('Mapa final'!$Y$49="Alta",'Mapa final'!$AA$49="Catastrófico"),CONCATENATE("R7C",'Mapa final'!$O$49),"")</f>
        <v/>
      </c>
      <c r="AL22" s="53" t="str">
        <f>IF(AND('Mapa final'!$Y$50="Alta",'Mapa final'!$AA$50="Catastrófico"),CONCATENATE("R7C",'Mapa final'!$O$50),"")</f>
        <v/>
      </c>
      <c r="AM22" s="54" t="str">
        <f>IF(AND('Mapa final'!$Y$51="Alta",'Mapa final'!$AA$51="Catastrófico"),CONCATENATE("R7C",'Mapa final'!$O$51),"")</f>
        <v/>
      </c>
      <c r="AN22" s="80"/>
      <c r="AO22" s="432"/>
      <c r="AP22" s="433"/>
      <c r="AQ22" s="433"/>
      <c r="AR22" s="433"/>
      <c r="AS22" s="433"/>
      <c r="AT22" s="434"/>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381"/>
      <c r="C23" s="381"/>
      <c r="D23" s="382"/>
      <c r="E23" s="422"/>
      <c r="F23" s="423"/>
      <c r="G23" s="423"/>
      <c r="H23" s="423"/>
      <c r="I23" s="423"/>
      <c r="J23" s="64" t="str">
        <f>IF(AND('Mapa final'!$Y$52="Alta",'Mapa final'!$AA$52="Leve"),CONCATENATE("R8C",'Mapa final'!$O$52),"")</f>
        <v/>
      </c>
      <c r="K23" s="65" t="str">
        <f>IF(AND('Mapa final'!$Y$53="Alta",'Mapa final'!$AA$53="Leve"),CONCATENATE("R8C",'Mapa final'!$O$53),"")</f>
        <v/>
      </c>
      <c r="L23" s="65" t="str">
        <f>IF(AND('Mapa final'!$Y$54="Alta",'Mapa final'!$AA$54="Leve"),CONCATENATE("R8C",'Mapa final'!$O$54),"")</f>
        <v/>
      </c>
      <c r="M23" s="65" t="str">
        <f>IF(AND('Mapa final'!$Y$55="Alta",'Mapa final'!$AA$55="Leve"),CONCATENATE("R8C",'Mapa final'!$O$55),"")</f>
        <v/>
      </c>
      <c r="N23" s="65" t="str">
        <f>IF(AND('Mapa final'!$Y$56="Alta",'Mapa final'!$AA$56="Leve"),CONCATENATE("R8C",'Mapa final'!$O$56),"")</f>
        <v/>
      </c>
      <c r="O23" s="66" t="str">
        <f>IF(AND('Mapa final'!$Y$57="Alta",'Mapa final'!$AA$57="Leve"),CONCATENATE("R8C",'Mapa final'!$O$57),"")</f>
        <v/>
      </c>
      <c r="P23" s="64" t="str">
        <f>IF(AND('Mapa final'!$Y$52="Alta",'Mapa final'!$AA$52="Menor"),CONCATENATE("R8C",'Mapa final'!$O$52),"")</f>
        <v/>
      </c>
      <c r="Q23" s="65" t="str">
        <f>IF(AND('Mapa final'!$Y$53="Alta",'Mapa final'!$AA$53="Menor"),CONCATENATE("R8C",'Mapa final'!$O$53),"")</f>
        <v/>
      </c>
      <c r="R23" s="65" t="str">
        <f>IF(AND('Mapa final'!$Y$54="Alta",'Mapa final'!$AA$54="Menor"),CONCATENATE("R8C",'Mapa final'!$O$54),"")</f>
        <v/>
      </c>
      <c r="S23" s="65" t="str">
        <f>IF(AND('Mapa final'!$Y$55="Alta",'Mapa final'!$AA$55="Menor"),CONCATENATE("R8C",'Mapa final'!$O$55),"")</f>
        <v/>
      </c>
      <c r="T23" s="65" t="str">
        <f>IF(AND('Mapa final'!$Y$56="Alta",'Mapa final'!$AA$56="Menor"),CONCATENATE("R8C",'Mapa final'!$O$56),"")</f>
        <v/>
      </c>
      <c r="U23" s="66" t="str">
        <f>IF(AND('Mapa final'!$Y$57="Alta",'Mapa final'!$AA$57="Menor"),CONCATENATE("R8C",'Mapa final'!$O$57),"")</f>
        <v/>
      </c>
      <c r="V23" s="49" t="str">
        <f>IF(AND('Mapa final'!$Y$52="Alta",'Mapa final'!$AA$52="Moderado"),CONCATENATE("R8C",'Mapa final'!$O$52),"")</f>
        <v/>
      </c>
      <c r="W23" s="50" t="str">
        <f>IF(AND('Mapa final'!$Y$53="Alta",'Mapa final'!$AA$53="Moderado"),CONCATENATE("R8C",'Mapa final'!$O$53),"")</f>
        <v/>
      </c>
      <c r="X23" s="50" t="str">
        <f>IF(AND('Mapa final'!$Y$54="Alta",'Mapa final'!$AA$54="Moderado"),CONCATENATE("R8C",'Mapa final'!$O$54),"")</f>
        <v/>
      </c>
      <c r="Y23" s="50" t="str">
        <f>IF(AND('Mapa final'!$Y$55="Alta",'Mapa final'!$AA$55="Moderado"),CONCATENATE("R8C",'Mapa final'!$O$55),"")</f>
        <v/>
      </c>
      <c r="Z23" s="50" t="str">
        <f>IF(AND('Mapa final'!$Y$56="Alta",'Mapa final'!$AA$56="Moderado"),CONCATENATE("R8C",'Mapa final'!$O$56),"")</f>
        <v/>
      </c>
      <c r="AA23" s="51" t="str">
        <f>IF(AND('Mapa final'!$Y$57="Alta",'Mapa final'!$AA$57="Moderado"),CONCATENATE("R8C",'Mapa final'!$O$57),"")</f>
        <v/>
      </c>
      <c r="AB23" s="49" t="str">
        <f>IF(AND('Mapa final'!$Y$52="Alta",'Mapa final'!$AA$52="Mayor"),CONCATENATE("R8C",'Mapa final'!$O$52),"")</f>
        <v/>
      </c>
      <c r="AC23" s="50" t="str">
        <f>IF(AND('Mapa final'!$Y$53="Alta",'Mapa final'!$AA$53="Mayor"),CONCATENATE("R8C",'Mapa final'!$O$53),"")</f>
        <v/>
      </c>
      <c r="AD23" s="50" t="str">
        <f>IF(AND('Mapa final'!$Y$54="Alta",'Mapa final'!$AA$54="Mayor"),CONCATENATE("R8C",'Mapa final'!$O$54),"")</f>
        <v/>
      </c>
      <c r="AE23" s="50" t="str">
        <f>IF(AND('Mapa final'!$Y$55="Alta",'Mapa final'!$AA$55="Mayor"),CONCATENATE("R8C",'Mapa final'!$O$55),"")</f>
        <v/>
      </c>
      <c r="AF23" s="50" t="str">
        <f>IF(AND('Mapa final'!$Y$56="Alta",'Mapa final'!$AA$56="Mayor"),CONCATENATE("R8C",'Mapa final'!$O$56),"")</f>
        <v/>
      </c>
      <c r="AG23" s="51" t="str">
        <f>IF(AND('Mapa final'!$Y$57="Alta",'Mapa final'!$AA$57="Mayor"),CONCATENATE("R8C",'Mapa final'!$O$57),"")</f>
        <v/>
      </c>
      <c r="AH23" s="52" t="str">
        <f>IF(AND('Mapa final'!$Y$52="Alta",'Mapa final'!$AA$52="Catastrófico"),CONCATENATE("R8C",'Mapa final'!$O$52),"")</f>
        <v/>
      </c>
      <c r="AI23" s="53" t="str">
        <f>IF(AND('Mapa final'!$Y$53="Alta",'Mapa final'!$AA$53="Catastrófico"),CONCATENATE("R8C",'Mapa final'!$O$53),"")</f>
        <v/>
      </c>
      <c r="AJ23" s="53" t="str">
        <f>IF(AND('Mapa final'!$Y$54="Alta",'Mapa final'!$AA$54="Catastrófico"),CONCATENATE("R8C",'Mapa final'!$O$54),"")</f>
        <v/>
      </c>
      <c r="AK23" s="53" t="str">
        <f>IF(AND('Mapa final'!$Y$55="Alta",'Mapa final'!$AA$55="Catastrófico"),CONCATENATE("R8C",'Mapa final'!$O$55),"")</f>
        <v/>
      </c>
      <c r="AL23" s="53" t="str">
        <f>IF(AND('Mapa final'!$Y$56="Alta",'Mapa final'!$AA$56="Catastrófico"),CONCATENATE("R8C",'Mapa final'!$O$56),"")</f>
        <v/>
      </c>
      <c r="AM23" s="54" t="str">
        <f>IF(AND('Mapa final'!$Y$57="Alta",'Mapa final'!$AA$57="Catastrófico"),CONCATENATE("R8C",'Mapa final'!$O$57),"")</f>
        <v/>
      </c>
      <c r="AN23" s="80"/>
      <c r="AO23" s="432"/>
      <c r="AP23" s="433"/>
      <c r="AQ23" s="433"/>
      <c r="AR23" s="433"/>
      <c r="AS23" s="433"/>
      <c r="AT23" s="434"/>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381"/>
      <c r="C24" s="381"/>
      <c r="D24" s="382"/>
      <c r="E24" s="422"/>
      <c r="F24" s="423"/>
      <c r="G24" s="423"/>
      <c r="H24" s="423"/>
      <c r="I24" s="423"/>
      <c r="J24" s="64" t="str">
        <f>IF(AND('Mapa final'!$Y$58="Alta",'Mapa final'!$AA$58="Leve"),CONCATENATE("R9C",'Mapa final'!$O$58),"")</f>
        <v/>
      </c>
      <c r="K24" s="65" t="str">
        <f>IF(AND('Mapa final'!$Y$59="Alta",'Mapa final'!$AA$59="Leve"),CONCATENATE("R9C",'Mapa final'!$O$59),"")</f>
        <v/>
      </c>
      <c r="L24" s="65" t="str">
        <f>IF(AND('Mapa final'!$Y$60="Alta",'Mapa final'!$AA$60="Leve"),CONCATENATE("R9C",'Mapa final'!$O$60),"")</f>
        <v/>
      </c>
      <c r="M24" s="65" t="str">
        <f>IF(AND('Mapa final'!$Y$61="Alta",'Mapa final'!$AA$61="Leve"),CONCATENATE("R9C",'Mapa final'!$O$61),"")</f>
        <v/>
      </c>
      <c r="N24" s="65" t="str">
        <f>IF(AND('Mapa final'!$Y$62="Alta",'Mapa final'!$AA$62="Leve"),CONCATENATE("R9C",'Mapa final'!$O$62),"")</f>
        <v/>
      </c>
      <c r="O24" s="66" t="str">
        <f>IF(AND('Mapa final'!$Y$63="Alta",'Mapa final'!$AA$63="Leve"),CONCATENATE("R9C",'Mapa final'!$O$63),"")</f>
        <v/>
      </c>
      <c r="P24" s="64" t="str">
        <f>IF(AND('Mapa final'!$Y$58="Alta",'Mapa final'!$AA$58="Menor"),CONCATENATE("R9C",'Mapa final'!$O$58),"")</f>
        <v/>
      </c>
      <c r="Q24" s="65" t="str">
        <f>IF(AND('Mapa final'!$Y$59="Alta",'Mapa final'!$AA$59="Menor"),CONCATENATE("R9C",'Mapa final'!$O$59),"")</f>
        <v/>
      </c>
      <c r="R24" s="65" t="str">
        <f>IF(AND('Mapa final'!$Y$60="Alta",'Mapa final'!$AA$60="Menor"),CONCATENATE("R9C",'Mapa final'!$O$60),"")</f>
        <v/>
      </c>
      <c r="S24" s="65" t="str">
        <f>IF(AND('Mapa final'!$Y$61="Alta",'Mapa final'!$AA$61="Menor"),CONCATENATE("R9C",'Mapa final'!$O$61),"")</f>
        <v/>
      </c>
      <c r="T24" s="65" t="str">
        <f>IF(AND('Mapa final'!$Y$62="Alta",'Mapa final'!$AA$62="Menor"),CONCATENATE("R9C",'Mapa final'!$O$62),"")</f>
        <v/>
      </c>
      <c r="U24" s="66" t="str">
        <f>IF(AND('Mapa final'!$Y$63="Alta",'Mapa final'!$AA$63="Menor"),CONCATENATE("R9C",'Mapa final'!$O$63),"")</f>
        <v/>
      </c>
      <c r="V24" s="49" t="str">
        <f>IF(AND('Mapa final'!$Y$58="Alta",'Mapa final'!$AA$58="Moderado"),CONCATENATE("R9C",'Mapa final'!$O$58),"")</f>
        <v/>
      </c>
      <c r="W24" s="50" t="str">
        <f>IF(AND('Mapa final'!$Y$59="Alta",'Mapa final'!$AA$59="Moderado"),CONCATENATE("R9C",'Mapa final'!$O$59),"")</f>
        <v/>
      </c>
      <c r="X24" s="50" t="str">
        <f>IF(AND('Mapa final'!$Y$60="Alta",'Mapa final'!$AA$60="Moderado"),CONCATENATE("R9C",'Mapa final'!$O$60),"")</f>
        <v/>
      </c>
      <c r="Y24" s="50" t="str">
        <f>IF(AND('Mapa final'!$Y$61="Alta",'Mapa final'!$AA$61="Moderado"),CONCATENATE("R9C",'Mapa final'!$O$61),"")</f>
        <v/>
      </c>
      <c r="Z24" s="50" t="str">
        <f>IF(AND('Mapa final'!$Y$62="Alta",'Mapa final'!$AA$62="Moderado"),CONCATENATE("R9C",'Mapa final'!$O$62),"")</f>
        <v/>
      </c>
      <c r="AA24" s="51" t="str">
        <f>IF(AND('Mapa final'!$Y$63="Alta",'Mapa final'!$AA$63="Moderado"),CONCATENATE("R9C",'Mapa final'!$O$63),"")</f>
        <v/>
      </c>
      <c r="AB24" s="49" t="str">
        <f>IF(AND('Mapa final'!$Y$58="Alta",'Mapa final'!$AA$58="Mayor"),CONCATENATE("R9C",'Mapa final'!$O$58),"")</f>
        <v/>
      </c>
      <c r="AC24" s="50" t="str">
        <f>IF(AND('Mapa final'!$Y$59="Alta",'Mapa final'!$AA$59="Mayor"),CONCATENATE("R9C",'Mapa final'!$O$59),"")</f>
        <v/>
      </c>
      <c r="AD24" s="50" t="str">
        <f>IF(AND('Mapa final'!$Y$60="Alta",'Mapa final'!$AA$60="Mayor"),CONCATENATE("R9C",'Mapa final'!$O$60),"")</f>
        <v/>
      </c>
      <c r="AE24" s="50" t="str">
        <f>IF(AND('Mapa final'!$Y$61="Alta",'Mapa final'!$AA$61="Mayor"),CONCATENATE("R9C",'Mapa final'!$O$61),"")</f>
        <v/>
      </c>
      <c r="AF24" s="50" t="str">
        <f>IF(AND('Mapa final'!$Y$62="Alta",'Mapa final'!$AA$62="Mayor"),CONCATENATE("R9C",'Mapa final'!$O$62),"")</f>
        <v/>
      </c>
      <c r="AG24" s="51" t="str">
        <f>IF(AND('Mapa final'!$Y$63="Alta",'Mapa final'!$AA$63="Mayor"),CONCATENATE("R9C",'Mapa final'!$O$63),"")</f>
        <v/>
      </c>
      <c r="AH24" s="52" t="str">
        <f>IF(AND('Mapa final'!$Y$58="Alta",'Mapa final'!$AA$58="Catastrófico"),CONCATENATE("R9C",'Mapa final'!$O$58),"")</f>
        <v/>
      </c>
      <c r="AI24" s="53" t="str">
        <f>IF(AND('Mapa final'!$Y$59="Alta",'Mapa final'!$AA$59="Catastrófico"),CONCATENATE("R9C",'Mapa final'!$O$59),"")</f>
        <v/>
      </c>
      <c r="AJ24" s="53" t="str">
        <f>IF(AND('Mapa final'!$Y$60="Alta",'Mapa final'!$AA$60="Catastrófico"),CONCATENATE("R9C",'Mapa final'!$O$60),"")</f>
        <v/>
      </c>
      <c r="AK24" s="53" t="str">
        <f>IF(AND('Mapa final'!$Y$61="Alta",'Mapa final'!$AA$61="Catastrófico"),CONCATENATE("R9C",'Mapa final'!$O$61),"")</f>
        <v/>
      </c>
      <c r="AL24" s="53" t="str">
        <f>IF(AND('Mapa final'!$Y$62="Alta",'Mapa final'!$AA$62="Catastrófico"),CONCATENATE("R9C",'Mapa final'!$O$62),"")</f>
        <v/>
      </c>
      <c r="AM24" s="54" t="str">
        <f>IF(AND('Mapa final'!$Y$63="Alta",'Mapa final'!$AA$63="Catastrófico"),CONCATENATE("R9C",'Mapa final'!$O$63),"")</f>
        <v/>
      </c>
      <c r="AN24" s="80"/>
      <c r="AO24" s="432"/>
      <c r="AP24" s="433"/>
      <c r="AQ24" s="433"/>
      <c r="AR24" s="433"/>
      <c r="AS24" s="433"/>
      <c r="AT24" s="434"/>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381"/>
      <c r="C25" s="381"/>
      <c r="D25" s="382"/>
      <c r="E25" s="425"/>
      <c r="F25" s="426"/>
      <c r="G25" s="426"/>
      <c r="H25" s="426"/>
      <c r="I25" s="426"/>
      <c r="J25" s="67" t="str">
        <f>IF(AND('Mapa final'!$Y$64="Alta",'Mapa final'!$AA$64="Leve"),CONCATENATE("R10C",'Mapa final'!$O$64),"")</f>
        <v/>
      </c>
      <c r="K25" s="68" t="str">
        <f>IF(AND('Mapa final'!$Y$65="Alta",'Mapa final'!$AA$65="Leve"),CONCATENATE("R10C",'Mapa final'!$O$65),"")</f>
        <v/>
      </c>
      <c r="L25" s="68" t="str">
        <f>IF(AND('Mapa final'!$Y$66="Alta",'Mapa final'!$AA$66="Leve"),CONCATENATE("R10C",'Mapa final'!$O$66),"")</f>
        <v/>
      </c>
      <c r="M25" s="68" t="str">
        <f>IF(AND('Mapa final'!$Y$67="Alta",'Mapa final'!$AA$67="Leve"),CONCATENATE("R10C",'Mapa final'!$O$67),"")</f>
        <v/>
      </c>
      <c r="N25" s="68" t="str">
        <f>IF(AND('Mapa final'!$Y$68="Alta",'Mapa final'!$AA$68="Leve"),CONCATENATE("R10C",'Mapa final'!$O$68),"")</f>
        <v/>
      </c>
      <c r="O25" s="69" t="str">
        <f>IF(AND('Mapa final'!$Y$69="Alta",'Mapa final'!$AA$69="Leve"),CONCATENATE("R10C",'Mapa final'!$O$69),"")</f>
        <v/>
      </c>
      <c r="P25" s="67" t="str">
        <f>IF(AND('Mapa final'!$Y$64="Alta",'Mapa final'!$AA$64="Menor"),CONCATENATE("R10C",'Mapa final'!$O$64),"")</f>
        <v/>
      </c>
      <c r="Q25" s="68" t="str">
        <f>IF(AND('Mapa final'!$Y$65="Alta",'Mapa final'!$AA$65="Menor"),CONCATENATE("R10C",'Mapa final'!$O$65),"")</f>
        <v/>
      </c>
      <c r="R25" s="68" t="str">
        <f>IF(AND('Mapa final'!$Y$66="Alta",'Mapa final'!$AA$66="Menor"),CONCATENATE("R10C",'Mapa final'!$O$66),"")</f>
        <v/>
      </c>
      <c r="S25" s="68" t="str">
        <f>IF(AND('Mapa final'!$Y$67="Alta",'Mapa final'!$AA$67="Menor"),CONCATENATE("R10C",'Mapa final'!$O$67),"")</f>
        <v/>
      </c>
      <c r="T25" s="68" t="str">
        <f>IF(AND('Mapa final'!$Y$68="Alta",'Mapa final'!$AA$68="Menor"),CONCATENATE("R10C",'Mapa final'!$O$68),"")</f>
        <v/>
      </c>
      <c r="U25" s="69" t="str">
        <f>IF(AND('Mapa final'!$Y$69="Alta",'Mapa final'!$AA$69="Menor"),CONCATENATE("R10C",'Mapa final'!$O$69),"")</f>
        <v/>
      </c>
      <c r="V25" s="55" t="str">
        <f>IF(AND('Mapa final'!$Y$64="Alta",'Mapa final'!$AA$64="Moderado"),CONCATENATE("R10C",'Mapa final'!$O$64),"")</f>
        <v/>
      </c>
      <c r="W25" s="56" t="str">
        <f>IF(AND('Mapa final'!$Y$65="Alta",'Mapa final'!$AA$65="Moderado"),CONCATENATE("R10C",'Mapa final'!$O$65),"")</f>
        <v/>
      </c>
      <c r="X25" s="56" t="str">
        <f>IF(AND('Mapa final'!$Y$66="Alta",'Mapa final'!$AA$66="Moderado"),CONCATENATE("R10C",'Mapa final'!$O$66),"")</f>
        <v/>
      </c>
      <c r="Y25" s="56" t="str">
        <f>IF(AND('Mapa final'!$Y$67="Alta",'Mapa final'!$AA$67="Moderado"),CONCATENATE("R10C",'Mapa final'!$O$67),"")</f>
        <v/>
      </c>
      <c r="Z25" s="56" t="str">
        <f>IF(AND('Mapa final'!$Y$68="Alta",'Mapa final'!$AA$68="Moderado"),CONCATENATE("R10C",'Mapa final'!$O$68),"")</f>
        <v/>
      </c>
      <c r="AA25" s="57" t="str">
        <f>IF(AND('Mapa final'!$Y$69="Alta",'Mapa final'!$AA$69="Moderado"),CONCATENATE("R10C",'Mapa final'!$O$69),"")</f>
        <v/>
      </c>
      <c r="AB25" s="55" t="str">
        <f>IF(AND('Mapa final'!$Y$64="Alta",'Mapa final'!$AA$64="Mayor"),CONCATENATE("R10C",'Mapa final'!$O$64),"")</f>
        <v/>
      </c>
      <c r="AC25" s="56" t="str">
        <f>IF(AND('Mapa final'!$Y$65="Alta",'Mapa final'!$AA$65="Mayor"),CONCATENATE("R10C",'Mapa final'!$O$65),"")</f>
        <v/>
      </c>
      <c r="AD25" s="56" t="str">
        <f>IF(AND('Mapa final'!$Y$66="Alta",'Mapa final'!$AA$66="Mayor"),CONCATENATE("R10C",'Mapa final'!$O$66),"")</f>
        <v/>
      </c>
      <c r="AE25" s="56" t="str">
        <f>IF(AND('Mapa final'!$Y$67="Alta",'Mapa final'!$AA$67="Mayor"),CONCATENATE("R10C",'Mapa final'!$O$67),"")</f>
        <v/>
      </c>
      <c r="AF25" s="56" t="str">
        <f>IF(AND('Mapa final'!$Y$68="Alta",'Mapa final'!$AA$68="Mayor"),CONCATENATE("R10C",'Mapa final'!$O$68),"")</f>
        <v/>
      </c>
      <c r="AG25" s="57" t="str">
        <f>IF(AND('Mapa final'!$Y$69="Alta",'Mapa final'!$AA$69="Mayor"),CONCATENATE("R10C",'Mapa final'!$O$69),"")</f>
        <v/>
      </c>
      <c r="AH25" s="58" t="str">
        <f>IF(AND('Mapa final'!$Y$64="Alta",'Mapa final'!$AA$64="Catastrófico"),CONCATENATE("R10C",'Mapa final'!$O$64),"")</f>
        <v/>
      </c>
      <c r="AI25" s="59" t="str">
        <f>IF(AND('Mapa final'!$Y$65="Alta",'Mapa final'!$AA$65="Catastrófico"),CONCATENATE("R10C",'Mapa final'!$O$65),"")</f>
        <v/>
      </c>
      <c r="AJ25" s="59" t="str">
        <f>IF(AND('Mapa final'!$Y$66="Alta",'Mapa final'!$AA$66="Catastrófico"),CONCATENATE("R10C",'Mapa final'!$O$66),"")</f>
        <v/>
      </c>
      <c r="AK25" s="59" t="str">
        <f>IF(AND('Mapa final'!$Y$67="Alta",'Mapa final'!$AA$67="Catastrófico"),CONCATENATE("R10C",'Mapa final'!$O$67),"")</f>
        <v/>
      </c>
      <c r="AL25" s="59" t="str">
        <f>IF(AND('Mapa final'!$Y$68="Alta",'Mapa final'!$AA$68="Catastrófico"),CONCATENATE("R10C",'Mapa final'!$O$68),"")</f>
        <v/>
      </c>
      <c r="AM25" s="60" t="str">
        <f>IF(AND('Mapa final'!$Y$69="Alta",'Mapa final'!$AA$69="Catastrófico"),CONCATENATE("R10C",'Mapa final'!$O$69),"")</f>
        <v/>
      </c>
      <c r="AN25" s="80"/>
      <c r="AO25" s="435"/>
      <c r="AP25" s="436"/>
      <c r="AQ25" s="436"/>
      <c r="AR25" s="436"/>
      <c r="AS25" s="436"/>
      <c r="AT25" s="437"/>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381"/>
      <c r="C26" s="381"/>
      <c r="D26" s="382"/>
      <c r="E26" s="419" t="s">
        <v>117</v>
      </c>
      <c r="F26" s="420"/>
      <c r="G26" s="420"/>
      <c r="H26" s="420"/>
      <c r="I26" s="421"/>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459" t="s">
        <v>81</v>
      </c>
      <c r="AP26" s="460"/>
      <c r="AQ26" s="460"/>
      <c r="AR26" s="460"/>
      <c r="AS26" s="460"/>
      <c r="AT26" s="461"/>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381"/>
      <c r="C27" s="381"/>
      <c r="D27" s="382"/>
      <c r="E27" s="438"/>
      <c r="F27" s="423"/>
      <c r="G27" s="423"/>
      <c r="H27" s="423"/>
      <c r="I27" s="424"/>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R2C1</v>
      </c>
      <c r="W27" s="65" t="str">
        <f>IF(AND('Mapa final'!$Y$17="Media",'Mapa final'!$AA$17="Moderado"),CONCATENATE("R2C",'Mapa final'!$O$17),"")</f>
        <v>R2C2</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462"/>
      <c r="AP27" s="463"/>
      <c r="AQ27" s="463"/>
      <c r="AR27" s="463"/>
      <c r="AS27" s="463"/>
      <c r="AT27" s="464"/>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381"/>
      <c r="C28" s="381"/>
      <c r="D28" s="382"/>
      <c r="E28" s="422"/>
      <c r="F28" s="423"/>
      <c r="G28" s="423"/>
      <c r="H28" s="423"/>
      <c r="I28" s="424"/>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R3C1</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462"/>
      <c r="AP28" s="463"/>
      <c r="AQ28" s="463"/>
      <c r="AR28" s="463"/>
      <c r="AS28" s="463"/>
      <c r="AT28" s="464"/>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381"/>
      <c r="C29" s="381"/>
      <c r="D29" s="382"/>
      <c r="E29" s="422"/>
      <c r="F29" s="423"/>
      <c r="G29" s="423"/>
      <c r="H29" s="423"/>
      <c r="I29" s="424"/>
      <c r="J29" s="64" t="str">
        <f>IF(AND('Mapa final'!$Y$28="Media",'Mapa final'!$AA$28="Leve"),CONCATENATE("R4C",'Mapa final'!$O$28),"")</f>
        <v/>
      </c>
      <c r="K29" s="65" t="str">
        <f>IF(AND('Mapa final'!$Y$29="Media",'Mapa final'!$AA$29="Leve"),CONCATENATE("R4C",'Mapa final'!$O$29),"")</f>
        <v/>
      </c>
      <c r="L29" s="65" t="str">
        <f>IF(AND('Mapa final'!$Y$30="Media",'Mapa final'!$AA$30="Leve"),CONCATENATE("R4C",'Mapa final'!$O$30),"")</f>
        <v/>
      </c>
      <c r="M29" s="65" t="str">
        <f>IF(AND('Mapa final'!$Y$31="Media",'Mapa final'!$AA$31="Leve"),CONCATENATE("R4C",'Mapa final'!$O$31),"")</f>
        <v/>
      </c>
      <c r="N29" s="65" t="str">
        <f>IF(AND('Mapa final'!$Y$32="Media",'Mapa final'!$AA$32="Leve"),CONCATENATE("R4C",'Mapa final'!$O$32),"")</f>
        <v/>
      </c>
      <c r="O29" s="66" t="str">
        <f>IF(AND('Mapa final'!$Y$33="Media",'Mapa final'!$AA$33="Leve"),CONCATENATE("R4C",'Mapa final'!$O$33),"")</f>
        <v/>
      </c>
      <c r="P29" s="64" t="str">
        <f>IF(AND('Mapa final'!$Y$28="Media",'Mapa final'!$AA$28="Menor"),CONCATENATE("R4C",'Mapa final'!$O$28),"")</f>
        <v/>
      </c>
      <c r="Q29" s="65" t="str">
        <f>IF(AND('Mapa final'!$Y$29="Media",'Mapa final'!$AA$29="Menor"),CONCATENATE("R4C",'Mapa final'!$O$29),"")</f>
        <v/>
      </c>
      <c r="R29" s="65" t="str">
        <f>IF(AND('Mapa final'!$Y$30="Media",'Mapa final'!$AA$30="Menor"),CONCATENATE("R4C",'Mapa final'!$O$30),"")</f>
        <v/>
      </c>
      <c r="S29" s="65" t="str">
        <f>IF(AND('Mapa final'!$Y$31="Media",'Mapa final'!$AA$31="Menor"),CONCATENATE("R4C",'Mapa final'!$O$31),"")</f>
        <v/>
      </c>
      <c r="T29" s="65" t="str">
        <f>IF(AND('Mapa final'!$Y$32="Media",'Mapa final'!$AA$32="Menor"),CONCATENATE("R4C",'Mapa final'!$O$32),"")</f>
        <v/>
      </c>
      <c r="U29" s="66" t="str">
        <f>IF(AND('Mapa final'!$Y$33="Media",'Mapa final'!$AA$33="Menor"),CONCATENATE("R4C",'Mapa final'!$O$33),"")</f>
        <v/>
      </c>
      <c r="V29" s="64" t="str">
        <f>IF(AND('Mapa final'!$Y$28="Media",'Mapa final'!$AA$28="Moderado"),CONCATENATE("R4C",'Mapa final'!$O$28),"")</f>
        <v/>
      </c>
      <c r="W29" s="65" t="str">
        <f>IF(AND('Mapa final'!$Y$29="Media",'Mapa final'!$AA$29="Moderado"),CONCATENATE("R4C",'Mapa final'!$O$29),"")</f>
        <v/>
      </c>
      <c r="X29" s="65" t="str">
        <f>IF(AND('Mapa final'!$Y$30="Media",'Mapa final'!$AA$30="Moderado"),CONCATENATE("R4C",'Mapa final'!$O$30),"")</f>
        <v/>
      </c>
      <c r="Y29" s="65" t="str">
        <f>IF(AND('Mapa final'!$Y$31="Media",'Mapa final'!$AA$31="Moderado"),CONCATENATE("R4C",'Mapa final'!$O$31),"")</f>
        <v/>
      </c>
      <c r="Z29" s="65" t="str">
        <f>IF(AND('Mapa final'!$Y$32="Media",'Mapa final'!$AA$32="Moderado"),CONCATENATE("R4C",'Mapa final'!$O$32),"")</f>
        <v/>
      </c>
      <c r="AA29" s="66" t="str">
        <f>IF(AND('Mapa final'!$Y$33="Media",'Mapa final'!$AA$33="Moderado"),CONCATENATE("R4C",'Mapa final'!$O$33),"")</f>
        <v/>
      </c>
      <c r="AB29" s="49" t="str">
        <f>IF(AND('Mapa final'!$Y$28="Media",'Mapa final'!$AA$28="Mayor"),CONCATENATE("R4C",'Mapa final'!$O$28),"")</f>
        <v/>
      </c>
      <c r="AC29" s="50" t="str">
        <f>IF(AND('Mapa final'!$Y$29="Media",'Mapa final'!$AA$29="Mayor"),CONCATENATE("R4C",'Mapa final'!$O$29),"")</f>
        <v/>
      </c>
      <c r="AD29" s="50" t="str">
        <f>IF(AND('Mapa final'!$Y$30="Media",'Mapa final'!$AA$30="Mayor"),CONCATENATE("R4C",'Mapa final'!$O$30),"")</f>
        <v/>
      </c>
      <c r="AE29" s="50" t="str">
        <f>IF(AND('Mapa final'!$Y$31="Media",'Mapa final'!$AA$31="Mayor"),CONCATENATE("R4C",'Mapa final'!$O$31),"")</f>
        <v/>
      </c>
      <c r="AF29" s="50" t="str">
        <f>IF(AND('Mapa final'!$Y$32="Media",'Mapa final'!$AA$32="Mayor"),CONCATENATE("R4C",'Mapa final'!$O$32),"")</f>
        <v/>
      </c>
      <c r="AG29" s="51" t="str">
        <f>IF(AND('Mapa final'!$Y$33="Media",'Mapa final'!$AA$33="Mayor"),CONCATENATE("R4C",'Mapa final'!$O$33),"")</f>
        <v/>
      </c>
      <c r="AH29" s="52" t="str">
        <f>IF(AND('Mapa final'!$Y$28="Media",'Mapa final'!$AA$28="Catastrófico"),CONCATENATE("R4C",'Mapa final'!$O$28),"")</f>
        <v/>
      </c>
      <c r="AI29" s="53" t="str">
        <f>IF(AND('Mapa final'!$Y$29="Media",'Mapa final'!$AA$29="Catastrófico"),CONCATENATE("R4C",'Mapa final'!$O$29),"")</f>
        <v/>
      </c>
      <c r="AJ29" s="53" t="str">
        <f>IF(AND('Mapa final'!$Y$30="Media",'Mapa final'!$AA$30="Catastrófico"),CONCATENATE("R4C",'Mapa final'!$O$30),"")</f>
        <v/>
      </c>
      <c r="AK29" s="53" t="str">
        <f>IF(AND('Mapa final'!$Y$31="Media",'Mapa final'!$AA$31="Catastrófico"),CONCATENATE("R4C",'Mapa final'!$O$31),"")</f>
        <v/>
      </c>
      <c r="AL29" s="53" t="str">
        <f>IF(AND('Mapa final'!$Y$32="Media",'Mapa final'!$AA$32="Catastrófico"),CONCATENATE("R4C",'Mapa final'!$O$32),"")</f>
        <v/>
      </c>
      <c r="AM29" s="54" t="str">
        <f>IF(AND('Mapa final'!$Y$33="Media",'Mapa final'!$AA$33="Catastrófico"),CONCATENATE("R4C",'Mapa final'!$O$33),"")</f>
        <v/>
      </c>
      <c r="AN29" s="80"/>
      <c r="AO29" s="462"/>
      <c r="AP29" s="463"/>
      <c r="AQ29" s="463"/>
      <c r="AR29" s="463"/>
      <c r="AS29" s="463"/>
      <c r="AT29" s="464"/>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381"/>
      <c r="C30" s="381"/>
      <c r="D30" s="382"/>
      <c r="E30" s="422"/>
      <c r="F30" s="423"/>
      <c r="G30" s="423"/>
      <c r="H30" s="423"/>
      <c r="I30" s="424"/>
      <c r="J30" s="64" t="str">
        <f>IF(AND('Mapa final'!$Y$34="Media",'Mapa final'!$AA$34="Leve"),CONCATENATE("R5C",'Mapa final'!$O$34),"")</f>
        <v/>
      </c>
      <c r="K30" s="65" t="str">
        <f>IF(AND('Mapa final'!$Y$35="Media",'Mapa final'!$AA$35="Leve"),CONCATENATE("R5C",'Mapa final'!$O$35),"")</f>
        <v/>
      </c>
      <c r="L30" s="65" t="str">
        <f>IF(AND('Mapa final'!$Y$36="Media",'Mapa final'!$AA$36="Leve"),CONCATENATE("R5C",'Mapa final'!$O$36),"")</f>
        <v/>
      </c>
      <c r="M30" s="65" t="str">
        <f>IF(AND('Mapa final'!$Y$37="Media",'Mapa final'!$AA$37="Leve"),CONCATENATE("R5C",'Mapa final'!$O$37),"")</f>
        <v/>
      </c>
      <c r="N30" s="65" t="str">
        <f>IF(AND('Mapa final'!$Y$38="Media",'Mapa final'!$AA$38="Leve"),CONCATENATE("R5C",'Mapa final'!$O$38),"")</f>
        <v/>
      </c>
      <c r="O30" s="66" t="str">
        <f>IF(AND('Mapa final'!$Y$39="Media",'Mapa final'!$AA$39="Leve"),CONCATENATE("R5C",'Mapa final'!$O$39),"")</f>
        <v/>
      </c>
      <c r="P30" s="64" t="str">
        <f>IF(AND('Mapa final'!$Y$34="Media",'Mapa final'!$AA$34="Menor"),CONCATENATE("R5C",'Mapa final'!$O$34),"")</f>
        <v/>
      </c>
      <c r="Q30" s="65" t="str">
        <f>IF(AND('Mapa final'!$Y$35="Media",'Mapa final'!$AA$35="Menor"),CONCATENATE("R5C",'Mapa final'!$O$35),"")</f>
        <v/>
      </c>
      <c r="R30" s="65" t="str">
        <f>IF(AND('Mapa final'!$Y$36="Media",'Mapa final'!$AA$36="Menor"),CONCATENATE("R5C",'Mapa final'!$O$36),"")</f>
        <v/>
      </c>
      <c r="S30" s="65" t="str">
        <f>IF(AND('Mapa final'!$Y$37="Media",'Mapa final'!$AA$37="Menor"),CONCATENATE("R5C",'Mapa final'!$O$37),"")</f>
        <v/>
      </c>
      <c r="T30" s="65" t="str">
        <f>IF(AND('Mapa final'!$Y$38="Media",'Mapa final'!$AA$38="Menor"),CONCATENATE("R5C",'Mapa final'!$O$38),"")</f>
        <v/>
      </c>
      <c r="U30" s="66" t="str">
        <f>IF(AND('Mapa final'!$Y$39="Media",'Mapa final'!$AA$39="Menor"),CONCATENATE("R5C",'Mapa final'!$O$39),"")</f>
        <v/>
      </c>
      <c r="V30" s="64" t="str">
        <f>IF(AND('Mapa final'!$Y$34="Media",'Mapa final'!$AA$34="Moderado"),CONCATENATE("R5C",'Mapa final'!$O$34),"")</f>
        <v/>
      </c>
      <c r="W30" s="65" t="str">
        <f>IF(AND('Mapa final'!$Y$35="Media",'Mapa final'!$AA$35="Moderado"),CONCATENATE("R5C",'Mapa final'!$O$35),"")</f>
        <v/>
      </c>
      <c r="X30" s="65" t="str">
        <f>IF(AND('Mapa final'!$Y$36="Media",'Mapa final'!$AA$36="Moderado"),CONCATENATE("R5C",'Mapa final'!$O$36),"")</f>
        <v/>
      </c>
      <c r="Y30" s="65" t="str">
        <f>IF(AND('Mapa final'!$Y$37="Media",'Mapa final'!$AA$37="Moderado"),CONCATENATE("R5C",'Mapa final'!$O$37),"")</f>
        <v/>
      </c>
      <c r="Z30" s="65" t="str">
        <f>IF(AND('Mapa final'!$Y$38="Media",'Mapa final'!$AA$38="Moderado"),CONCATENATE("R5C",'Mapa final'!$O$38),"")</f>
        <v/>
      </c>
      <c r="AA30" s="66" t="str">
        <f>IF(AND('Mapa final'!$Y$39="Media",'Mapa final'!$AA$39="Moderado"),CONCATENATE("R5C",'Mapa final'!$O$39),"")</f>
        <v/>
      </c>
      <c r="AB30" s="49" t="str">
        <f>IF(AND('Mapa final'!$Y$34="Media",'Mapa final'!$AA$34="Mayor"),CONCATENATE("R5C",'Mapa final'!$O$34),"")</f>
        <v/>
      </c>
      <c r="AC30" s="50" t="str">
        <f>IF(AND('Mapa final'!$Y$35="Media",'Mapa final'!$AA$35="Mayor"),CONCATENATE("R5C",'Mapa final'!$O$35),"")</f>
        <v/>
      </c>
      <c r="AD30" s="50" t="str">
        <f>IF(AND('Mapa final'!$Y$36="Media",'Mapa final'!$AA$36="Mayor"),CONCATENATE("R5C",'Mapa final'!$O$36),"")</f>
        <v/>
      </c>
      <c r="AE30" s="50" t="str">
        <f>IF(AND('Mapa final'!$Y$37="Media",'Mapa final'!$AA$37="Mayor"),CONCATENATE("R5C",'Mapa final'!$O$37),"")</f>
        <v/>
      </c>
      <c r="AF30" s="50" t="str">
        <f>IF(AND('Mapa final'!$Y$38="Media",'Mapa final'!$AA$38="Mayor"),CONCATENATE("R5C",'Mapa final'!$O$38),"")</f>
        <v/>
      </c>
      <c r="AG30" s="51" t="str">
        <f>IF(AND('Mapa final'!$Y$39="Media",'Mapa final'!$AA$39="Mayor"),CONCATENATE("R5C",'Mapa final'!$O$39),"")</f>
        <v/>
      </c>
      <c r="AH30" s="52" t="str">
        <f>IF(AND('Mapa final'!$Y$34="Media",'Mapa final'!$AA$34="Catastrófico"),CONCATENATE("R5C",'Mapa final'!$O$34),"")</f>
        <v/>
      </c>
      <c r="AI30" s="53" t="str">
        <f>IF(AND('Mapa final'!$Y$35="Media",'Mapa final'!$AA$35="Catastrófico"),CONCATENATE("R5C",'Mapa final'!$O$35),"")</f>
        <v/>
      </c>
      <c r="AJ30" s="53" t="str">
        <f>IF(AND('Mapa final'!$Y$36="Media",'Mapa final'!$AA$36="Catastrófico"),CONCATENATE("R5C",'Mapa final'!$O$36),"")</f>
        <v/>
      </c>
      <c r="AK30" s="53" t="str">
        <f>IF(AND('Mapa final'!$Y$37="Media",'Mapa final'!$AA$37="Catastrófico"),CONCATENATE("R5C",'Mapa final'!$O$37),"")</f>
        <v/>
      </c>
      <c r="AL30" s="53" t="str">
        <f>IF(AND('Mapa final'!$Y$38="Media",'Mapa final'!$AA$38="Catastrófico"),CONCATENATE("R5C",'Mapa final'!$O$38),"")</f>
        <v/>
      </c>
      <c r="AM30" s="54" t="str">
        <f>IF(AND('Mapa final'!$Y$39="Media",'Mapa final'!$AA$39="Catastrófico"),CONCATENATE("R5C",'Mapa final'!$O$39),"")</f>
        <v/>
      </c>
      <c r="AN30" s="80"/>
      <c r="AO30" s="462"/>
      <c r="AP30" s="463"/>
      <c r="AQ30" s="463"/>
      <c r="AR30" s="463"/>
      <c r="AS30" s="463"/>
      <c r="AT30" s="464"/>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381"/>
      <c r="C31" s="381"/>
      <c r="D31" s="382"/>
      <c r="E31" s="422"/>
      <c r="F31" s="423"/>
      <c r="G31" s="423"/>
      <c r="H31" s="423"/>
      <c r="I31" s="424"/>
      <c r="J31" s="64" t="str">
        <f>IF(AND('Mapa final'!$Y$40="Media",'Mapa final'!$AA$40="Leve"),CONCATENATE("R6C",'Mapa final'!$O$40),"")</f>
        <v/>
      </c>
      <c r="K31" s="65" t="str">
        <f>IF(AND('Mapa final'!$Y$41="Media",'Mapa final'!$AA$41="Leve"),CONCATENATE("R6C",'Mapa final'!$O$41),"")</f>
        <v/>
      </c>
      <c r="L31" s="65" t="str">
        <f>IF(AND('Mapa final'!$Y$42="Media",'Mapa final'!$AA$42="Leve"),CONCATENATE("R6C",'Mapa final'!$O$42),"")</f>
        <v/>
      </c>
      <c r="M31" s="65" t="str">
        <f>IF(AND('Mapa final'!$Y$43="Media",'Mapa final'!$AA$43="Leve"),CONCATENATE("R6C",'Mapa final'!$O$43),"")</f>
        <v/>
      </c>
      <c r="N31" s="65" t="str">
        <f>IF(AND('Mapa final'!$Y$44="Media",'Mapa final'!$AA$44="Leve"),CONCATENATE("R6C",'Mapa final'!$O$44),"")</f>
        <v/>
      </c>
      <c r="O31" s="66" t="str">
        <f>IF(AND('Mapa final'!$Y$45="Media",'Mapa final'!$AA$45="Leve"),CONCATENATE("R6C",'Mapa final'!$O$45),"")</f>
        <v/>
      </c>
      <c r="P31" s="64" t="str">
        <f>IF(AND('Mapa final'!$Y$40="Media",'Mapa final'!$AA$40="Menor"),CONCATENATE("R6C",'Mapa final'!$O$40),"")</f>
        <v/>
      </c>
      <c r="Q31" s="65" t="str">
        <f>IF(AND('Mapa final'!$Y$41="Media",'Mapa final'!$AA$41="Menor"),CONCATENATE("R6C",'Mapa final'!$O$41),"")</f>
        <v/>
      </c>
      <c r="R31" s="65" t="str">
        <f>IF(AND('Mapa final'!$Y$42="Media",'Mapa final'!$AA$42="Menor"),CONCATENATE("R6C",'Mapa final'!$O$42),"")</f>
        <v/>
      </c>
      <c r="S31" s="65" t="str">
        <f>IF(AND('Mapa final'!$Y$43="Media",'Mapa final'!$AA$43="Menor"),CONCATENATE("R6C",'Mapa final'!$O$43),"")</f>
        <v/>
      </c>
      <c r="T31" s="65" t="str">
        <f>IF(AND('Mapa final'!$Y$44="Media",'Mapa final'!$AA$44="Menor"),CONCATENATE("R6C",'Mapa final'!$O$44),"")</f>
        <v/>
      </c>
      <c r="U31" s="66" t="str">
        <f>IF(AND('Mapa final'!$Y$45="Media",'Mapa final'!$AA$45="Menor"),CONCATENATE("R6C",'Mapa final'!$O$45),"")</f>
        <v/>
      </c>
      <c r="V31" s="64" t="str">
        <f>IF(AND('Mapa final'!$Y$40="Media",'Mapa final'!$AA$40="Moderado"),CONCATENATE("R6C",'Mapa final'!$O$40),"")</f>
        <v/>
      </c>
      <c r="W31" s="65" t="str">
        <f>IF(AND('Mapa final'!$Y$41="Media",'Mapa final'!$AA$41="Moderado"),CONCATENATE("R6C",'Mapa final'!$O$41),"")</f>
        <v/>
      </c>
      <c r="X31" s="65" t="str">
        <f>IF(AND('Mapa final'!$Y$42="Media",'Mapa final'!$AA$42="Moderado"),CONCATENATE("R6C",'Mapa final'!$O$42),"")</f>
        <v/>
      </c>
      <c r="Y31" s="65" t="str">
        <f>IF(AND('Mapa final'!$Y$43="Media",'Mapa final'!$AA$43="Moderado"),CONCATENATE("R6C",'Mapa final'!$O$43),"")</f>
        <v/>
      </c>
      <c r="Z31" s="65" t="str">
        <f>IF(AND('Mapa final'!$Y$44="Media",'Mapa final'!$AA$44="Moderado"),CONCATENATE("R6C",'Mapa final'!$O$44),"")</f>
        <v/>
      </c>
      <c r="AA31" s="66" t="str">
        <f>IF(AND('Mapa final'!$Y$45="Media",'Mapa final'!$AA$45="Moderado"),CONCATENATE("R6C",'Mapa final'!$O$45),"")</f>
        <v/>
      </c>
      <c r="AB31" s="49" t="str">
        <f>IF(AND('Mapa final'!$Y$40="Media",'Mapa final'!$AA$40="Mayor"),CONCATENATE("R6C",'Mapa final'!$O$40),"")</f>
        <v/>
      </c>
      <c r="AC31" s="50" t="str">
        <f>IF(AND('Mapa final'!$Y$41="Media",'Mapa final'!$AA$41="Mayor"),CONCATENATE("R6C",'Mapa final'!$O$41),"")</f>
        <v/>
      </c>
      <c r="AD31" s="50" t="str">
        <f>IF(AND('Mapa final'!$Y$42="Media",'Mapa final'!$AA$42="Mayor"),CONCATENATE("R6C",'Mapa final'!$O$42),"")</f>
        <v/>
      </c>
      <c r="AE31" s="50" t="str">
        <f>IF(AND('Mapa final'!$Y$43="Media",'Mapa final'!$AA$43="Mayor"),CONCATENATE("R6C",'Mapa final'!$O$43),"")</f>
        <v/>
      </c>
      <c r="AF31" s="50" t="str">
        <f>IF(AND('Mapa final'!$Y$44="Media",'Mapa final'!$AA$44="Mayor"),CONCATENATE("R6C",'Mapa final'!$O$44),"")</f>
        <v/>
      </c>
      <c r="AG31" s="51" t="str">
        <f>IF(AND('Mapa final'!$Y$45="Media",'Mapa final'!$AA$45="Mayor"),CONCATENATE("R6C",'Mapa final'!$O$45),"")</f>
        <v/>
      </c>
      <c r="AH31" s="52" t="str">
        <f>IF(AND('Mapa final'!$Y$40="Media",'Mapa final'!$AA$40="Catastrófico"),CONCATENATE("R6C",'Mapa final'!$O$40),"")</f>
        <v/>
      </c>
      <c r="AI31" s="53" t="str">
        <f>IF(AND('Mapa final'!$Y$41="Media",'Mapa final'!$AA$41="Catastrófico"),CONCATENATE("R6C",'Mapa final'!$O$41),"")</f>
        <v/>
      </c>
      <c r="AJ31" s="53" t="str">
        <f>IF(AND('Mapa final'!$Y$42="Media",'Mapa final'!$AA$42="Catastrófico"),CONCATENATE("R6C",'Mapa final'!$O$42),"")</f>
        <v/>
      </c>
      <c r="AK31" s="53" t="str">
        <f>IF(AND('Mapa final'!$Y$43="Media",'Mapa final'!$AA$43="Catastrófico"),CONCATENATE("R6C",'Mapa final'!$O$43),"")</f>
        <v/>
      </c>
      <c r="AL31" s="53" t="str">
        <f>IF(AND('Mapa final'!$Y$44="Media",'Mapa final'!$AA$44="Catastrófico"),CONCATENATE("R6C",'Mapa final'!$O$44),"")</f>
        <v/>
      </c>
      <c r="AM31" s="54" t="str">
        <f>IF(AND('Mapa final'!$Y$45="Media",'Mapa final'!$AA$45="Catastrófico"),CONCATENATE("R6C",'Mapa final'!$O$45),"")</f>
        <v/>
      </c>
      <c r="AN31" s="80"/>
      <c r="AO31" s="462"/>
      <c r="AP31" s="463"/>
      <c r="AQ31" s="463"/>
      <c r="AR31" s="463"/>
      <c r="AS31" s="463"/>
      <c r="AT31" s="464"/>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381"/>
      <c r="C32" s="381"/>
      <c r="D32" s="382"/>
      <c r="E32" s="422"/>
      <c r="F32" s="423"/>
      <c r="G32" s="423"/>
      <c r="H32" s="423"/>
      <c r="I32" s="424"/>
      <c r="J32" s="64" t="str">
        <f>IF(AND('Mapa final'!$Y$46="Media",'Mapa final'!$AA$46="Leve"),CONCATENATE("R7C",'Mapa final'!$O$46),"")</f>
        <v/>
      </c>
      <c r="K32" s="65" t="str">
        <f>IF(AND('Mapa final'!$Y$47="Media",'Mapa final'!$AA$47="Leve"),CONCATENATE("R7C",'Mapa final'!$O$47),"")</f>
        <v/>
      </c>
      <c r="L32" s="65" t="str">
        <f>IF(AND('Mapa final'!$Y$48="Media",'Mapa final'!$AA$48="Leve"),CONCATENATE("R7C",'Mapa final'!$O$48),"")</f>
        <v/>
      </c>
      <c r="M32" s="65" t="str">
        <f>IF(AND('Mapa final'!$Y$49="Media",'Mapa final'!$AA$49="Leve"),CONCATENATE("R7C",'Mapa final'!$O$49),"")</f>
        <v/>
      </c>
      <c r="N32" s="65" t="str">
        <f>IF(AND('Mapa final'!$Y$50="Media",'Mapa final'!$AA$50="Leve"),CONCATENATE("R7C",'Mapa final'!$O$50),"")</f>
        <v/>
      </c>
      <c r="O32" s="66" t="str">
        <f>IF(AND('Mapa final'!$Y$51="Media",'Mapa final'!$AA$51="Leve"),CONCATENATE("R7C",'Mapa final'!$O$51),"")</f>
        <v/>
      </c>
      <c r="P32" s="64" t="str">
        <f>IF(AND('Mapa final'!$Y$46="Media",'Mapa final'!$AA$46="Menor"),CONCATENATE("R7C",'Mapa final'!$O$46),"")</f>
        <v/>
      </c>
      <c r="Q32" s="65" t="str">
        <f>IF(AND('Mapa final'!$Y$47="Media",'Mapa final'!$AA$47="Menor"),CONCATENATE("R7C",'Mapa final'!$O$47),"")</f>
        <v/>
      </c>
      <c r="R32" s="65" t="str">
        <f>IF(AND('Mapa final'!$Y$48="Media",'Mapa final'!$AA$48="Menor"),CONCATENATE("R7C",'Mapa final'!$O$48),"")</f>
        <v/>
      </c>
      <c r="S32" s="65" t="str">
        <f>IF(AND('Mapa final'!$Y$49="Media",'Mapa final'!$AA$49="Menor"),CONCATENATE("R7C",'Mapa final'!$O$49),"")</f>
        <v/>
      </c>
      <c r="T32" s="65" t="str">
        <f>IF(AND('Mapa final'!$Y$50="Media",'Mapa final'!$AA$50="Menor"),CONCATENATE("R7C",'Mapa final'!$O$50),"")</f>
        <v/>
      </c>
      <c r="U32" s="66" t="str">
        <f>IF(AND('Mapa final'!$Y$51="Media",'Mapa final'!$AA$51="Menor"),CONCATENATE("R7C",'Mapa final'!$O$51),"")</f>
        <v/>
      </c>
      <c r="V32" s="64" t="str">
        <f>IF(AND('Mapa final'!$Y$46="Media",'Mapa final'!$AA$46="Moderado"),CONCATENATE("R7C",'Mapa final'!$O$46),"")</f>
        <v/>
      </c>
      <c r="W32" s="65" t="str">
        <f>IF(AND('Mapa final'!$Y$47="Media",'Mapa final'!$AA$47="Moderado"),CONCATENATE("R7C",'Mapa final'!$O$47),"")</f>
        <v/>
      </c>
      <c r="X32" s="65" t="str">
        <f>IF(AND('Mapa final'!$Y$48="Media",'Mapa final'!$AA$48="Moderado"),CONCATENATE("R7C",'Mapa final'!$O$48),"")</f>
        <v/>
      </c>
      <c r="Y32" s="65" t="str">
        <f>IF(AND('Mapa final'!$Y$49="Media",'Mapa final'!$AA$49="Moderado"),CONCATENATE("R7C",'Mapa final'!$O$49),"")</f>
        <v/>
      </c>
      <c r="Z32" s="65" t="str">
        <f>IF(AND('Mapa final'!$Y$50="Media",'Mapa final'!$AA$50="Moderado"),CONCATENATE("R7C",'Mapa final'!$O$50),"")</f>
        <v/>
      </c>
      <c r="AA32" s="66" t="str">
        <f>IF(AND('Mapa final'!$Y$51="Media",'Mapa final'!$AA$51="Moderado"),CONCATENATE("R7C",'Mapa final'!$O$51),"")</f>
        <v/>
      </c>
      <c r="AB32" s="49" t="str">
        <f>IF(AND('Mapa final'!$Y$46="Media",'Mapa final'!$AA$46="Mayor"),CONCATENATE("R7C",'Mapa final'!$O$46),"")</f>
        <v/>
      </c>
      <c r="AC32" s="50" t="str">
        <f>IF(AND('Mapa final'!$Y$47="Media",'Mapa final'!$AA$47="Mayor"),CONCATENATE("R7C",'Mapa final'!$O$47),"")</f>
        <v/>
      </c>
      <c r="AD32" s="50" t="str">
        <f>IF(AND('Mapa final'!$Y$48="Media",'Mapa final'!$AA$48="Mayor"),CONCATENATE("R7C",'Mapa final'!$O$48),"")</f>
        <v/>
      </c>
      <c r="AE32" s="50" t="str">
        <f>IF(AND('Mapa final'!$Y$49="Media",'Mapa final'!$AA$49="Mayor"),CONCATENATE("R7C",'Mapa final'!$O$49),"")</f>
        <v/>
      </c>
      <c r="AF32" s="50" t="str">
        <f>IF(AND('Mapa final'!$Y$50="Media",'Mapa final'!$AA$50="Mayor"),CONCATENATE("R7C",'Mapa final'!$O$50),"")</f>
        <v/>
      </c>
      <c r="AG32" s="51" t="str">
        <f>IF(AND('Mapa final'!$Y$51="Media",'Mapa final'!$AA$51="Mayor"),CONCATENATE("R7C",'Mapa final'!$O$51),"")</f>
        <v/>
      </c>
      <c r="AH32" s="52" t="str">
        <f>IF(AND('Mapa final'!$Y$46="Media",'Mapa final'!$AA$46="Catastrófico"),CONCATENATE("R7C",'Mapa final'!$O$46),"")</f>
        <v/>
      </c>
      <c r="AI32" s="53" t="str">
        <f>IF(AND('Mapa final'!$Y$47="Media",'Mapa final'!$AA$47="Catastrófico"),CONCATENATE("R7C",'Mapa final'!$O$47),"")</f>
        <v/>
      </c>
      <c r="AJ32" s="53" t="str">
        <f>IF(AND('Mapa final'!$Y$48="Media",'Mapa final'!$AA$48="Catastrófico"),CONCATENATE("R7C",'Mapa final'!$O$48),"")</f>
        <v/>
      </c>
      <c r="AK32" s="53" t="str">
        <f>IF(AND('Mapa final'!$Y$49="Media",'Mapa final'!$AA$49="Catastrófico"),CONCATENATE("R7C",'Mapa final'!$O$49),"")</f>
        <v/>
      </c>
      <c r="AL32" s="53" t="str">
        <f>IF(AND('Mapa final'!$Y$50="Media",'Mapa final'!$AA$50="Catastrófico"),CONCATENATE("R7C",'Mapa final'!$O$50),"")</f>
        <v/>
      </c>
      <c r="AM32" s="54" t="str">
        <f>IF(AND('Mapa final'!$Y$51="Media",'Mapa final'!$AA$51="Catastrófico"),CONCATENATE("R7C",'Mapa final'!$O$51),"")</f>
        <v/>
      </c>
      <c r="AN32" s="80"/>
      <c r="AO32" s="462"/>
      <c r="AP32" s="463"/>
      <c r="AQ32" s="463"/>
      <c r="AR32" s="463"/>
      <c r="AS32" s="463"/>
      <c r="AT32" s="464"/>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381"/>
      <c r="C33" s="381"/>
      <c r="D33" s="382"/>
      <c r="E33" s="422"/>
      <c r="F33" s="423"/>
      <c r="G33" s="423"/>
      <c r="H33" s="423"/>
      <c r="I33" s="424"/>
      <c r="J33" s="64" t="str">
        <f>IF(AND('Mapa final'!$Y$52="Media",'Mapa final'!$AA$52="Leve"),CONCATENATE("R8C",'Mapa final'!$O$52),"")</f>
        <v/>
      </c>
      <c r="K33" s="65" t="str">
        <f>IF(AND('Mapa final'!$Y$53="Media",'Mapa final'!$AA$53="Leve"),CONCATENATE("R8C",'Mapa final'!$O$53),"")</f>
        <v/>
      </c>
      <c r="L33" s="65" t="str">
        <f>IF(AND('Mapa final'!$Y$54="Media",'Mapa final'!$AA$54="Leve"),CONCATENATE("R8C",'Mapa final'!$O$54),"")</f>
        <v/>
      </c>
      <c r="M33" s="65" t="str">
        <f>IF(AND('Mapa final'!$Y$55="Media",'Mapa final'!$AA$55="Leve"),CONCATENATE("R8C",'Mapa final'!$O$55),"")</f>
        <v/>
      </c>
      <c r="N33" s="65" t="str">
        <f>IF(AND('Mapa final'!$Y$56="Media",'Mapa final'!$AA$56="Leve"),CONCATENATE("R8C",'Mapa final'!$O$56),"")</f>
        <v/>
      </c>
      <c r="O33" s="66" t="str">
        <f>IF(AND('Mapa final'!$Y$57="Media",'Mapa final'!$AA$57="Leve"),CONCATENATE("R8C",'Mapa final'!$O$57),"")</f>
        <v/>
      </c>
      <c r="P33" s="64" t="str">
        <f>IF(AND('Mapa final'!$Y$52="Media",'Mapa final'!$AA$52="Menor"),CONCATENATE("R8C",'Mapa final'!$O$52),"")</f>
        <v/>
      </c>
      <c r="Q33" s="65" t="str">
        <f>IF(AND('Mapa final'!$Y$53="Media",'Mapa final'!$AA$53="Menor"),CONCATENATE("R8C",'Mapa final'!$O$53),"")</f>
        <v/>
      </c>
      <c r="R33" s="65" t="str">
        <f>IF(AND('Mapa final'!$Y$54="Media",'Mapa final'!$AA$54="Menor"),CONCATENATE("R8C",'Mapa final'!$O$54),"")</f>
        <v/>
      </c>
      <c r="S33" s="65" t="str">
        <f>IF(AND('Mapa final'!$Y$55="Media",'Mapa final'!$AA$55="Menor"),CONCATENATE("R8C",'Mapa final'!$O$55),"")</f>
        <v/>
      </c>
      <c r="T33" s="65" t="str">
        <f>IF(AND('Mapa final'!$Y$56="Media",'Mapa final'!$AA$56="Menor"),CONCATENATE("R8C",'Mapa final'!$O$56),"")</f>
        <v/>
      </c>
      <c r="U33" s="66" t="str">
        <f>IF(AND('Mapa final'!$Y$57="Media",'Mapa final'!$AA$57="Menor"),CONCATENATE("R8C",'Mapa final'!$O$57),"")</f>
        <v/>
      </c>
      <c r="V33" s="64" t="str">
        <f>IF(AND('Mapa final'!$Y$52="Media",'Mapa final'!$AA$52="Moderado"),CONCATENATE("R8C",'Mapa final'!$O$52),"")</f>
        <v/>
      </c>
      <c r="W33" s="65" t="str">
        <f>IF(AND('Mapa final'!$Y$53="Media",'Mapa final'!$AA$53="Moderado"),CONCATENATE("R8C",'Mapa final'!$O$53),"")</f>
        <v/>
      </c>
      <c r="X33" s="65" t="str">
        <f>IF(AND('Mapa final'!$Y$54="Media",'Mapa final'!$AA$54="Moderado"),CONCATENATE("R8C",'Mapa final'!$O$54),"")</f>
        <v/>
      </c>
      <c r="Y33" s="65" t="str">
        <f>IF(AND('Mapa final'!$Y$55="Media",'Mapa final'!$AA$55="Moderado"),CONCATENATE("R8C",'Mapa final'!$O$55),"")</f>
        <v/>
      </c>
      <c r="Z33" s="65" t="str">
        <f>IF(AND('Mapa final'!$Y$56="Media",'Mapa final'!$AA$56="Moderado"),CONCATENATE("R8C",'Mapa final'!$O$56),"")</f>
        <v/>
      </c>
      <c r="AA33" s="66" t="str">
        <f>IF(AND('Mapa final'!$Y$57="Media",'Mapa final'!$AA$57="Moderado"),CONCATENATE("R8C",'Mapa final'!$O$57),"")</f>
        <v/>
      </c>
      <c r="AB33" s="49" t="str">
        <f>IF(AND('Mapa final'!$Y$52="Media",'Mapa final'!$AA$52="Mayor"),CONCATENATE("R8C",'Mapa final'!$O$52),"")</f>
        <v/>
      </c>
      <c r="AC33" s="50" t="str">
        <f>IF(AND('Mapa final'!$Y$53="Media",'Mapa final'!$AA$53="Mayor"),CONCATENATE("R8C",'Mapa final'!$O$53),"")</f>
        <v/>
      </c>
      <c r="AD33" s="50" t="str">
        <f>IF(AND('Mapa final'!$Y$54="Media",'Mapa final'!$AA$54="Mayor"),CONCATENATE("R8C",'Mapa final'!$O$54),"")</f>
        <v/>
      </c>
      <c r="AE33" s="50" t="str">
        <f>IF(AND('Mapa final'!$Y$55="Media",'Mapa final'!$AA$55="Mayor"),CONCATENATE("R8C",'Mapa final'!$O$55),"")</f>
        <v/>
      </c>
      <c r="AF33" s="50" t="str">
        <f>IF(AND('Mapa final'!$Y$56="Media",'Mapa final'!$AA$56="Mayor"),CONCATENATE("R8C",'Mapa final'!$O$56),"")</f>
        <v/>
      </c>
      <c r="AG33" s="51" t="str">
        <f>IF(AND('Mapa final'!$Y$57="Media",'Mapa final'!$AA$57="Mayor"),CONCATENATE("R8C",'Mapa final'!$O$57),"")</f>
        <v/>
      </c>
      <c r="AH33" s="52" t="str">
        <f>IF(AND('Mapa final'!$Y$52="Media",'Mapa final'!$AA$52="Catastrófico"),CONCATENATE("R8C",'Mapa final'!$O$52),"")</f>
        <v/>
      </c>
      <c r="AI33" s="53" t="str">
        <f>IF(AND('Mapa final'!$Y$53="Media",'Mapa final'!$AA$53="Catastrófico"),CONCATENATE("R8C",'Mapa final'!$O$53),"")</f>
        <v/>
      </c>
      <c r="AJ33" s="53" t="str">
        <f>IF(AND('Mapa final'!$Y$54="Media",'Mapa final'!$AA$54="Catastrófico"),CONCATENATE("R8C",'Mapa final'!$O$54),"")</f>
        <v/>
      </c>
      <c r="AK33" s="53" t="str">
        <f>IF(AND('Mapa final'!$Y$55="Media",'Mapa final'!$AA$55="Catastrófico"),CONCATENATE("R8C",'Mapa final'!$O$55),"")</f>
        <v/>
      </c>
      <c r="AL33" s="53" t="str">
        <f>IF(AND('Mapa final'!$Y$56="Media",'Mapa final'!$AA$56="Catastrófico"),CONCATENATE("R8C",'Mapa final'!$O$56),"")</f>
        <v/>
      </c>
      <c r="AM33" s="54" t="str">
        <f>IF(AND('Mapa final'!$Y$57="Media",'Mapa final'!$AA$57="Catastrófico"),CONCATENATE("R8C",'Mapa final'!$O$57),"")</f>
        <v/>
      </c>
      <c r="AN33" s="80"/>
      <c r="AO33" s="462"/>
      <c r="AP33" s="463"/>
      <c r="AQ33" s="463"/>
      <c r="AR33" s="463"/>
      <c r="AS33" s="463"/>
      <c r="AT33" s="464"/>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381"/>
      <c r="C34" s="381"/>
      <c r="D34" s="382"/>
      <c r="E34" s="422"/>
      <c r="F34" s="423"/>
      <c r="G34" s="423"/>
      <c r="H34" s="423"/>
      <c r="I34" s="424"/>
      <c r="J34" s="64" t="str">
        <f>IF(AND('Mapa final'!$Y$58="Media",'Mapa final'!$AA$58="Leve"),CONCATENATE("R9C",'Mapa final'!$O$58),"")</f>
        <v/>
      </c>
      <c r="K34" s="65" t="str">
        <f>IF(AND('Mapa final'!$Y$59="Media",'Mapa final'!$AA$59="Leve"),CONCATENATE("R9C",'Mapa final'!$O$59),"")</f>
        <v/>
      </c>
      <c r="L34" s="65" t="str">
        <f>IF(AND('Mapa final'!$Y$60="Media",'Mapa final'!$AA$60="Leve"),CONCATENATE("R9C",'Mapa final'!$O$60),"")</f>
        <v/>
      </c>
      <c r="M34" s="65" t="str">
        <f>IF(AND('Mapa final'!$Y$61="Media",'Mapa final'!$AA$61="Leve"),CONCATENATE("R9C",'Mapa final'!$O$61),"")</f>
        <v/>
      </c>
      <c r="N34" s="65" t="str">
        <f>IF(AND('Mapa final'!$Y$62="Media",'Mapa final'!$AA$62="Leve"),CONCATENATE("R9C",'Mapa final'!$O$62),"")</f>
        <v/>
      </c>
      <c r="O34" s="66" t="str">
        <f>IF(AND('Mapa final'!$Y$63="Media",'Mapa final'!$AA$63="Leve"),CONCATENATE("R9C",'Mapa final'!$O$63),"")</f>
        <v/>
      </c>
      <c r="P34" s="64" t="str">
        <f>IF(AND('Mapa final'!$Y$58="Media",'Mapa final'!$AA$58="Menor"),CONCATENATE("R9C",'Mapa final'!$O$58),"")</f>
        <v/>
      </c>
      <c r="Q34" s="65" t="str">
        <f>IF(AND('Mapa final'!$Y$59="Media",'Mapa final'!$AA$59="Menor"),CONCATENATE("R9C",'Mapa final'!$O$59),"")</f>
        <v/>
      </c>
      <c r="R34" s="65" t="str">
        <f>IF(AND('Mapa final'!$Y$60="Media",'Mapa final'!$AA$60="Menor"),CONCATENATE("R9C",'Mapa final'!$O$60),"")</f>
        <v/>
      </c>
      <c r="S34" s="65" t="str">
        <f>IF(AND('Mapa final'!$Y$61="Media",'Mapa final'!$AA$61="Menor"),CONCATENATE("R9C",'Mapa final'!$O$61),"")</f>
        <v/>
      </c>
      <c r="T34" s="65" t="str">
        <f>IF(AND('Mapa final'!$Y$62="Media",'Mapa final'!$AA$62="Menor"),CONCATENATE("R9C",'Mapa final'!$O$62),"")</f>
        <v/>
      </c>
      <c r="U34" s="66" t="str">
        <f>IF(AND('Mapa final'!$Y$63="Media",'Mapa final'!$AA$63="Menor"),CONCATENATE("R9C",'Mapa final'!$O$63),"")</f>
        <v/>
      </c>
      <c r="V34" s="64" t="str">
        <f>IF(AND('Mapa final'!$Y$58="Media",'Mapa final'!$AA$58="Moderado"),CONCATENATE("R9C",'Mapa final'!$O$58),"")</f>
        <v/>
      </c>
      <c r="W34" s="65" t="str">
        <f>IF(AND('Mapa final'!$Y$59="Media",'Mapa final'!$AA$59="Moderado"),CONCATENATE("R9C",'Mapa final'!$O$59),"")</f>
        <v/>
      </c>
      <c r="X34" s="65" t="str">
        <f>IF(AND('Mapa final'!$Y$60="Media",'Mapa final'!$AA$60="Moderado"),CONCATENATE("R9C",'Mapa final'!$O$60),"")</f>
        <v/>
      </c>
      <c r="Y34" s="65" t="str">
        <f>IF(AND('Mapa final'!$Y$61="Media",'Mapa final'!$AA$61="Moderado"),CONCATENATE("R9C",'Mapa final'!$O$61),"")</f>
        <v/>
      </c>
      <c r="Z34" s="65" t="str">
        <f>IF(AND('Mapa final'!$Y$62="Media",'Mapa final'!$AA$62="Moderado"),CONCATENATE("R9C",'Mapa final'!$O$62),"")</f>
        <v/>
      </c>
      <c r="AA34" s="66" t="str">
        <f>IF(AND('Mapa final'!$Y$63="Media",'Mapa final'!$AA$63="Moderado"),CONCATENATE("R9C",'Mapa final'!$O$63),"")</f>
        <v/>
      </c>
      <c r="AB34" s="49" t="str">
        <f>IF(AND('Mapa final'!$Y$58="Media",'Mapa final'!$AA$58="Mayor"),CONCATENATE("R9C",'Mapa final'!$O$58),"")</f>
        <v/>
      </c>
      <c r="AC34" s="50" t="str">
        <f>IF(AND('Mapa final'!$Y$59="Media",'Mapa final'!$AA$59="Mayor"),CONCATENATE("R9C",'Mapa final'!$O$59),"")</f>
        <v/>
      </c>
      <c r="AD34" s="50" t="str">
        <f>IF(AND('Mapa final'!$Y$60="Media",'Mapa final'!$AA$60="Mayor"),CONCATENATE("R9C",'Mapa final'!$O$60),"")</f>
        <v/>
      </c>
      <c r="AE34" s="50" t="str">
        <f>IF(AND('Mapa final'!$Y$61="Media",'Mapa final'!$AA$61="Mayor"),CONCATENATE("R9C",'Mapa final'!$O$61),"")</f>
        <v/>
      </c>
      <c r="AF34" s="50" t="str">
        <f>IF(AND('Mapa final'!$Y$62="Media",'Mapa final'!$AA$62="Mayor"),CONCATENATE("R9C",'Mapa final'!$O$62),"")</f>
        <v/>
      </c>
      <c r="AG34" s="51" t="str">
        <f>IF(AND('Mapa final'!$Y$63="Media",'Mapa final'!$AA$63="Mayor"),CONCATENATE("R9C",'Mapa final'!$O$63),"")</f>
        <v/>
      </c>
      <c r="AH34" s="52" t="str">
        <f>IF(AND('Mapa final'!$Y$58="Media",'Mapa final'!$AA$58="Catastrófico"),CONCATENATE("R9C",'Mapa final'!$O$58),"")</f>
        <v/>
      </c>
      <c r="AI34" s="53" t="str">
        <f>IF(AND('Mapa final'!$Y$59="Media",'Mapa final'!$AA$59="Catastrófico"),CONCATENATE("R9C",'Mapa final'!$O$59),"")</f>
        <v/>
      </c>
      <c r="AJ34" s="53" t="str">
        <f>IF(AND('Mapa final'!$Y$60="Media",'Mapa final'!$AA$60="Catastrófico"),CONCATENATE("R9C",'Mapa final'!$O$60),"")</f>
        <v/>
      </c>
      <c r="AK34" s="53" t="str">
        <f>IF(AND('Mapa final'!$Y$61="Media",'Mapa final'!$AA$61="Catastrófico"),CONCATENATE("R9C",'Mapa final'!$O$61),"")</f>
        <v/>
      </c>
      <c r="AL34" s="53" t="str">
        <f>IF(AND('Mapa final'!$Y$62="Media",'Mapa final'!$AA$62="Catastrófico"),CONCATENATE("R9C",'Mapa final'!$O$62),"")</f>
        <v/>
      </c>
      <c r="AM34" s="54" t="str">
        <f>IF(AND('Mapa final'!$Y$63="Media",'Mapa final'!$AA$63="Catastrófico"),CONCATENATE("R9C",'Mapa final'!$O$63),"")</f>
        <v/>
      </c>
      <c r="AN34" s="80"/>
      <c r="AO34" s="462"/>
      <c r="AP34" s="463"/>
      <c r="AQ34" s="463"/>
      <c r="AR34" s="463"/>
      <c r="AS34" s="463"/>
      <c r="AT34" s="464"/>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381"/>
      <c r="C35" s="381"/>
      <c r="D35" s="382"/>
      <c r="E35" s="425"/>
      <c r="F35" s="426"/>
      <c r="G35" s="426"/>
      <c r="H35" s="426"/>
      <c r="I35" s="427"/>
      <c r="J35" s="64" t="str">
        <f>IF(AND('Mapa final'!$Y$64="Media",'Mapa final'!$AA$64="Leve"),CONCATENATE("R10C",'Mapa final'!$O$64),"")</f>
        <v/>
      </c>
      <c r="K35" s="65" t="str">
        <f>IF(AND('Mapa final'!$Y$65="Media",'Mapa final'!$AA$65="Leve"),CONCATENATE("R10C",'Mapa final'!$O$65),"")</f>
        <v/>
      </c>
      <c r="L35" s="65" t="str">
        <f>IF(AND('Mapa final'!$Y$66="Media",'Mapa final'!$AA$66="Leve"),CONCATENATE("R10C",'Mapa final'!$O$66),"")</f>
        <v/>
      </c>
      <c r="M35" s="65" t="str">
        <f>IF(AND('Mapa final'!$Y$67="Media",'Mapa final'!$AA$67="Leve"),CONCATENATE("R10C",'Mapa final'!$O$67),"")</f>
        <v/>
      </c>
      <c r="N35" s="65" t="str">
        <f>IF(AND('Mapa final'!$Y$68="Media",'Mapa final'!$AA$68="Leve"),CONCATENATE("R10C",'Mapa final'!$O$68),"")</f>
        <v/>
      </c>
      <c r="O35" s="66" t="str">
        <f>IF(AND('Mapa final'!$Y$69="Media",'Mapa final'!$AA$69="Leve"),CONCATENATE("R10C",'Mapa final'!$O$69),"")</f>
        <v/>
      </c>
      <c r="P35" s="64" t="str">
        <f>IF(AND('Mapa final'!$Y$64="Media",'Mapa final'!$AA$64="Menor"),CONCATENATE("R10C",'Mapa final'!$O$64),"")</f>
        <v/>
      </c>
      <c r="Q35" s="65" t="str">
        <f>IF(AND('Mapa final'!$Y$65="Media",'Mapa final'!$AA$65="Menor"),CONCATENATE("R10C",'Mapa final'!$O$65),"")</f>
        <v/>
      </c>
      <c r="R35" s="65" t="str">
        <f>IF(AND('Mapa final'!$Y$66="Media",'Mapa final'!$AA$66="Menor"),CONCATENATE("R10C",'Mapa final'!$O$66),"")</f>
        <v/>
      </c>
      <c r="S35" s="65" t="str">
        <f>IF(AND('Mapa final'!$Y$67="Media",'Mapa final'!$AA$67="Menor"),CONCATENATE("R10C",'Mapa final'!$O$67),"")</f>
        <v/>
      </c>
      <c r="T35" s="65" t="str">
        <f>IF(AND('Mapa final'!$Y$68="Media",'Mapa final'!$AA$68="Menor"),CONCATENATE("R10C",'Mapa final'!$O$68),"")</f>
        <v/>
      </c>
      <c r="U35" s="66" t="str">
        <f>IF(AND('Mapa final'!$Y$69="Media",'Mapa final'!$AA$69="Menor"),CONCATENATE("R10C",'Mapa final'!$O$69),"")</f>
        <v/>
      </c>
      <c r="V35" s="64" t="str">
        <f>IF(AND('Mapa final'!$Y$64="Media",'Mapa final'!$AA$64="Moderado"),CONCATENATE("R10C",'Mapa final'!$O$64),"")</f>
        <v/>
      </c>
      <c r="W35" s="65" t="str">
        <f>IF(AND('Mapa final'!$Y$65="Media",'Mapa final'!$AA$65="Moderado"),CONCATENATE("R10C",'Mapa final'!$O$65),"")</f>
        <v/>
      </c>
      <c r="X35" s="65" t="str">
        <f>IF(AND('Mapa final'!$Y$66="Media",'Mapa final'!$AA$66="Moderado"),CONCATENATE("R10C",'Mapa final'!$O$66),"")</f>
        <v/>
      </c>
      <c r="Y35" s="65" t="str">
        <f>IF(AND('Mapa final'!$Y$67="Media",'Mapa final'!$AA$67="Moderado"),CONCATENATE("R10C",'Mapa final'!$O$67),"")</f>
        <v/>
      </c>
      <c r="Z35" s="65" t="str">
        <f>IF(AND('Mapa final'!$Y$68="Media",'Mapa final'!$AA$68="Moderado"),CONCATENATE("R10C",'Mapa final'!$O$68),"")</f>
        <v/>
      </c>
      <c r="AA35" s="66" t="str">
        <f>IF(AND('Mapa final'!$Y$69="Media",'Mapa final'!$AA$69="Moderado"),CONCATENATE("R10C",'Mapa final'!$O$69),"")</f>
        <v/>
      </c>
      <c r="AB35" s="55" t="str">
        <f>IF(AND('Mapa final'!$Y$64="Media",'Mapa final'!$AA$64="Mayor"),CONCATENATE("R10C",'Mapa final'!$O$64),"")</f>
        <v/>
      </c>
      <c r="AC35" s="56" t="str">
        <f>IF(AND('Mapa final'!$Y$65="Media",'Mapa final'!$AA$65="Mayor"),CONCATENATE("R10C",'Mapa final'!$O$65),"")</f>
        <v/>
      </c>
      <c r="AD35" s="56" t="str">
        <f>IF(AND('Mapa final'!$Y$66="Media",'Mapa final'!$AA$66="Mayor"),CONCATENATE("R10C",'Mapa final'!$O$66),"")</f>
        <v/>
      </c>
      <c r="AE35" s="56" t="str">
        <f>IF(AND('Mapa final'!$Y$67="Media",'Mapa final'!$AA$67="Mayor"),CONCATENATE("R10C",'Mapa final'!$O$67),"")</f>
        <v/>
      </c>
      <c r="AF35" s="56" t="str">
        <f>IF(AND('Mapa final'!$Y$68="Media",'Mapa final'!$AA$68="Mayor"),CONCATENATE("R10C",'Mapa final'!$O$68),"")</f>
        <v/>
      </c>
      <c r="AG35" s="57" t="str">
        <f>IF(AND('Mapa final'!$Y$69="Media",'Mapa final'!$AA$69="Mayor"),CONCATENATE("R10C",'Mapa final'!$O$69),"")</f>
        <v/>
      </c>
      <c r="AH35" s="58" t="str">
        <f>IF(AND('Mapa final'!$Y$64="Media",'Mapa final'!$AA$64="Catastrófico"),CONCATENATE("R10C",'Mapa final'!$O$64),"")</f>
        <v/>
      </c>
      <c r="AI35" s="59" t="str">
        <f>IF(AND('Mapa final'!$Y$65="Media",'Mapa final'!$AA$65="Catastrófico"),CONCATENATE("R10C",'Mapa final'!$O$65),"")</f>
        <v/>
      </c>
      <c r="AJ35" s="59" t="str">
        <f>IF(AND('Mapa final'!$Y$66="Media",'Mapa final'!$AA$66="Catastrófico"),CONCATENATE("R10C",'Mapa final'!$O$66),"")</f>
        <v/>
      </c>
      <c r="AK35" s="59" t="str">
        <f>IF(AND('Mapa final'!$Y$67="Media",'Mapa final'!$AA$67="Catastrófico"),CONCATENATE("R10C",'Mapa final'!$O$67),"")</f>
        <v/>
      </c>
      <c r="AL35" s="59" t="str">
        <f>IF(AND('Mapa final'!$Y$68="Media",'Mapa final'!$AA$68="Catastrófico"),CONCATENATE("R10C",'Mapa final'!$O$68),"")</f>
        <v/>
      </c>
      <c r="AM35" s="60" t="str">
        <f>IF(AND('Mapa final'!$Y$69="Media",'Mapa final'!$AA$69="Catastrófico"),CONCATENATE("R10C",'Mapa final'!$O$69),"")</f>
        <v/>
      </c>
      <c r="AN35" s="80"/>
      <c r="AO35" s="465"/>
      <c r="AP35" s="466"/>
      <c r="AQ35" s="466"/>
      <c r="AR35" s="466"/>
      <c r="AS35" s="466"/>
      <c r="AT35" s="467"/>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381"/>
      <c r="C36" s="381"/>
      <c r="D36" s="382"/>
      <c r="E36" s="419" t="s">
        <v>114</v>
      </c>
      <c r="F36" s="420"/>
      <c r="G36" s="420"/>
      <c r="H36" s="420"/>
      <c r="I36" s="420"/>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450" t="s">
        <v>82</v>
      </c>
      <c r="AP36" s="451"/>
      <c r="AQ36" s="451"/>
      <c r="AR36" s="451"/>
      <c r="AS36" s="451"/>
      <c r="AT36" s="452"/>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381"/>
      <c r="C37" s="381"/>
      <c r="D37" s="382"/>
      <c r="E37" s="438"/>
      <c r="F37" s="423"/>
      <c r="G37" s="423"/>
      <c r="H37" s="423"/>
      <c r="I37" s="423"/>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R2C3</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453"/>
      <c r="AP37" s="454"/>
      <c r="AQ37" s="454"/>
      <c r="AR37" s="454"/>
      <c r="AS37" s="454"/>
      <c r="AT37" s="455"/>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381"/>
      <c r="C38" s="381"/>
      <c r="D38" s="382"/>
      <c r="E38" s="422"/>
      <c r="F38" s="423"/>
      <c r="G38" s="423"/>
      <c r="H38" s="423"/>
      <c r="I38" s="423"/>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R3C2</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453"/>
      <c r="AP38" s="454"/>
      <c r="AQ38" s="454"/>
      <c r="AR38" s="454"/>
      <c r="AS38" s="454"/>
      <c r="AT38" s="455"/>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381"/>
      <c r="C39" s="381"/>
      <c r="D39" s="382"/>
      <c r="E39" s="422"/>
      <c r="F39" s="423"/>
      <c r="G39" s="423"/>
      <c r="H39" s="423"/>
      <c r="I39" s="423"/>
      <c r="J39" s="73" t="str">
        <f>IF(AND('Mapa final'!$Y$28="Baja",'Mapa final'!$AA$28="Leve"),CONCATENATE("R4C",'Mapa final'!$O$28),"")</f>
        <v/>
      </c>
      <c r="K39" s="74" t="str">
        <f>IF(AND('Mapa final'!$Y$29="Baja",'Mapa final'!$AA$29="Leve"),CONCATENATE("R4C",'Mapa final'!$O$29),"")</f>
        <v/>
      </c>
      <c r="L39" s="74" t="str">
        <f>IF(AND('Mapa final'!$Y$30="Baja",'Mapa final'!$AA$30="Leve"),CONCATENATE("R4C",'Mapa final'!$O$30),"")</f>
        <v/>
      </c>
      <c r="M39" s="74" t="str">
        <f>IF(AND('Mapa final'!$Y$31="Baja",'Mapa final'!$AA$31="Leve"),CONCATENATE("R4C",'Mapa final'!$O$31),"")</f>
        <v/>
      </c>
      <c r="N39" s="74" t="str">
        <f>IF(AND('Mapa final'!$Y$32="Baja",'Mapa final'!$AA$32="Leve"),CONCATENATE("R4C",'Mapa final'!$O$32),"")</f>
        <v/>
      </c>
      <c r="O39" s="75" t="str">
        <f>IF(AND('Mapa final'!$Y$33="Baja",'Mapa final'!$AA$33="Leve"),CONCATENATE("R4C",'Mapa final'!$O$33),"")</f>
        <v/>
      </c>
      <c r="P39" s="64" t="str">
        <f>IF(AND('Mapa final'!$Y$28="Baja",'Mapa final'!$AA$28="Menor"),CONCATENATE("R4C",'Mapa final'!$O$28),"")</f>
        <v/>
      </c>
      <c r="Q39" s="65" t="str">
        <f>IF(AND('Mapa final'!$Y$29="Baja",'Mapa final'!$AA$29="Menor"),CONCATENATE("R4C",'Mapa final'!$O$29),"")</f>
        <v/>
      </c>
      <c r="R39" s="65" t="str">
        <f>IF(AND('Mapa final'!$Y$30="Baja",'Mapa final'!$AA$30="Menor"),CONCATENATE("R4C",'Mapa final'!$O$30),"")</f>
        <v/>
      </c>
      <c r="S39" s="65" t="str">
        <f>IF(AND('Mapa final'!$Y$31="Baja",'Mapa final'!$AA$31="Menor"),CONCATENATE("R4C",'Mapa final'!$O$31),"")</f>
        <v/>
      </c>
      <c r="T39" s="65" t="str">
        <f>IF(AND('Mapa final'!$Y$32="Baja",'Mapa final'!$AA$32="Menor"),CONCATENATE("R4C",'Mapa final'!$O$32),"")</f>
        <v/>
      </c>
      <c r="U39" s="66" t="str">
        <f>IF(AND('Mapa final'!$Y$33="Baja",'Mapa final'!$AA$33="Menor"),CONCATENATE("R4C",'Mapa final'!$O$33),"")</f>
        <v/>
      </c>
      <c r="V39" s="64" t="str">
        <f>IF(AND('Mapa final'!$Y$28="Baja",'Mapa final'!$AA$28="Moderado"),CONCATENATE("R4C",'Mapa final'!$O$28),"")</f>
        <v/>
      </c>
      <c r="W39" s="65" t="str">
        <f>IF(AND('Mapa final'!$Y$29="Baja",'Mapa final'!$AA$29="Moderado"),CONCATENATE("R4C",'Mapa final'!$O$29),"")</f>
        <v/>
      </c>
      <c r="X39" s="65" t="str">
        <f>IF(AND('Mapa final'!$Y$30="Baja",'Mapa final'!$AA$30="Moderado"),CONCATENATE("R4C",'Mapa final'!$O$30),"")</f>
        <v/>
      </c>
      <c r="Y39" s="65" t="str">
        <f>IF(AND('Mapa final'!$Y$31="Baja",'Mapa final'!$AA$31="Moderado"),CONCATENATE("R4C",'Mapa final'!$O$31),"")</f>
        <v/>
      </c>
      <c r="Z39" s="65" t="str">
        <f>IF(AND('Mapa final'!$Y$32="Baja",'Mapa final'!$AA$32="Moderado"),CONCATENATE("R4C",'Mapa final'!$O$32),"")</f>
        <v/>
      </c>
      <c r="AA39" s="66" t="str">
        <f>IF(AND('Mapa final'!$Y$33="Baja",'Mapa final'!$AA$33="Moderado"),CONCATENATE("R4C",'Mapa final'!$O$33),"")</f>
        <v/>
      </c>
      <c r="AB39" s="49" t="str">
        <f>IF(AND('Mapa final'!$Y$28="Baja",'Mapa final'!$AA$28="Mayor"),CONCATENATE("R4C",'Mapa final'!$O$28),"")</f>
        <v/>
      </c>
      <c r="AC39" s="50" t="str">
        <f>IF(AND('Mapa final'!$Y$29="Baja",'Mapa final'!$AA$29="Mayor"),CONCATENATE("R4C",'Mapa final'!$O$29),"")</f>
        <v/>
      </c>
      <c r="AD39" s="50" t="str">
        <f>IF(AND('Mapa final'!$Y$30="Baja",'Mapa final'!$AA$30="Mayor"),CONCATENATE("R4C",'Mapa final'!$O$30),"")</f>
        <v/>
      </c>
      <c r="AE39" s="50" t="str">
        <f>IF(AND('Mapa final'!$Y$31="Baja",'Mapa final'!$AA$31="Mayor"),CONCATENATE("R4C",'Mapa final'!$O$31),"")</f>
        <v/>
      </c>
      <c r="AF39" s="50" t="str">
        <f>IF(AND('Mapa final'!$Y$32="Baja",'Mapa final'!$AA$32="Mayor"),CONCATENATE("R4C",'Mapa final'!$O$32),"")</f>
        <v/>
      </c>
      <c r="AG39" s="51" t="str">
        <f>IF(AND('Mapa final'!$Y$33="Baja",'Mapa final'!$AA$33="Mayor"),CONCATENATE("R4C",'Mapa final'!$O$33),"")</f>
        <v/>
      </c>
      <c r="AH39" s="52" t="str">
        <f>IF(AND('Mapa final'!$Y$28="Baja",'Mapa final'!$AA$28="Catastrófico"),CONCATENATE("R4C",'Mapa final'!$O$28),"")</f>
        <v/>
      </c>
      <c r="AI39" s="53" t="str">
        <f>IF(AND('Mapa final'!$Y$29="Baja",'Mapa final'!$AA$29="Catastrófico"),CONCATENATE("R4C",'Mapa final'!$O$29),"")</f>
        <v/>
      </c>
      <c r="AJ39" s="53" t="str">
        <f>IF(AND('Mapa final'!$Y$30="Baja",'Mapa final'!$AA$30="Catastrófico"),CONCATENATE("R4C",'Mapa final'!$O$30),"")</f>
        <v/>
      </c>
      <c r="AK39" s="53" t="str">
        <f>IF(AND('Mapa final'!$Y$31="Baja",'Mapa final'!$AA$31="Catastrófico"),CONCATENATE("R4C",'Mapa final'!$O$31),"")</f>
        <v/>
      </c>
      <c r="AL39" s="53" t="str">
        <f>IF(AND('Mapa final'!$Y$32="Baja",'Mapa final'!$AA$32="Catastrófico"),CONCATENATE("R4C",'Mapa final'!$O$32),"")</f>
        <v/>
      </c>
      <c r="AM39" s="54" t="str">
        <f>IF(AND('Mapa final'!$Y$33="Baja",'Mapa final'!$AA$33="Catastrófico"),CONCATENATE("R4C",'Mapa final'!$O$33),"")</f>
        <v/>
      </c>
      <c r="AN39" s="80"/>
      <c r="AO39" s="453"/>
      <c r="AP39" s="454"/>
      <c r="AQ39" s="454"/>
      <c r="AR39" s="454"/>
      <c r="AS39" s="454"/>
      <c r="AT39" s="455"/>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381"/>
      <c r="C40" s="381"/>
      <c r="D40" s="382"/>
      <c r="E40" s="422"/>
      <c r="F40" s="423"/>
      <c r="G40" s="423"/>
      <c r="H40" s="423"/>
      <c r="I40" s="423"/>
      <c r="J40" s="73" t="str">
        <f>IF(AND('Mapa final'!$Y$34="Baja",'Mapa final'!$AA$34="Leve"),CONCATENATE("R5C",'Mapa final'!$O$34),"")</f>
        <v/>
      </c>
      <c r="K40" s="74" t="str">
        <f>IF(AND('Mapa final'!$Y$35="Baja",'Mapa final'!$AA$35="Leve"),CONCATENATE("R5C",'Mapa final'!$O$35),"")</f>
        <v/>
      </c>
      <c r="L40" s="74" t="str">
        <f>IF(AND('Mapa final'!$Y$36="Baja",'Mapa final'!$AA$36="Leve"),CONCATENATE("R5C",'Mapa final'!$O$36),"")</f>
        <v/>
      </c>
      <c r="M40" s="74" t="str">
        <f>IF(AND('Mapa final'!$Y$37="Baja",'Mapa final'!$AA$37="Leve"),CONCATENATE("R5C",'Mapa final'!$O$37),"")</f>
        <v/>
      </c>
      <c r="N40" s="74" t="str">
        <f>IF(AND('Mapa final'!$Y$38="Baja",'Mapa final'!$AA$38="Leve"),CONCATENATE("R5C",'Mapa final'!$O$38),"")</f>
        <v/>
      </c>
      <c r="O40" s="75" t="str">
        <f>IF(AND('Mapa final'!$Y$39="Baja",'Mapa final'!$AA$39="Leve"),CONCATENATE("R5C",'Mapa final'!$O$39),"")</f>
        <v/>
      </c>
      <c r="P40" s="64" t="str">
        <f>IF(AND('Mapa final'!$Y$34="Baja",'Mapa final'!$AA$34="Menor"),CONCATENATE("R5C",'Mapa final'!$O$34),"")</f>
        <v/>
      </c>
      <c r="Q40" s="65" t="str">
        <f>IF(AND('Mapa final'!$Y$35="Baja",'Mapa final'!$AA$35="Menor"),CONCATENATE("R5C",'Mapa final'!$O$35),"")</f>
        <v/>
      </c>
      <c r="R40" s="65" t="str">
        <f>IF(AND('Mapa final'!$Y$36="Baja",'Mapa final'!$AA$36="Menor"),CONCATENATE("R5C",'Mapa final'!$O$36),"")</f>
        <v/>
      </c>
      <c r="S40" s="65" t="str">
        <f>IF(AND('Mapa final'!$Y$37="Baja",'Mapa final'!$AA$37="Menor"),CONCATENATE("R5C",'Mapa final'!$O$37),"")</f>
        <v/>
      </c>
      <c r="T40" s="65" t="str">
        <f>IF(AND('Mapa final'!$Y$38="Baja",'Mapa final'!$AA$38="Menor"),CONCATENATE("R5C",'Mapa final'!$O$38),"")</f>
        <v/>
      </c>
      <c r="U40" s="66" t="str">
        <f>IF(AND('Mapa final'!$Y$39="Baja",'Mapa final'!$AA$39="Menor"),CONCATENATE("R5C",'Mapa final'!$O$39),"")</f>
        <v/>
      </c>
      <c r="V40" s="64" t="str">
        <f>IF(AND('Mapa final'!$Y$34="Baja",'Mapa final'!$AA$34="Moderado"),CONCATENATE("R5C",'Mapa final'!$O$34),"")</f>
        <v/>
      </c>
      <c r="W40" s="65" t="str">
        <f>IF(AND('Mapa final'!$Y$35="Baja",'Mapa final'!$AA$35="Moderado"),CONCATENATE("R5C",'Mapa final'!$O$35),"")</f>
        <v/>
      </c>
      <c r="X40" s="65" t="str">
        <f>IF(AND('Mapa final'!$Y$36="Baja",'Mapa final'!$AA$36="Moderado"),CONCATENATE("R5C",'Mapa final'!$O$36),"")</f>
        <v/>
      </c>
      <c r="Y40" s="65" t="str">
        <f>IF(AND('Mapa final'!$Y$37="Baja",'Mapa final'!$AA$37="Moderado"),CONCATENATE("R5C",'Mapa final'!$O$37),"")</f>
        <v/>
      </c>
      <c r="Z40" s="65" t="str">
        <f>IF(AND('Mapa final'!$Y$38="Baja",'Mapa final'!$AA$38="Moderado"),CONCATENATE("R5C",'Mapa final'!$O$38),"")</f>
        <v/>
      </c>
      <c r="AA40" s="66" t="str">
        <f>IF(AND('Mapa final'!$Y$39="Baja",'Mapa final'!$AA$39="Moderado"),CONCATENATE("R5C",'Mapa final'!$O$39),"")</f>
        <v/>
      </c>
      <c r="AB40" s="49" t="str">
        <f>IF(AND('Mapa final'!$Y$34="Baja",'Mapa final'!$AA$34="Mayor"),CONCATENATE("R5C",'Mapa final'!$O$34),"")</f>
        <v/>
      </c>
      <c r="AC40" s="50" t="str">
        <f>IF(AND('Mapa final'!$Y$35="Baja",'Mapa final'!$AA$35="Mayor"),CONCATENATE("R5C",'Mapa final'!$O$35),"")</f>
        <v/>
      </c>
      <c r="AD40" s="50" t="str">
        <f>IF(AND('Mapa final'!$Y$36="Baja",'Mapa final'!$AA$36="Mayor"),CONCATENATE("R5C",'Mapa final'!$O$36),"")</f>
        <v/>
      </c>
      <c r="AE40" s="50" t="str">
        <f>IF(AND('Mapa final'!$Y$37="Baja",'Mapa final'!$AA$37="Mayor"),CONCATENATE("R5C",'Mapa final'!$O$37),"")</f>
        <v/>
      </c>
      <c r="AF40" s="50" t="str">
        <f>IF(AND('Mapa final'!$Y$38="Baja",'Mapa final'!$AA$38="Mayor"),CONCATENATE("R5C",'Mapa final'!$O$38),"")</f>
        <v/>
      </c>
      <c r="AG40" s="51" t="str">
        <f>IF(AND('Mapa final'!$Y$39="Baja",'Mapa final'!$AA$39="Mayor"),CONCATENATE("R5C",'Mapa final'!$O$39),"")</f>
        <v/>
      </c>
      <c r="AH40" s="52" t="str">
        <f>IF(AND('Mapa final'!$Y$34="Baja",'Mapa final'!$AA$34="Catastrófico"),CONCATENATE("R5C",'Mapa final'!$O$34),"")</f>
        <v/>
      </c>
      <c r="AI40" s="53" t="str">
        <f>IF(AND('Mapa final'!$Y$35="Baja",'Mapa final'!$AA$35="Catastrófico"),CONCATENATE("R5C",'Mapa final'!$O$35),"")</f>
        <v/>
      </c>
      <c r="AJ40" s="53" t="str">
        <f>IF(AND('Mapa final'!$Y$36="Baja",'Mapa final'!$AA$36="Catastrófico"),CONCATENATE("R5C",'Mapa final'!$O$36),"")</f>
        <v/>
      </c>
      <c r="AK40" s="53" t="str">
        <f>IF(AND('Mapa final'!$Y$37="Baja",'Mapa final'!$AA$37="Catastrófico"),CONCATENATE("R5C",'Mapa final'!$O$37),"")</f>
        <v/>
      </c>
      <c r="AL40" s="53" t="str">
        <f>IF(AND('Mapa final'!$Y$38="Baja",'Mapa final'!$AA$38="Catastrófico"),CONCATENATE("R5C",'Mapa final'!$O$38),"")</f>
        <v/>
      </c>
      <c r="AM40" s="54" t="str">
        <f>IF(AND('Mapa final'!$Y$39="Baja",'Mapa final'!$AA$39="Catastrófico"),CONCATENATE("R5C",'Mapa final'!$O$39),"")</f>
        <v/>
      </c>
      <c r="AN40" s="80"/>
      <c r="AO40" s="453"/>
      <c r="AP40" s="454"/>
      <c r="AQ40" s="454"/>
      <c r="AR40" s="454"/>
      <c r="AS40" s="454"/>
      <c r="AT40" s="455"/>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381"/>
      <c r="C41" s="381"/>
      <c r="D41" s="382"/>
      <c r="E41" s="422"/>
      <c r="F41" s="423"/>
      <c r="G41" s="423"/>
      <c r="H41" s="423"/>
      <c r="I41" s="423"/>
      <c r="J41" s="73" t="str">
        <f>IF(AND('Mapa final'!$Y$40="Baja",'Mapa final'!$AA$40="Leve"),CONCATENATE("R6C",'Mapa final'!$O$40),"")</f>
        <v/>
      </c>
      <c r="K41" s="74" t="str">
        <f>IF(AND('Mapa final'!$Y$41="Baja",'Mapa final'!$AA$41="Leve"),CONCATENATE("R6C",'Mapa final'!$O$41),"")</f>
        <v/>
      </c>
      <c r="L41" s="74" t="str">
        <f>IF(AND('Mapa final'!$Y$42="Baja",'Mapa final'!$AA$42="Leve"),CONCATENATE("R6C",'Mapa final'!$O$42),"")</f>
        <v/>
      </c>
      <c r="M41" s="74" t="str">
        <f>IF(AND('Mapa final'!$Y$43="Baja",'Mapa final'!$AA$43="Leve"),CONCATENATE("R6C",'Mapa final'!$O$43),"")</f>
        <v/>
      </c>
      <c r="N41" s="74" t="str">
        <f>IF(AND('Mapa final'!$Y$44="Baja",'Mapa final'!$AA$44="Leve"),CONCATENATE("R6C",'Mapa final'!$O$44),"")</f>
        <v/>
      </c>
      <c r="O41" s="75" t="str">
        <f>IF(AND('Mapa final'!$Y$45="Baja",'Mapa final'!$AA$45="Leve"),CONCATENATE("R6C",'Mapa final'!$O$45),"")</f>
        <v/>
      </c>
      <c r="P41" s="64" t="str">
        <f>IF(AND('Mapa final'!$Y$40="Baja",'Mapa final'!$AA$40="Menor"),CONCATENATE("R6C",'Mapa final'!$O$40),"")</f>
        <v/>
      </c>
      <c r="Q41" s="65" t="str">
        <f>IF(AND('Mapa final'!$Y$41="Baja",'Mapa final'!$AA$41="Menor"),CONCATENATE("R6C",'Mapa final'!$O$41),"")</f>
        <v/>
      </c>
      <c r="R41" s="65" t="str">
        <f>IF(AND('Mapa final'!$Y$42="Baja",'Mapa final'!$AA$42="Menor"),CONCATENATE("R6C",'Mapa final'!$O$42),"")</f>
        <v/>
      </c>
      <c r="S41" s="65" t="str">
        <f>IF(AND('Mapa final'!$Y$43="Baja",'Mapa final'!$AA$43="Menor"),CONCATENATE("R6C",'Mapa final'!$O$43),"")</f>
        <v/>
      </c>
      <c r="T41" s="65" t="str">
        <f>IF(AND('Mapa final'!$Y$44="Baja",'Mapa final'!$AA$44="Menor"),CONCATENATE("R6C",'Mapa final'!$O$44),"")</f>
        <v/>
      </c>
      <c r="U41" s="66" t="str">
        <f>IF(AND('Mapa final'!$Y$45="Baja",'Mapa final'!$AA$45="Menor"),CONCATENATE("R6C",'Mapa final'!$O$45),"")</f>
        <v/>
      </c>
      <c r="V41" s="64" t="str">
        <f>IF(AND('Mapa final'!$Y$40="Baja",'Mapa final'!$AA$40="Moderado"),CONCATENATE("R6C",'Mapa final'!$O$40),"")</f>
        <v/>
      </c>
      <c r="W41" s="65" t="str">
        <f>IF(AND('Mapa final'!$Y$41="Baja",'Mapa final'!$AA$41="Moderado"),CONCATENATE("R6C",'Mapa final'!$O$41),"")</f>
        <v/>
      </c>
      <c r="X41" s="65" t="str">
        <f>IF(AND('Mapa final'!$Y$42="Baja",'Mapa final'!$AA$42="Moderado"),CONCATENATE("R6C",'Mapa final'!$O$42),"")</f>
        <v/>
      </c>
      <c r="Y41" s="65" t="str">
        <f>IF(AND('Mapa final'!$Y$43="Baja",'Mapa final'!$AA$43="Moderado"),CONCATENATE("R6C",'Mapa final'!$O$43),"")</f>
        <v/>
      </c>
      <c r="Z41" s="65" t="str">
        <f>IF(AND('Mapa final'!$Y$44="Baja",'Mapa final'!$AA$44="Moderado"),CONCATENATE("R6C",'Mapa final'!$O$44),"")</f>
        <v/>
      </c>
      <c r="AA41" s="66" t="str">
        <f>IF(AND('Mapa final'!$Y$45="Baja",'Mapa final'!$AA$45="Moderado"),CONCATENATE("R6C",'Mapa final'!$O$45),"")</f>
        <v/>
      </c>
      <c r="AB41" s="49" t="str">
        <f>IF(AND('Mapa final'!$Y$40="Baja",'Mapa final'!$AA$40="Mayor"),CONCATENATE("R6C",'Mapa final'!$O$40),"")</f>
        <v/>
      </c>
      <c r="AC41" s="50" t="str">
        <f>IF(AND('Mapa final'!$Y$41="Baja",'Mapa final'!$AA$41="Mayor"),CONCATENATE("R6C",'Mapa final'!$O$41),"")</f>
        <v/>
      </c>
      <c r="AD41" s="50" t="str">
        <f>IF(AND('Mapa final'!$Y$42="Baja",'Mapa final'!$AA$42="Mayor"),CONCATENATE("R6C",'Mapa final'!$O$42),"")</f>
        <v/>
      </c>
      <c r="AE41" s="50" t="str">
        <f>IF(AND('Mapa final'!$Y$43="Baja",'Mapa final'!$AA$43="Mayor"),CONCATENATE("R6C",'Mapa final'!$O$43),"")</f>
        <v/>
      </c>
      <c r="AF41" s="50" t="str">
        <f>IF(AND('Mapa final'!$Y$44="Baja",'Mapa final'!$AA$44="Mayor"),CONCATENATE("R6C",'Mapa final'!$O$44),"")</f>
        <v/>
      </c>
      <c r="AG41" s="51" t="str">
        <f>IF(AND('Mapa final'!$Y$45="Baja",'Mapa final'!$AA$45="Mayor"),CONCATENATE("R6C",'Mapa final'!$O$45),"")</f>
        <v/>
      </c>
      <c r="AH41" s="52" t="str">
        <f>IF(AND('Mapa final'!$Y$40="Baja",'Mapa final'!$AA$40="Catastrófico"),CONCATENATE("R6C",'Mapa final'!$O$40),"")</f>
        <v/>
      </c>
      <c r="AI41" s="53" t="str">
        <f>IF(AND('Mapa final'!$Y$41="Baja",'Mapa final'!$AA$41="Catastrófico"),CONCATENATE("R6C",'Mapa final'!$O$41),"")</f>
        <v/>
      </c>
      <c r="AJ41" s="53" t="str">
        <f>IF(AND('Mapa final'!$Y$42="Baja",'Mapa final'!$AA$42="Catastrófico"),CONCATENATE("R6C",'Mapa final'!$O$42),"")</f>
        <v/>
      </c>
      <c r="AK41" s="53" t="str">
        <f>IF(AND('Mapa final'!$Y$43="Baja",'Mapa final'!$AA$43="Catastrófico"),CONCATENATE("R6C",'Mapa final'!$O$43),"")</f>
        <v/>
      </c>
      <c r="AL41" s="53" t="str">
        <f>IF(AND('Mapa final'!$Y$44="Baja",'Mapa final'!$AA$44="Catastrófico"),CONCATENATE("R6C",'Mapa final'!$O$44),"")</f>
        <v/>
      </c>
      <c r="AM41" s="54" t="str">
        <f>IF(AND('Mapa final'!$Y$45="Baja",'Mapa final'!$AA$45="Catastrófico"),CONCATENATE("R6C",'Mapa final'!$O$45),"")</f>
        <v/>
      </c>
      <c r="AN41" s="80"/>
      <c r="AO41" s="453"/>
      <c r="AP41" s="454"/>
      <c r="AQ41" s="454"/>
      <c r="AR41" s="454"/>
      <c r="AS41" s="454"/>
      <c r="AT41" s="455"/>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381"/>
      <c r="C42" s="381"/>
      <c r="D42" s="382"/>
      <c r="E42" s="422"/>
      <c r="F42" s="423"/>
      <c r="G42" s="423"/>
      <c r="H42" s="423"/>
      <c r="I42" s="423"/>
      <c r="J42" s="73" t="str">
        <f>IF(AND('Mapa final'!$Y$46="Baja",'Mapa final'!$AA$46="Leve"),CONCATENATE("R7C",'Mapa final'!$O$46),"")</f>
        <v/>
      </c>
      <c r="K42" s="74" t="str">
        <f>IF(AND('Mapa final'!$Y$47="Baja",'Mapa final'!$AA$47="Leve"),CONCATENATE("R7C",'Mapa final'!$O$47),"")</f>
        <v/>
      </c>
      <c r="L42" s="74" t="str">
        <f>IF(AND('Mapa final'!$Y$48="Baja",'Mapa final'!$AA$48="Leve"),CONCATENATE("R7C",'Mapa final'!$O$48),"")</f>
        <v/>
      </c>
      <c r="M42" s="74" t="str">
        <f>IF(AND('Mapa final'!$Y$49="Baja",'Mapa final'!$AA$49="Leve"),CONCATENATE("R7C",'Mapa final'!$O$49),"")</f>
        <v/>
      </c>
      <c r="N42" s="74" t="str">
        <f>IF(AND('Mapa final'!$Y$50="Baja",'Mapa final'!$AA$50="Leve"),CONCATENATE("R7C",'Mapa final'!$O$50),"")</f>
        <v/>
      </c>
      <c r="O42" s="75" t="str">
        <f>IF(AND('Mapa final'!$Y$51="Baja",'Mapa final'!$AA$51="Leve"),CONCATENATE("R7C",'Mapa final'!$O$51),"")</f>
        <v/>
      </c>
      <c r="P42" s="64" t="str">
        <f>IF(AND('Mapa final'!$Y$46="Baja",'Mapa final'!$AA$46="Menor"),CONCATENATE("R7C",'Mapa final'!$O$46),"")</f>
        <v/>
      </c>
      <c r="Q42" s="65" t="str">
        <f>IF(AND('Mapa final'!$Y$47="Baja",'Mapa final'!$AA$47="Menor"),CONCATENATE("R7C",'Mapa final'!$O$47),"")</f>
        <v/>
      </c>
      <c r="R42" s="65" t="str">
        <f>IF(AND('Mapa final'!$Y$48="Baja",'Mapa final'!$AA$48="Menor"),CONCATENATE("R7C",'Mapa final'!$O$48),"")</f>
        <v/>
      </c>
      <c r="S42" s="65" t="str">
        <f>IF(AND('Mapa final'!$Y$49="Baja",'Mapa final'!$AA$49="Menor"),CONCATENATE("R7C",'Mapa final'!$O$49),"")</f>
        <v/>
      </c>
      <c r="T42" s="65" t="str">
        <f>IF(AND('Mapa final'!$Y$50="Baja",'Mapa final'!$AA$50="Menor"),CONCATENATE("R7C",'Mapa final'!$O$50),"")</f>
        <v/>
      </c>
      <c r="U42" s="66" t="str">
        <f>IF(AND('Mapa final'!$Y$51="Baja",'Mapa final'!$AA$51="Menor"),CONCATENATE("R7C",'Mapa final'!$O$51),"")</f>
        <v/>
      </c>
      <c r="V42" s="64" t="str">
        <f>IF(AND('Mapa final'!$Y$46="Baja",'Mapa final'!$AA$46="Moderado"),CONCATENATE("R7C",'Mapa final'!$O$46),"")</f>
        <v/>
      </c>
      <c r="W42" s="65" t="str">
        <f>IF(AND('Mapa final'!$Y$47="Baja",'Mapa final'!$AA$47="Moderado"),CONCATENATE("R7C",'Mapa final'!$O$47),"")</f>
        <v/>
      </c>
      <c r="X42" s="65" t="str">
        <f>IF(AND('Mapa final'!$Y$48="Baja",'Mapa final'!$AA$48="Moderado"),CONCATENATE("R7C",'Mapa final'!$O$48),"")</f>
        <v/>
      </c>
      <c r="Y42" s="65" t="str">
        <f>IF(AND('Mapa final'!$Y$49="Baja",'Mapa final'!$AA$49="Moderado"),CONCATENATE("R7C",'Mapa final'!$O$49),"")</f>
        <v/>
      </c>
      <c r="Z42" s="65" t="str">
        <f>IF(AND('Mapa final'!$Y$50="Baja",'Mapa final'!$AA$50="Moderado"),CONCATENATE("R7C",'Mapa final'!$O$50),"")</f>
        <v/>
      </c>
      <c r="AA42" s="66" t="str">
        <f>IF(AND('Mapa final'!$Y$51="Baja",'Mapa final'!$AA$51="Moderado"),CONCATENATE("R7C",'Mapa final'!$O$51),"")</f>
        <v/>
      </c>
      <c r="AB42" s="49" t="str">
        <f>IF(AND('Mapa final'!$Y$46="Baja",'Mapa final'!$AA$46="Mayor"),CONCATENATE("R7C",'Mapa final'!$O$46),"")</f>
        <v/>
      </c>
      <c r="AC42" s="50" t="str">
        <f>IF(AND('Mapa final'!$Y$47="Baja",'Mapa final'!$AA$47="Mayor"),CONCATENATE("R7C",'Mapa final'!$O$47),"")</f>
        <v/>
      </c>
      <c r="AD42" s="50" t="str">
        <f>IF(AND('Mapa final'!$Y$48="Baja",'Mapa final'!$AA$48="Mayor"),CONCATENATE("R7C",'Mapa final'!$O$48),"")</f>
        <v/>
      </c>
      <c r="AE42" s="50" t="str">
        <f>IF(AND('Mapa final'!$Y$49="Baja",'Mapa final'!$AA$49="Mayor"),CONCATENATE("R7C",'Mapa final'!$O$49),"")</f>
        <v/>
      </c>
      <c r="AF42" s="50" t="str">
        <f>IF(AND('Mapa final'!$Y$50="Baja",'Mapa final'!$AA$50="Mayor"),CONCATENATE("R7C",'Mapa final'!$O$50),"")</f>
        <v/>
      </c>
      <c r="AG42" s="51" t="str">
        <f>IF(AND('Mapa final'!$Y$51="Baja",'Mapa final'!$AA$51="Mayor"),CONCATENATE("R7C",'Mapa final'!$O$51),"")</f>
        <v/>
      </c>
      <c r="AH42" s="52" t="str">
        <f>IF(AND('Mapa final'!$Y$46="Baja",'Mapa final'!$AA$46="Catastrófico"),CONCATENATE("R7C",'Mapa final'!$O$46),"")</f>
        <v/>
      </c>
      <c r="AI42" s="53" t="str">
        <f>IF(AND('Mapa final'!$Y$47="Baja",'Mapa final'!$AA$47="Catastrófico"),CONCATENATE("R7C",'Mapa final'!$O$47),"")</f>
        <v/>
      </c>
      <c r="AJ42" s="53" t="str">
        <f>IF(AND('Mapa final'!$Y$48="Baja",'Mapa final'!$AA$48="Catastrófico"),CONCATENATE("R7C",'Mapa final'!$O$48),"")</f>
        <v/>
      </c>
      <c r="AK42" s="53" t="str">
        <f>IF(AND('Mapa final'!$Y$49="Baja",'Mapa final'!$AA$49="Catastrófico"),CONCATENATE("R7C",'Mapa final'!$O$49),"")</f>
        <v/>
      </c>
      <c r="AL42" s="53" t="str">
        <f>IF(AND('Mapa final'!$Y$50="Baja",'Mapa final'!$AA$50="Catastrófico"),CONCATENATE("R7C",'Mapa final'!$O$50),"")</f>
        <v/>
      </c>
      <c r="AM42" s="54" t="str">
        <f>IF(AND('Mapa final'!$Y$51="Baja",'Mapa final'!$AA$51="Catastrófico"),CONCATENATE("R7C",'Mapa final'!$O$51),"")</f>
        <v/>
      </c>
      <c r="AN42" s="80"/>
      <c r="AO42" s="453"/>
      <c r="AP42" s="454"/>
      <c r="AQ42" s="454"/>
      <c r="AR42" s="454"/>
      <c r="AS42" s="454"/>
      <c r="AT42" s="455"/>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381"/>
      <c r="C43" s="381"/>
      <c r="D43" s="382"/>
      <c r="E43" s="422"/>
      <c r="F43" s="423"/>
      <c r="G43" s="423"/>
      <c r="H43" s="423"/>
      <c r="I43" s="423"/>
      <c r="J43" s="73" t="str">
        <f>IF(AND('Mapa final'!$Y$52="Baja",'Mapa final'!$AA$52="Leve"),CONCATENATE("R8C",'Mapa final'!$O$52),"")</f>
        <v/>
      </c>
      <c r="K43" s="74" t="str">
        <f>IF(AND('Mapa final'!$Y$53="Baja",'Mapa final'!$AA$53="Leve"),CONCATENATE("R8C",'Mapa final'!$O$53),"")</f>
        <v/>
      </c>
      <c r="L43" s="74" t="str">
        <f>IF(AND('Mapa final'!$Y$54="Baja",'Mapa final'!$AA$54="Leve"),CONCATENATE("R8C",'Mapa final'!$O$54),"")</f>
        <v/>
      </c>
      <c r="M43" s="74" t="str">
        <f>IF(AND('Mapa final'!$Y$55="Baja",'Mapa final'!$AA$55="Leve"),CONCATENATE("R8C",'Mapa final'!$O$55),"")</f>
        <v/>
      </c>
      <c r="N43" s="74" t="str">
        <f>IF(AND('Mapa final'!$Y$56="Baja",'Mapa final'!$AA$56="Leve"),CONCATENATE("R8C",'Mapa final'!$O$56),"")</f>
        <v/>
      </c>
      <c r="O43" s="75" t="str">
        <f>IF(AND('Mapa final'!$Y$57="Baja",'Mapa final'!$AA$57="Leve"),CONCATENATE("R8C",'Mapa final'!$O$57),"")</f>
        <v/>
      </c>
      <c r="P43" s="64" t="str">
        <f>IF(AND('Mapa final'!$Y$52="Baja",'Mapa final'!$AA$52="Menor"),CONCATENATE("R8C",'Mapa final'!$O$52),"")</f>
        <v/>
      </c>
      <c r="Q43" s="65" t="str">
        <f>IF(AND('Mapa final'!$Y$53="Baja",'Mapa final'!$AA$53="Menor"),CONCATENATE("R8C",'Mapa final'!$O$53),"")</f>
        <v/>
      </c>
      <c r="R43" s="65" t="str">
        <f>IF(AND('Mapa final'!$Y$54="Baja",'Mapa final'!$AA$54="Menor"),CONCATENATE("R8C",'Mapa final'!$O$54),"")</f>
        <v/>
      </c>
      <c r="S43" s="65" t="str">
        <f>IF(AND('Mapa final'!$Y$55="Baja",'Mapa final'!$AA$55="Menor"),CONCATENATE("R8C",'Mapa final'!$O$55),"")</f>
        <v/>
      </c>
      <c r="T43" s="65" t="str">
        <f>IF(AND('Mapa final'!$Y$56="Baja",'Mapa final'!$AA$56="Menor"),CONCATENATE("R8C",'Mapa final'!$O$56),"")</f>
        <v/>
      </c>
      <c r="U43" s="66" t="str">
        <f>IF(AND('Mapa final'!$Y$57="Baja",'Mapa final'!$AA$57="Menor"),CONCATENATE("R8C",'Mapa final'!$O$57),"")</f>
        <v/>
      </c>
      <c r="V43" s="64" t="str">
        <f>IF(AND('Mapa final'!$Y$52="Baja",'Mapa final'!$AA$52="Moderado"),CONCATENATE("R8C",'Mapa final'!$O$52),"")</f>
        <v/>
      </c>
      <c r="W43" s="65" t="str">
        <f>IF(AND('Mapa final'!$Y$53="Baja",'Mapa final'!$AA$53="Moderado"),CONCATENATE("R8C",'Mapa final'!$O$53),"")</f>
        <v/>
      </c>
      <c r="X43" s="65" t="str">
        <f>IF(AND('Mapa final'!$Y$54="Baja",'Mapa final'!$AA$54="Moderado"),CONCATENATE("R8C",'Mapa final'!$O$54),"")</f>
        <v/>
      </c>
      <c r="Y43" s="65" t="str">
        <f>IF(AND('Mapa final'!$Y$55="Baja",'Mapa final'!$AA$55="Moderado"),CONCATENATE("R8C",'Mapa final'!$O$55),"")</f>
        <v/>
      </c>
      <c r="Z43" s="65" t="str">
        <f>IF(AND('Mapa final'!$Y$56="Baja",'Mapa final'!$AA$56="Moderado"),CONCATENATE("R8C",'Mapa final'!$O$56),"")</f>
        <v/>
      </c>
      <c r="AA43" s="66" t="str">
        <f>IF(AND('Mapa final'!$Y$57="Baja",'Mapa final'!$AA$57="Moderado"),CONCATENATE("R8C",'Mapa final'!$O$57),"")</f>
        <v/>
      </c>
      <c r="AB43" s="49" t="str">
        <f>IF(AND('Mapa final'!$Y$52="Baja",'Mapa final'!$AA$52="Mayor"),CONCATENATE("R8C",'Mapa final'!$O$52),"")</f>
        <v/>
      </c>
      <c r="AC43" s="50" t="str">
        <f>IF(AND('Mapa final'!$Y$53="Baja",'Mapa final'!$AA$53="Mayor"),CONCATENATE("R8C",'Mapa final'!$O$53),"")</f>
        <v/>
      </c>
      <c r="AD43" s="50" t="str">
        <f>IF(AND('Mapa final'!$Y$54="Baja",'Mapa final'!$AA$54="Mayor"),CONCATENATE("R8C",'Mapa final'!$O$54),"")</f>
        <v/>
      </c>
      <c r="AE43" s="50" t="str">
        <f>IF(AND('Mapa final'!$Y$55="Baja",'Mapa final'!$AA$55="Mayor"),CONCATENATE("R8C",'Mapa final'!$O$55),"")</f>
        <v/>
      </c>
      <c r="AF43" s="50" t="str">
        <f>IF(AND('Mapa final'!$Y$56="Baja",'Mapa final'!$AA$56="Mayor"),CONCATENATE("R8C",'Mapa final'!$O$56),"")</f>
        <v/>
      </c>
      <c r="AG43" s="51" t="str">
        <f>IF(AND('Mapa final'!$Y$57="Baja",'Mapa final'!$AA$57="Mayor"),CONCATENATE("R8C",'Mapa final'!$O$57),"")</f>
        <v/>
      </c>
      <c r="AH43" s="52" t="str">
        <f>IF(AND('Mapa final'!$Y$52="Baja",'Mapa final'!$AA$52="Catastrófico"),CONCATENATE("R8C",'Mapa final'!$O$52),"")</f>
        <v/>
      </c>
      <c r="AI43" s="53" t="str">
        <f>IF(AND('Mapa final'!$Y$53="Baja",'Mapa final'!$AA$53="Catastrófico"),CONCATENATE("R8C",'Mapa final'!$O$53),"")</f>
        <v/>
      </c>
      <c r="AJ43" s="53" t="str">
        <f>IF(AND('Mapa final'!$Y$54="Baja",'Mapa final'!$AA$54="Catastrófico"),CONCATENATE("R8C",'Mapa final'!$O$54),"")</f>
        <v/>
      </c>
      <c r="AK43" s="53" t="str">
        <f>IF(AND('Mapa final'!$Y$55="Baja",'Mapa final'!$AA$55="Catastrófico"),CONCATENATE("R8C",'Mapa final'!$O$55),"")</f>
        <v/>
      </c>
      <c r="AL43" s="53" t="str">
        <f>IF(AND('Mapa final'!$Y$56="Baja",'Mapa final'!$AA$56="Catastrófico"),CONCATENATE("R8C",'Mapa final'!$O$56),"")</f>
        <v/>
      </c>
      <c r="AM43" s="54" t="str">
        <f>IF(AND('Mapa final'!$Y$57="Baja",'Mapa final'!$AA$57="Catastrófico"),CONCATENATE("R8C",'Mapa final'!$O$57),"")</f>
        <v/>
      </c>
      <c r="AN43" s="80"/>
      <c r="AO43" s="453"/>
      <c r="AP43" s="454"/>
      <c r="AQ43" s="454"/>
      <c r="AR43" s="454"/>
      <c r="AS43" s="454"/>
      <c r="AT43" s="455"/>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381"/>
      <c r="C44" s="381"/>
      <c r="D44" s="382"/>
      <c r="E44" s="422"/>
      <c r="F44" s="423"/>
      <c r="G44" s="423"/>
      <c r="H44" s="423"/>
      <c r="I44" s="423"/>
      <c r="J44" s="73" t="str">
        <f>IF(AND('Mapa final'!$Y$58="Baja",'Mapa final'!$AA$58="Leve"),CONCATENATE("R9C",'Mapa final'!$O$58),"")</f>
        <v/>
      </c>
      <c r="K44" s="74" t="str">
        <f>IF(AND('Mapa final'!$Y$59="Baja",'Mapa final'!$AA$59="Leve"),CONCATENATE("R9C",'Mapa final'!$O$59),"")</f>
        <v/>
      </c>
      <c r="L44" s="74" t="str">
        <f>IF(AND('Mapa final'!$Y$60="Baja",'Mapa final'!$AA$60="Leve"),CONCATENATE("R9C",'Mapa final'!$O$60),"")</f>
        <v/>
      </c>
      <c r="M44" s="74" t="str">
        <f>IF(AND('Mapa final'!$Y$61="Baja",'Mapa final'!$AA$61="Leve"),CONCATENATE("R9C",'Mapa final'!$O$61),"")</f>
        <v/>
      </c>
      <c r="N44" s="74" t="str">
        <f>IF(AND('Mapa final'!$Y$62="Baja",'Mapa final'!$AA$62="Leve"),CONCATENATE("R9C",'Mapa final'!$O$62),"")</f>
        <v/>
      </c>
      <c r="O44" s="75" t="str">
        <f>IF(AND('Mapa final'!$Y$63="Baja",'Mapa final'!$AA$63="Leve"),CONCATENATE("R9C",'Mapa final'!$O$63),"")</f>
        <v/>
      </c>
      <c r="P44" s="64" t="str">
        <f>IF(AND('Mapa final'!$Y$58="Baja",'Mapa final'!$AA$58="Menor"),CONCATENATE("R9C",'Mapa final'!$O$58),"")</f>
        <v/>
      </c>
      <c r="Q44" s="65" t="str">
        <f>IF(AND('Mapa final'!$Y$59="Baja",'Mapa final'!$AA$59="Menor"),CONCATENATE("R9C",'Mapa final'!$O$59),"")</f>
        <v/>
      </c>
      <c r="R44" s="65" t="str">
        <f>IF(AND('Mapa final'!$Y$60="Baja",'Mapa final'!$AA$60="Menor"),CONCATENATE("R9C",'Mapa final'!$O$60),"")</f>
        <v/>
      </c>
      <c r="S44" s="65" t="str">
        <f>IF(AND('Mapa final'!$Y$61="Baja",'Mapa final'!$AA$61="Menor"),CONCATENATE("R9C",'Mapa final'!$O$61),"")</f>
        <v/>
      </c>
      <c r="T44" s="65" t="str">
        <f>IF(AND('Mapa final'!$Y$62="Baja",'Mapa final'!$AA$62="Menor"),CONCATENATE("R9C",'Mapa final'!$O$62),"")</f>
        <v/>
      </c>
      <c r="U44" s="66" t="str">
        <f>IF(AND('Mapa final'!$Y$63="Baja",'Mapa final'!$AA$63="Menor"),CONCATENATE("R9C",'Mapa final'!$O$63),"")</f>
        <v/>
      </c>
      <c r="V44" s="64" t="str">
        <f>IF(AND('Mapa final'!$Y$58="Baja",'Mapa final'!$AA$58="Moderado"),CONCATENATE("R9C",'Mapa final'!$O$58),"")</f>
        <v/>
      </c>
      <c r="W44" s="65" t="str">
        <f>IF(AND('Mapa final'!$Y$59="Baja",'Mapa final'!$AA$59="Moderado"),CONCATENATE("R9C",'Mapa final'!$O$59),"")</f>
        <v/>
      </c>
      <c r="X44" s="65" t="str">
        <f>IF(AND('Mapa final'!$Y$60="Baja",'Mapa final'!$AA$60="Moderado"),CONCATENATE("R9C",'Mapa final'!$O$60),"")</f>
        <v/>
      </c>
      <c r="Y44" s="65" t="str">
        <f>IF(AND('Mapa final'!$Y$61="Baja",'Mapa final'!$AA$61="Moderado"),CONCATENATE("R9C",'Mapa final'!$O$61),"")</f>
        <v/>
      </c>
      <c r="Z44" s="65" t="str">
        <f>IF(AND('Mapa final'!$Y$62="Baja",'Mapa final'!$AA$62="Moderado"),CONCATENATE("R9C",'Mapa final'!$O$62),"")</f>
        <v/>
      </c>
      <c r="AA44" s="66" t="str">
        <f>IF(AND('Mapa final'!$Y$63="Baja",'Mapa final'!$AA$63="Moderado"),CONCATENATE("R9C",'Mapa final'!$O$63),"")</f>
        <v/>
      </c>
      <c r="AB44" s="49" t="str">
        <f>IF(AND('Mapa final'!$Y$58="Baja",'Mapa final'!$AA$58="Mayor"),CONCATENATE("R9C",'Mapa final'!$O$58),"")</f>
        <v/>
      </c>
      <c r="AC44" s="50" t="str">
        <f>IF(AND('Mapa final'!$Y$59="Baja",'Mapa final'!$AA$59="Mayor"),CONCATENATE("R9C",'Mapa final'!$O$59),"")</f>
        <v/>
      </c>
      <c r="AD44" s="50" t="str">
        <f>IF(AND('Mapa final'!$Y$60="Baja",'Mapa final'!$AA$60="Mayor"),CONCATENATE("R9C",'Mapa final'!$O$60),"")</f>
        <v/>
      </c>
      <c r="AE44" s="50" t="str">
        <f>IF(AND('Mapa final'!$Y$61="Baja",'Mapa final'!$AA$61="Mayor"),CONCATENATE("R9C",'Mapa final'!$O$61),"")</f>
        <v/>
      </c>
      <c r="AF44" s="50" t="str">
        <f>IF(AND('Mapa final'!$Y$62="Baja",'Mapa final'!$AA$62="Mayor"),CONCATENATE("R9C",'Mapa final'!$O$62),"")</f>
        <v/>
      </c>
      <c r="AG44" s="51" t="str">
        <f>IF(AND('Mapa final'!$Y$63="Baja",'Mapa final'!$AA$63="Mayor"),CONCATENATE("R9C",'Mapa final'!$O$63),"")</f>
        <v/>
      </c>
      <c r="AH44" s="52" t="str">
        <f>IF(AND('Mapa final'!$Y$58="Baja",'Mapa final'!$AA$58="Catastrófico"),CONCATENATE("R9C",'Mapa final'!$O$58),"")</f>
        <v/>
      </c>
      <c r="AI44" s="53" t="str">
        <f>IF(AND('Mapa final'!$Y$59="Baja",'Mapa final'!$AA$59="Catastrófico"),CONCATENATE("R9C",'Mapa final'!$O$59),"")</f>
        <v/>
      </c>
      <c r="AJ44" s="53" t="str">
        <f>IF(AND('Mapa final'!$Y$60="Baja",'Mapa final'!$AA$60="Catastrófico"),CONCATENATE("R9C",'Mapa final'!$O$60),"")</f>
        <v/>
      </c>
      <c r="AK44" s="53" t="str">
        <f>IF(AND('Mapa final'!$Y$61="Baja",'Mapa final'!$AA$61="Catastrófico"),CONCATENATE("R9C",'Mapa final'!$O$61),"")</f>
        <v/>
      </c>
      <c r="AL44" s="53" t="str">
        <f>IF(AND('Mapa final'!$Y$62="Baja",'Mapa final'!$AA$62="Catastrófico"),CONCATENATE("R9C",'Mapa final'!$O$62),"")</f>
        <v/>
      </c>
      <c r="AM44" s="54" t="str">
        <f>IF(AND('Mapa final'!$Y$63="Baja",'Mapa final'!$AA$63="Catastrófico"),CONCATENATE("R9C",'Mapa final'!$O$63),"")</f>
        <v/>
      </c>
      <c r="AN44" s="80"/>
      <c r="AO44" s="453"/>
      <c r="AP44" s="454"/>
      <c r="AQ44" s="454"/>
      <c r="AR44" s="454"/>
      <c r="AS44" s="454"/>
      <c r="AT44" s="455"/>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381"/>
      <c r="C45" s="381"/>
      <c r="D45" s="382"/>
      <c r="E45" s="425"/>
      <c r="F45" s="426"/>
      <c r="G45" s="426"/>
      <c r="H45" s="426"/>
      <c r="I45" s="426"/>
      <c r="J45" s="76" t="str">
        <f>IF(AND('Mapa final'!$Y$64="Baja",'Mapa final'!$AA$64="Leve"),CONCATENATE("R10C",'Mapa final'!$O$64),"")</f>
        <v/>
      </c>
      <c r="K45" s="77" t="str">
        <f>IF(AND('Mapa final'!$Y$65="Baja",'Mapa final'!$AA$65="Leve"),CONCATENATE("R10C",'Mapa final'!$O$65),"")</f>
        <v/>
      </c>
      <c r="L45" s="77" t="str">
        <f>IF(AND('Mapa final'!$Y$66="Baja",'Mapa final'!$AA$66="Leve"),CONCATENATE("R10C",'Mapa final'!$O$66),"")</f>
        <v/>
      </c>
      <c r="M45" s="77" t="str">
        <f>IF(AND('Mapa final'!$Y$67="Baja",'Mapa final'!$AA$67="Leve"),CONCATENATE("R10C",'Mapa final'!$O$67),"")</f>
        <v/>
      </c>
      <c r="N45" s="77" t="str">
        <f>IF(AND('Mapa final'!$Y$68="Baja",'Mapa final'!$AA$68="Leve"),CONCATENATE("R10C",'Mapa final'!$O$68),"")</f>
        <v/>
      </c>
      <c r="O45" s="78" t="str">
        <f>IF(AND('Mapa final'!$Y$69="Baja",'Mapa final'!$AA$69="Leve"),CONCATENATE("R10C",'Mapa final'!$O$69),"")</f>
        <v/>
      </c>
      <c r="P45" s="64" t="str">
        <f>IF(AND('Mapa final'!$Y$64="Baja",'Mapa final'!$AA$64="Menor"),CONCATENATE("R10C",'Mapa final'!$O$64),"")</f>
        <v/>
      </c>
      <c r="Q45" s="65" t="str">
        <f>IF(AND('Mapa final'!$Y$65="Baja",'Mapa final'!$AA$65="Menor"),CONCATENATE("R10C",'Mapa final'!$O$65),"")</f>
        <v/>
      </c>
      <c r="R45" s="65" t="str">
        <f>IF(AND('Mapa final'!$Y$66="Baja",'Mapa final'!$AA$66="Menor"),CONCATENATE("R10C",'Mapa final'!$O$66),"")</f>
        <v/>
      </c>
      <c r="S45" s="65" t="str">
        <f>IF(AND('Mapa final'!$Y$67="Baja",'Mapa final'!$AA$67="Menor"),CONCATENATE("R10C",'Mapa final'!$O$67),"")</f>
        <v/>
      </c>
      <c r="T45" s="65" t="str">
        <f>IF(AND('Mapa final'!$Y$68="Baja",'Mapa final'!$AA$68="Menor"),CONCATENATE("R10C",'Mapa final'!$O$68),"")</f>
        <v/>
      </c>
      <c r="U45" s="66" t="str">
        <f>IF(AND('Mapa final'!$Y$69="Baja",'Mapa final'!$AA$69="Menor"),CONCATENATE("R10C",'Mapa final'!$O$69),"")</f>
        <v/>
      </c>
      <c r="V45" s="67" t="str">
        <f>IF(AND('Mapa final'!$Y$64="Baja",'Mapa final'!$AA$64="Moderado"),CONCATENATE("R10C",'Mapa final'!$O$64),"")</f>
        <v/>
      </c>
      <c r="W45" s="68" t="str">
        <f>IF(AND('Mapa final'!$Y$65="Baja",'Mapa final'!$AA$65="Moderado"),CONCATENATE("R10C",'Mapa final'!$O$65),"")</f>
        <v/>
      </c>
      <c r="X45" s="68" t="str">
        <f>IF(AND('Mapa final'!$Y$66="Baja",'Mapa final'!$AA$66="Moderado"),CONCATENATE("R10C",'Mapa final'!$O$66),"")</f>
        <v/>
      </c>
      <c r="Y45" s="68" t="str">
        <f>IF(AND('Mapa final'!$Y$67="Baja",'Mapa final'!$AA$67="Moderado"),CONCATENATE("R10C",'Mapa final'!$O$67),"")</f>
        <v/>
      </c>
      <c r="Z45" s="68" t="str">
        <f>IF(AND('Mapa final'!$Y$68="Baja",'Mapa final'!$AA$68="Moderado"),CONCATENATE("R10C",'Mapa final'!$O$68),"")</f>
        <v/>
      </c>
      <c r="AA45" s="69" t="str">
        <f>IF(AND('Mapa final'!$Y$69="Baja",'Mapa final'!$AA$69="Moderado"),CONCATENATE("R10C",'Mapa final'!$O$69),"")</f>
        <v/>
      </c>
      <c r="AB45" s="55" t="str">
        <f>IF(AND('Mapa final'!$Y$64="Baja",'Mapa final'!$AA$64="Mayor"),CONCATENATE("R10C",'Mapa final'!$O$64),"")</f>
        <v/>
      </c>
      <c r="AC45" s="56" t="str">
        <f>IF(AND('Mapa final'!$Y$65="Baja",'Mapa final'!$AA$65="Mayor"),CONCATENATE("R10C",'Mapa final'!$O$65),"")</f>
        <v/>
      </c>
      <c r="AD45" s="56" t="str">
        <f>IF(AND('Mapa final'!$Y$66="Baja",'Mapa final'!$AA$66="Mayor"),CONCATENATE("R10C",'Mapa final'!$O$66),"")</f>
        <v/>
      </c>
      <c r="AE45" s="56" t="str">
        <f>IF(AND('Mapa final'!$Y$67="Baja",'Mapa final'!$AA$67="Mayor"),CONCATENATE("R10C",'Mapa final'!$O$67),"")</f>
        <v/>
      </c>
      <c r="AF45" s="56" t="str">
        <f>IF(AND('Mapa final'!$Y$68="Baja",'Mapa final'!$AA$68="Mayor"),CONCATENATE("R10C",'Mapa final'!$O$68),"")</f>
        <v/>
      </c>
      <c r="AG45" s="57" t="str">
        <f>IF(AND('Mapa final'!$Y$69="Baja",'Mapa final'!$AA$69="Mayor"),CONCATENATE("R10C",'Mapa final'!$O$69),"")</f>
        <v/>
      </c>
      <c r="AH45" s="58" t="str">
        <f>IF(AND('Mapa final'!$Y$64="Baja",'Mapa final'!$AA$64="Catastrófico"),CONCATENATE("R10C",'Mapa final'!$O$64),"")</f>
        <v/>
      </c>
      <c r="AI45" s="59" t="str">
        <f>IF(AND('Mapa final'!$Y$65="Baja",'Mapa final'!$AA$65="Catastrófico"),CONCATENATE("R10C",'Mapa final'!$O$65),"")</f>
        <v/>
      </c>
      <c r="AJ45" s="59" t="str">
        <f>IF(AND('Mapa final'!$Y$66="Baja",'Mapa final'!$AA$66="Catastrófico"),CONCATENATE("R10C",'Mapa final'!$O$66),"")</f>
        <v/>
      </c>
      <c r="AK45" s="59" t="str">
        <f>IF(AND('Mapa final'!$Y$67="Baja",'Mapa final'!$AA$67="Catastrófico"),CONCATENATE("R10C",'Mapa final'!$O$67),"")</f>
        <v/>
      </c>
      <c r="AL45" s="59" t="str">
        <f>IF(AND('Mapa final'!$Y$68="Baja",'Mapa final'!$AA$68="Catastrófico"),CONCATENATE("R10C",'Mapa final'!$O$68),"")</f>
        <v/>
      </c>
      <c r="AM45" s="60" t="str">
        <f>IF(AND('Mapa final'!$Y$69="Baja",'Mapa final'!$AA$69="Catastrófico"),CONCATENATE("R10C",'Mapa final'!$O$69),"")</f>
        <v/>
      </c>
      <c r="AN45" s="80"/>
      <c r="AO45" s="456"/>
      <c r="AP45" s="457"/>
      <c r="AQ45" s="457"/>
      <c r="AR45" s="457"/>
      <c r="AS45" s="457"/>
      <c r="AT45" s="458"/>
    </row>
    <row r="46" spans="1:80" ht="46.5" customHeight="1" x14ac:dyDescent="0.35">
      <c r="A46" s="80"/>
      <c r="B46" s="381"/>
      <c r="C46" s="381"/>
      <c r="D46" s="382"/>
      <c r="E46" s="419" t="s">
        <v>113</v>
      </c>
      <c r="F46" s="420"/>
      <c r="G46" s="420"/>
      <c r="H46" s="420"/>
      <c r="I46" s="421"/>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381"/>
      <c r="C47" s="381"/>
      <c r="D47" s="382"/>
      <c r="E47" s="438"/>
      <c r="F47" s="423"/>
      <c r="G47" s="423"/>
      <c r="H47" s="423"/>
      <c r="I47" s="424"/>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381"/>
      <c r="C48" s="381"/>
      <c r="D48" s="382"/>
      <c r="E48" s="438"/>
      <c r="F48" s="423"/>
      <c r="G48" s="423"/>
      <c r="H48" s="423"/>
      <c r="I48" s="424"/>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R3C3</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381"/>
      <c r="C49" s="381"/>
      <c r="D49" s="382"/>
      <c r="E49" s="422"/>
      <c r="F49" s="423"/>
      <c r="G49" s="423"/>
      <c r="H49" s="423"/>
      <c r="I49" s="424"/>
      <c r="J49" s="73" t="str">
        <f>IF(AND('Mapa final'!$Y$28="Muy Baja",'Mapa final'!$AA$28="Leve"),CONCATENATE("R4C",'Mapa final'!$O$28),"")</f>
        <v/>
      </c>
      <c r="K49" s="74" t="str">
        <f>IF(AND('Mapa final'!$Y$29="Muy Baja",'Mapa final'!$AA$29="Leve"),CONCATENATE("R4C",'Mapa final'!$O$29),"")</f>
        <v/>
      </c>
      <c r="L49" s="74" t="str">
        <f>IF(AND('Mapa final'!$Y$30="Muy Baja",'Mapa final'!$AA$30="Leve"),CONCATENATE("R4C",'Mapa final'!$O$30),"")</f>
        <v/>
      </c>
      <c r="M49" s="74" t="str">
        <f>IF(AND('Mapa final'!$Y$31="Muy Baja",'Mapa final'!$AA$31="Leve"),CONCATENATE("R4C",'Mapa final'!$O$31),"")</f>
        <v/>
      </c>
      <c r="N49" s="74" t="str">
        <f>IF(AND('Mapa final'!$Y$32="Muy Baja",'Mapa final'!$AA$32="Leve"),CONCATENATE("R4C",'Mapa final'!$O$32),"")</f>
        <v/>
      </c>
      <c r="O49" s="75" t="str">
        <f>IF(AND('Mapa final'!$Y$33="Muy Baja",'Mapa final'!$AA$33="Leve"),CONCATENATE("R4C",'Mapa final'!$O$33),"")</f>
        <v/>
      </c>
      <c r="P49" s="73" t="str">
        <f>IF(AND('Mapa final'!$Y$28="Muy Baja",'Mapa final'!$AA$28="Menor"),CONCATENATE("R4C",'Mapa final'!$O$28),"")</f>
        <v/>
      </c>
      <c r="Q49" s="74" t="str">
        <f>IF(AND('Mapa final'!$Y$29="Muy Baja",'Mapa final'!$AA$29="Menor"),CONCATENATE("R4C",'Mapa final'!$O$29),"")</f>
        <v/>
      </c>
      <c r="R49" s="74" t="str">
        <f>IF(AND('Mapa final'!$Y$30="Muy Baja",'Mapa final'!$AA$30="Menor"),CONCATENATE("R4C",'Mapa final'!$O$30),"")</f>
        <v/>
      </c>
      <c r="S49" s="74" t="str">
        <f>IF(AND('Mapa final'!$Y$31="Muy Baja",'Mapa final'!$AA$31="Menor"),CONCATENATE("R4C",'Mapa final'!$O$31),"")</f>
        <v/>
      </c>
      <c r="T49" s="74" t="str">
        <f>IF(AND('Mapa final'!$Y$32="Muy Baja",'Mapa final'!$AA$32="Menor"),CONCATENATE("R4C",'Mapa final'!$O$32),"")</f>
        <v/>
      </c>
      <c r="U49" s="75" t="str">
        <f>IF(AND('Mapa final'!$Y$33="Muy Baja",'Mapa final'!$AA$33="Menor"),CONCATENATE("R4C",'Mapa final'!$O$33),"")</f>
        <v/>
      </c>
      <c r="V49" s="64" t="str">
        <f>IF(AND('Mapa final'!$Y$28="Muy Baja",'Mapa final'!$AA$28="Moderado"),CONCATENATE("R4C",'Mapa final'!$O$28),"")</f>
        <v/>
      </c>
      <c r="W49" s="65" t="str">
        <f>IF(AND('Mapa final'!$Y$29="Muy Baja",'Mapa final'!$AA$29="Moderado"),CONCATENATE("R4C",'Mapa final'!$O$29),"")</f>
        <v/>
      </c>
      <c r="X49" s="65" t="str">
        <f>IF(AND('Mapa final'!$Y$30="Muy Baja",'Mapa final'!$AA$30="Moderado"),CONCATENATE("R4C",'Mapa final'!$O$30),"")</f>
        <v/>
      </c>
      <c r="Y49" s="65" t="str">
        <f>IF(AND('Mapa final'!$Y$31="Muy Baja",'Mapa final'!$AA$31="Moderado"),CONCATENATE("R4C",'Mapa final'!$O$31),"")</f>
        <v/>
      </c>
      <c r="Z49" s="65" t="str">
        <f>IF(AND('Mapa final'!$Y$32="Muy Baja",'Mapa final'!$AA$32="Moderado"),CONCATENATE("R4C",'Mapa final'!$O$32),"")</f>
        <v/>
      </c>
      <c r="AA49" s="66" t="str">
        <f>IF(AND('Mapa final'!$Y$33="Muy Baja",'Mapa final'!$AA$33="Moderado"),CONCATENATE("R4C",'Mapa final'!$O$33),"")</f>
        <v/>
      </c>
      <c r="AB49" s="49" t="str">
        <f>IF(AND('Mapa final'!$Y$28="Muy Baja",'Mapa final'!$AA$28="Mayor"),CONCATENATE("R4C",'Mapa final'!$O$28),"")</f>
        <v/>
      </c>
      <c r="AC49" s="50" t="str">
        <f>IF(AND('Mapa final'!$Y$29="Muy Baja",'Mapa final'!$AA$29="Mayor"),CONCATENATE("R4C",'Mapa final'!$O$29),"")</f>
        <v/>
      </c>
      <c r="AD49" s="50" t="str">
        <f>IF(AND('Mapa final'!$Y$30="Muy Baja",'Mapa final'!$AA$30="Mayor"),CONCATENATE("R4C",'Mapa final'!$O$30),"")</f>
        <v/>
      </c>
      <c r="AE49" s="50" t="str">
        <f>IF(AND('Mapa final'!$Y$31="Muy Baja",'Mapa final'!$AA$31="Mayor"),CONCATENATE("R4C",'Mapa final'!$O$31),"")</f>
        <v/>
      </c>
      <c r="AF49" s="50" t="str">
        <f>IF(AND('Mapa final'!$Y$32="Muy Baja",'Mapa final'!$AA$32="Mayor"),CONCATENATE("R4C",'Mapa final'!$O$32),"")</f>
        <v/>
      </c>
      <c r="AG49" s="51" t="str">
        <f>IF(AND('Mapa final'!$Y$33="Muy Baja",'Mapa final'!$AA$33="Mayor"),CONCATENATE("R4C",'Mapa final'!$O$33),"")</f>
        <v/>
      </c>
      <c r="AH49" s="52" t="str">
        <f>IF(AND('Mapa final'!$Y$28="Muy Baja",'Mapa final'!$AA$28="Catastrófico"),CONCATENATE("R4C",'Mapa final'!$O$28),"")</f>
        <v/>
      </c>
      <c r="AI49" s="53" t="str">
        <f>IF(AND('Mapa final'!$Y$29="Muy Baja",'Mapa final'!$AA$29="Catastrófico"),CONCATENATE("R4C",'Mapa final'!$O$29),"")</f>
        <v/>
      </c>
      <c r="AJ49" s="53" t="str">
        <f>IF(AND('Mapa final'!$Y$30="Muy Baja",'Mapa final'!$AA$30="Catastrófico"),CONCATENATE("R4C",'Mapa final'!$O$30),"")</f>
        <v/>
      </c>
      <c r="AK49" s="53" t="str">
        <f>IF(AND('Mapa final'!$Y$31="Muy Baja",'Mapa final'!$AA$31="Catastrófico"),CONCATENATE("R4C",'Mapa final'!$O$31),"")</f>
        <v/>
      </c>
      <c r="AL49" s="53" t="str">
        <f>IF(AND('Mapa final'!$Y$32="Muy Baja",'Mapa final'!$AA$32="Catastrófico"),CONCATENATE("R4C",'Mapa final'!$O$32),"")</f>
        <v/>
      </c>
      <c r="AM49" s="54" t="str">
        <f>IF(AND('Mapa final'!$Y$33="Muy Baja",'Mapa final'!$AA$33="Catastrófico"),CONCATENATE("R4C",'Mapa final'!$O$33),"")</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381"/>
      <c r="C50" s="381"/>
      <c r="D50" s="382"/>
      <c r="E50" s="422"/>
      <c r="F50" s="423"/>
      <c r="G50" s="423"/>
      <c r="H50" s="423"/>
      <c r="I50" s="424"/>
      <c r="J50" s="73" t="str">
        <f>IF(AND('Mapa final'!$Y$34="Muy Baja",'Mapa final'!$AA$34="Leve"),CONCATENATE("R5C",'Mapa final'!$O$34),"")</f>
        <v/>
      </c>
      <c r="K50" s="74" t="str">
        <f>IF(AND('Mapa final'!$Y$35="Muy Baja",'Mapa final'!$AA$35="Leve"),CONCATENATE("R5C",'Mapa final'!$O$35),"")</f>
        <v/>
      </c>
      <c r="L50" s="74" t="str">
        <f>IF(AND('Mapa final'!$Y$36="Muy Baja",'Mapa final'!$AA$36="Leve"),CONCATENATE("R5C",'Mapa final'!$O$36),"")</f>
        <v/>
      </c>
      <c r="M50" s="74" t="str">
        <f>IF(AND('Mapa final'!$Y$37="Muy Baja",'Mapa final'!$AA$37="Leve"),CONCATENATE("R5C",'Mapa final'!$O$37),"")</f>
        <v/>
      </c>
      <c r="N50" s="74" t="str">
        <f>IF(AND('Mapa final'!$Y$38="Muy Baja",'Mapa final'!$AA$38="Leve"),CONCATENATE("R5C",'Mapa final'!$O$38),"")</f>
        <v/>
      </c>
      <c r="O50" s="75" t="str">
        <f>IF(AND('Mapa final'!$Y$39="Muy Baja",'Mapa final'!$AA$39="Leve"),CONCATENATE("R5C",'Mapa final'!$O$39),"")</f>
        <v/>
      </c>
      <c r="P50" s="73" t="str">
        <f>IF(AND('Mapa final'!$Y$34="Muy Baja",'Mapa final'!$AA$34="Menor"),CONCATENATE("R5C",'Mapa final'!$O$34),"")</f>
        <v/>
      </c>
      <c r="Q50" s="74" t="str">
        <f>IF(AND('Mapa final'!$Y$35="Muy Baja",'Mapa final'!$AA$35="Menor"),CONCATENATE("R5C",'Mapa final'!$O$35),"")</f>
        <v/>
      </c>
      <c r="R50" s="74" t="str">
        <f>IF(AND('Mapa final'!$Y$36="Muy Baja",'Mapa final'!$AA$36="Menor"),CONCATENATE("R5C",'Mapa final'!$O$36),"")</f>
        <v/>
      </c>
      <c r="S50" s="74" t="str">
        <f>IF(AND('Mapa final'!$Y$37="Muy Baja",'Mapa final'!$AA$37="Menor"),CONCATENATE("R5C",'Mapa final'!$O$37),"")</f>
        <v/>
      </c>
      <c r="T50" s="74" t="str">
        <f>IF(AND('Mapa final'!$Y$38="Muy Baja",'Mapa final'!$AA$38="Menor"),CONCATENATE("R5C",'Mapa final'!$O$38),"")</f>
        <v/>
      </c>
      <c r="U50" s="75" t="str">
        <f>IF(AND('Mapa final'!$Y$39="Muy Baja",'Mapa final'!$AA$39="Menor"),CONCATENATE("R5C",'Mapa final'!$O$39),"")</f>
        <v/>
      </c>
      <c r="V50" s="64" t="str">
        <f>IF(AND('Mapa final'!$Y$34="Muy Baja",'Mapa final'!$AA$34="Moderado"),CONCATENATE("R5C",'Mapa final'!$O$34),"")</f>
        <v/>
      </c>
      <c r="W50" s="65" t="str">
        <f>IF(AND('Mapa final'!$Y$35="Muy Baja",'Mapa final'!$AA$35="Moderado"),CONCATENATE("R5C",'Mapa final'!$O$35),"")</f>
        <v/>
      </c>
      <c r="X50" s="65" t="str">
        <f>IF(AND('Mapa final'!$Y$36="Muy Baja",'Mapa final'!$AA$36="Moderado"),CONCATENATE("R5C",'Mapa final'!$O$36),"")</f>
        <v/>
      </c>
      <c r="Y50" s="65" t="str">
        <f>IF(AND('Mapa final'!$Y$37="Muy Baja",'Mapa final'!$AA$37="Moderado"),CONCATENATE("R5C",'Mapa final'!$O$37),"")</f>
        <v/>
      </c>
      <c r="Z50" s="65" t="str">
        <f>IF(AND('Mapa final'!$Y$38="Muy Baja",'Mapa final'!$AA$38="Moderado"),CONCATENATE("R5C",'Mapa final'!$O$38),"")</f>
        <v/>
      </c>
      <c r="AA50" s="66" t="str">
        <f>IF(AND('Mapa final'!$Y$39="Muy Baja",'Mapa final'!$AA$39="Moderado"),CONCATENATE("R5C",'Mapa final'!$O$39),"")</f>
        <v/>
      </c>
      <c r="AB50" s="49" t="str">
        <f>IF(AND('Mapa final'!$Y$34="Muy Baja",'Mapa final'!$AA$34="Mayor"),CONCATENATE("R5C",'Mapa final'!$O$34),"")</f>
        <v/>
      </c>
      <c r="AC50" s="50" t="str">
        <f>IF(AND('Mapa final'!$Y$35="Muy Baja",'Mapa final'!$AA$35="Mayor"),CONCATENATE("R5C",'Mapa final'!$O$35),"")</f>
        <v/>
      </c>
      <c r="AD50" s="50" t="str">
        <f>IF(AND('Mapa final'!$Y$36="Muy Baja",'Mapa final'!$AA$36="Mayor"),CONCATENATE("R5C",'Mapa final'!$O$36),"")</f>
        <v/>
      </c>
      <c r="AE50" s="50" t="str">
        <f>IF(AND('Mapa final'!$Y$37="Muy Baja",'Mapa final'!$AA$37="Mayor"),CONCATENATE("R5C",'Mapa final'!$O$37),"")</f>
        <v/>
      </c>
      <c r="AF50" s="50" t="str">
        <f>IF(AND('Mapa final'!$Y$38="Muy Baja",'Mapa final'!$AA$38="Mayor"),CONCATENATE("R5C",'Mapa final'!$O$38),"")</f>
        <v/>
      </c>
      <c r="AG50" s="51" t="str">
        <f>IF(AND('Mapa final'!$Y$39="Muy Baja",'Mapa final'!$AA$39="Mayor"),CONCATENATE("R5C",'Mapa final'!$O$39),"")</f>
        <v/>
      </c>
      <c r="AH50" s="52" t="str">
        <f>IF(AND('Mapa final'!$Y$34="Muy Baja",'Mapa final'!$AA$34="Catastrófico"),CONCATENATE("R5C",'Mapa final'!$O$34),"")</f>
        <v/>
      </c>
      <c r="AI50" s="53" t="str">
        <f>IF(AND('Mapa final'!$Y$35="Muy Baja",'Mapa final'!$AA$35="Catastrófico"),CONCATENATE("R5C",'Mapa final'!$O$35),"")</f>
        <v/>
      </c>
      <c r="AJ50" s="53" t="str">
        <f>IF(AND('Mapa final'!$Y$36="Muy Baja",'Mapa final'!$AA$36="Catastrófico"),CONCATENATE("R5C",'Mapa final'!$O$36),"")</f>
        <v/>
      </c>
      <c r="AK50" s="53" t="str">
        <f>IF(AND('Mapa final'!$Y$37="Muy Baja",'Mapa final'!$AA$37="Catastrófico"),CONCATENATE("R5C",'Mapa final'!$O$37),"")</f>
        <v/>
      </c>
      <c r="AL50" s="53" t="str">
        <f>IF(AND('Mapa final'!$Y$38="Muy Baja",'Mapa final'!$AA$38="Catastrófico"),CONCATENATE("R5C",'Mapa final'!$O$38),"")</f>
        <v/>
      </c>
      <c r="AM50" s="54" t="str">
        <f>IF(AND('Mapa final'!$Y$39="Muy Baja",'Mapa final'!$AA$39="Catastrófico"),CONCATENATE("R5C",'Mapa final'!$O$39),"")</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381"/>
      <c r="C51" s="381"/>
      <c r="D51" s="382"/>
      <c r="E51" s="422"/>
      <c r="F51" s="423"/>
      <c r="G51" s="423"/>
      <c r="H51" s="423"/>
      <c r="I51" s="424"/>
      <c r="J51" s="73" t="str">
        <f>IF(AND('Mapa final'!$Y$40="Muy Baja",'Mapa final'!$AA$40="Leve"),CONCATENATE("R6C",'Mapa final'!$O$40),"")</f>
        <v/>
      </c>
      <c r="K51" s="74" t="str">
        <f>IF(AND('Mapa final'!$Y$41="Muy Baja",'Mapa final'!$AA$41="Leve"),CONCATENATE("R6C",'Mapa final'!$O$41),"")</f>
        <v/>
      </c>
      <c r="L51" s="74" t="str">
        <f>IF(AND('Mapa final'!$Y$42="Muy Baja",'Mapa final'!$AA$42="Leve"),CONCATENATE("R6C",'Mapa final'!$O$42),"")</f>
        <v/>
      </c>
      <c r="M51" s="74" t="str">
        <f>IF(AND('Mapa final'!$Y$43="Muy Baja",'Mapa final'!$AA$43="Leve"),CONCATENATE("R6C",'Mapa final'!$O$43),"")</f>
        <v/>
      </c>
      <c r="N51" s="74" t="str">
        <f>IF(AND('Mapa final'!$Y$44="Muy Baja",'Mapa final'!$AA$44="Leve"),CONCATENATE("R6C",'Mapa final'!$O$44),"")</f>
        <v/>
      </c>
      <c r="O51" s="75" t="str">
        <f>IF(AND('Mapa final'!$Y$45="Muy Baja",'Mapa final'!$AA$45="Leve"),CONCATENATE("R6C",'Mapa final'!$O$45),"")</f>
        <v/>
      </c>
      <c r="P51" s="73" t="str">
        <f>IF(AND('Mapa final'!$Y$40="Muy Baja",'Mapa final'!$AA$40="Menor"),CONCATENATE("R6C",'Mapa final'!$O$40),"")</f>
        <v/>
      </c>
      <c r="Q51" s="74" t="str">
        <f>IF(AND('Mapa final'!$Y$41="Muy Baja",'Mapa final'!$AA$41="Menor"),CONCATENATE("R6C",'Mapa final'!$O$41),"")</f>
        <v/>
      </c>
      <c r="R51" s="74" t="str">
        <f>IF(AND('Mapa final'!$Y$42="Muy Baja",'Mapa final'!$AA$42="Menor"),CONCATENATE("R6C",'Mapa final'!$O$42),"")</f>
        <v/>
      </c>
      <c r="S51" s="74" t="str">
        <f>IF(AND('Mapa final'!$Y$43="Muy Baja",'Mapa final'!$AA$43="Menor"),CONCATENATE("R6C",'Mapa final'!$O$43),"")</f>
        <v/>
      </c>
      <c r="T51" s="74" t="str">
        <f>IF(AND('Mapa final'!$Y$44="Muy Baja",'Mapa final'!$AA$44="Menor"),CONCATENATE("R6C",'Mapa final'!$O$44),"")</f>
        <v/>
      </c>
      <c r="U51" s="75" t="str">
        <f>IF(AND('Mapa final'!$Y$45="Muy Baja",'Mapa final'!$AA$45="Menor"),CONCATENATE("R6C",'Mapa final'!$O$45),"")</f>
        <v/>
      </c>
      <c r="V51" s="64" t="str">
        <f>IF(AND('Mapa final'!$Y$40="Muy Baja",'Mapa final'!$AA$40="Moderado"),CONCATENATE("R6C",'Mapa final'!$O$40),"")</f>
        <v/>
      </c>
      <c r="W51" s="65" t="str">
        <f>IF(AND('Mapa final'!$Y$41="Muy Baja",'Mapa final'!$AA$41="Moderado"),CONCATENATE("R6C",'Mapa final'!$O$41),"")</f>
        <v/>
      </c>
      <c r="X51" s="65" t="str">
        <f>IF(AND('Mapa final'!$Y$42="Muy Baja",'Mapa final'!$AA$42="Moderado"),CONCATENATE("R6C",'Mapa final'!$O$42),"")</f>
        <v/>
      </c>
      <c r="Y51" s="65" t="str">
        <f>IF(AND('Mapa final'!$Y$43="Muy Baja",'Mapa final'!$AA$43="Moderado"),CONCATENATE("R6C",'Mapa final'!$O$43),"")</f>
        <v/>
      </c>
      <c r="Z51" s="65" t="str">
        <f>IF(AND('Mapa final'!$Y$44="Muy Baja",'Mapa final'!$AA$44="Moderado"),CONCATENATE("R6C",'Mapa final'!$O$44),"")</f>
        <v/>
      </c>
      <c r="AA51" s="66" t="str">
        <f>IF(AND('Mapa final'!$Y$45="Muy Baja",'Mapa final'!$AA$45="Moderado"),CONCATENATE("R6C",'Mapa final'!$O$45),"")</f>
        <v/>
      </c>
      <c r="AB51" s="49" t="str">
        <f>IF(AND('Mapa final'!$Y$40="Muy Baja",'Mapa final'!$AA$40="Mayor"),CONCATENATE("R6C",'Mapa final'!$O$40),"")</f>
        <v/>
      </c>
      <c r="AC51" s="50" t="str">
        <f>IF(AND('Mapa final'!$Y$41="Muy Baja",'Mapa final'!$AA$41="Mayor"),CONCATENATE("R6C",'Mapa final'!$O$41),"")</f>
        <v/>
      </c>
      <c r="AD51" s="50" t="str">
        <f>IF(AND('Mapa final'!$Y$42="Muy Baja",'Mapa final'!$AA$42="Mayor"),CONCATENATE("R6C",'Mapa final'!$O$42),"")</f>
        <v/>
      </c>
      <c r="AE51" s="50" t="str">
        <f>IF(AND('Mapa final'!$Y$43="Muy Baja",'Mapa final'!$AA$43="Mayor"),CONCATENATE("R6C",'Mapa final'!$O$43),"")</f>
        <v/>
      </c>
      <c r="AF51" s="50" t="str">
        <f>IF(AND('Mapa final'!$Y$44="Muy Baja",'Mapa final'!$AA$44="Mayor"),CONCATENATE("R6C",'Mapa final'!$O$44),"")</f>
        <v/>
      </c>
      <c r="AG51" s="51" t="str">
        <f>IF(AND('Mapa final'!$Y$45="Muy Baja",'Mapa final'!$AA$45="Mayor"),CONCATENATE("R6C",'Mapa final'!$O$45),"")</f>
        <v/>
      </c>
      <c r="AH51" s="52" t="str">
        <f>IF(AND('Mapa final'!$Y$40="Muy Baja",'Mapa final'!$AA$40="Catastrófico"),CONCATENATE("R6C",'Mapa final'!$O$40),"")</f>
        <v/>
      </c>
      <c r="AI51" s="53" t="str">
        <f>IF(AND('Mapa final'!$Y$41="Muy Baja",'Mapa final'!$AA$41="Catastrófico"),CONCATENATE("R6C",'Mapa final'!$O$41),"")</f>
        <v/>
      </c>
      <c r="AJ51" s="53" t="str">
        <f>IF(AND('Mapa final'!$Y$42="Muy Baja",'Mapa final'!$AA$42="Catastrófico"),CONCATENATE("R6C",'Mapa final'!$O$42),"")</f>
        <v/>
      </c>
      <c r="AK51" s="53" t="str">
        <f>IF(AND('Mapa final'!$Y$43="Muy Baja",'Mapa final'!$AA$43="Catastrófico"),CONCATENATE("R6C",'Mapa final'!$O$43),"")</f>
        <v/>
      </c>
      <c r="AL51" s="53" t="str">
        <f>IF(AND('Mapa final'!$Y$44="Muy Baja",'Mapa final'!$AA$44="Catastrófico"),CONCATENATE("R6C",'Mapa final'!$O$44),"")</f>
        <v/>
      </c>
      <c r="AM51" s="54" t="str">
        <f>IF(AND('Mapa final'!$Y$45="Muy Baja",'Mapa final'!$AA$45="Catastrófico"),CONCATENATE("R6C",'Mapa final'!$O$45),"")</f>
        <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381"/>
      <c r="C52" s="381"/>
      <c r="D52" s="382"/>
      <c r="E52" s="422"/>
      <c r="F52" s="423"/>
      <c r="G52" s="423"/>
      <c r="H52" s="423"/>
      <c r="I52" s="424"/>
      <c r="J52" s="73" t="str">
        <f>IF(AND('Mapa final'!$Y$46="Muy Baja",'Mapa final'!$AA$46="Leve"),CONCATENATE("R7C",'Mapa final'!$O$46),"")</f>
        <v/>
      </c>
      <c r="K52" s="74" t="str">
        <f>IF(AND('Mapa final'!$Y$47="Muy Baja",'Mapa final'!$AA$47="Leve"),CONCATENATE("R7C",'Mapa final'!$O$47),"")</f>
        <v/>
      </c>
      <c r="L52" s="74" t="str">
        <f>IF(AND('Mapa final'!$Y$48="Muy Baja",'Mapa final'!$AA$48="Leve"),CONCATENATE("R7C",'Mapa final'!$O$48),"")</f>
        <v/>
      </c>
      <c r="M52" s="74" t="str">
        <f>IF(AND('Mapa final'!$Y$49="Muy Baja",'Mapa final'!$AA$49="Leve"),CONCATENATE("R7C",'Mapa final'!$O$49),"")</f>
        <v/>
      </c>
      <c r="N52" s="74" t="str">
        <f>IF(AND('Mapa final'!$Y$50="Muy Baja",'Mapa final'!$AA$50="Leve"),CONCATENATE("R7C",'Mapa final'!$O$50),"")</f>
        <v/>
      </c>
      <c r="O52" s="75" t="str">
        <f>IF(AND('Mapa final'!$Y$51="Muy Baja",'Mapa final'!$AA$51="Leve"),CONCATENATE("R7C",'Mapa final'!$O$51),"")</f>
        <v/>
      </c>
      <c r="P52" s="73" t="str">
        <f>IF(AND('Mapa final'!$Y$46="Muy Baja",'Mapa final'!$AA$46="Menor"),CONCATENATE("R7C",'Mapa final'!$O$46),"")</f>
        <v/>
      </c>
      <c r="Q52" s="74" t="str">
        <f>IF(AND('Mapa final'!$Y$47="Muy Baja",'Mapa final'!$AA$47="Menor"),CONCATENATE("R7C",'Mapa final'!$O$47),"")</f>
        <v/>
      </c>
      <c r="R52" s="74" t="str">
        <f>IF(AND('Mapa final'!$Y$48="Muy Baja",'Mapa final'!$AA$48="Menor"),CONCATENATE("R7C",'Mapa final'!$O$48),"")</f>
        <v/>
      </c>
      <c r="S52" s="74" t="str">
        <f>IF(AND('Mapa final'!$Y$49="Muy Baja",'Mapa final'!$AA$49="Menor"),CONCATENATE("R7C",'Mapa final'!$O$49),"")</f>
        <v/>
      </c>
      <c r="T52" s="74" t="str">
        <f>IF(AND('Mapa final'!$Y$50="Muy Baja",'Mapa final'!$AA$50="Menor"),CONCATENATE("R7C",'Mapa final'!$O$50),"")</f>
        <v/>
      </c>
      <c r="U52" s="75" t="str">
        <f>IF(AND('Mapa final'!$Y$51="Muy Baja",'Mapa final'!$AA$51="Menor"),CONCATENATE("R7C",'Mapa final'!$O$51),"")</f>
        <v/>
      </c>
      <c r="V52" s="64" t="str">
        <f>IF(AND('Mapa final'!$Y$46="Muy Baja",'Mapa final'!$AA$46="Moderado"),CONCATENATE("R7C",'Mapa final'!$O$46),"")</f>
        <v/>
      </c>
      <c r="W52" s="65" t="str">
        <f>IF(AND('Mapa final'!$Y$47="Muy Baja",'Mapa final'!$AA$47="Moderado"),CONCATENATE("R7C",'Mapa final'!$O$47),"")</f>
        <v/>
      </c>
      <c r="X52" s="65" t="str">
        <f>IF(AND('Mapa final'!$Y$48="Muy Baja",'Mapa final'!$AA$48="Moderado"),CONCATENATE("R7C",'Mapa final'!$O$48),"")</f>
        <v/>
      </c>
      <c r="Y52" s="65" t="str">
        <f>IF(AND('Mapa final'!$Y$49="Muy Baja",'Mapa final'!$AA$49="Moderado"),CONCATENATE("R7C",'Mapa final'!$O$49),"")</f>
        <v/>
      </c>
      <c r="Z52" s="65" t="str">
        <f>IF(AND('Mapa final'!$Y$50="Muy Baja",'Mapa final'!$AA$50="Moderado"),CONCATENATE("R7C",'Mapa final'!$O$50),"")</f>
        <v/>
      </c>
      <c r="AA52" s="66" t="str">
        <f>IF(AND('Mapa final'!$Y$51="Muy Baja",'Mapa final'!$AA$51="Moderado"),CONCATENATE("R7C",'Mapa final'!$O$51),"")</f>
        <v/>
      </c>
      <c r="AB52" s="49" t="str">
        <f>IF(AND('Mapa final'!$Y$46="Muy Baja",'Mapa final'!$AA$46="Mayor"),CONCATENATE("R7C",'Mapa final'!$O$46),"")</f>
        <v/>
      </c>
      <c r="AC52" s="50" t="str">
        <f>IF(AND('Mapa final'!$Y$47="Muy Baja",'Mapa final'!$AA$47="Mayor"),CONCATENATE("R7C",'Mapa final'!$O$47),"")</f>
        <v/>
      </c>
      <c r="AD52" s="50" t="str">
        <f>IF(AND('Mapa final'!$Y$48="Muy Baja",'Mapa final'!$AA$48="Mayor"),CONCATENATE("R7C",'Mapa final'!$O$48),"")</f>
        <v/>
      </c>
      <c r="AE52" s="50" t="str">
        <f>IF(AND('Mapa final'!$Y$49="Muy Baja",'Mapa final'!$AA$49="Mayor"),CONCATENATE("R7C",'Mapa final'!$O$49),"")</f>
        <v/>
      </c>
      <c r="AF52" s="50" t="str">
        <f>IF(AND('Mapa final'!$Y$50="Muy Baja",'Mapa final'!$AA$50="Mayor"),CONCATENATE("R7C",'Mapa final'!$O$50),"")</f>
        <v/>
      </c>
      <c r="AG52" s="51" t="str">
        <f>IF(AND('Mapa final'!$Y$51="Muy Baja",'Mapa final'!$AA$51="Mayor"),CONCATENATE("R7C",'Mapa final'!$O$51),"")</f>
        <v/>
      </c>
      <c r="AH52" s="52" t="str">
        <f>IF(AND('Mapa final'!$Y$46="Muy Baja",'Mapa final'!$AA$46="Catastrófico"),CONCATENATE("R7C",'Mapa final'!$O$46),"")</f>
        <v/>
      </c>
      <c r="AI52" s="53" t="str">
        <f>IF(AND('Mapa final'!$Y$47="Muy Baja",'Mapa final'!$AA$47="Catastrófico"),CONCATENATE("R7C",'Mapa final'!$O$47),"")</f>
        <v/>
      </c>
      <c r="AJ52" s="53" t="str">
        <f>IF(AND('Mapa final'!$Y$48="Muy Baja",'Mapa final'!$AA$48="Catastrófico"),CONCATENATE("R7C",'Mapa final'!$O$48),"")</f>
        <v/>
      </c>
      <c r="AK52" s="53" t="str">
        <f>IF(AND('Mapa final'!$Y$49="Muy Baja",'Mapa final'!$AA$49="Catastrófico"),CONCATENATE("R7C",'Mapa final'!$O$49),"")</f>
        <v/>
      </c>
      <c r="AL52" s="53" t="str">
        <f>IF(AND('Mapa final'!$Y$50="Muy Baja",'Mapa final'!$AA$50="Catastrófico"),CONCATENATE("R7C",'Mapa final'!$O$50),"")</f>
        <v/>
      </c>
      <c r="AM52" s="54" t="str">
        <f>IF(AND('Mapa final'!$Y$51="Muy Baja",'Mapa final'!$AA$51="Catastrófico"),CONCATENATE("R7C",'Mapa final'!$O$51),"")</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381"/>
      <c r="C53" s="381"/>
      <c r="D53" s="382"/>
      <c r="E53" s="422"/>
      <c r="F53" s="423"/>
      <c r="G53" s="423"/>
      <c r="H53" s="423"/>
      <c r="I53" s="424"/>
      <c r="J53" s="73" t="str">
        <f>IF(AND('Mapa final'!$Y$52="Muy Baja",'Mapa final'!$AA$52="Leve"),CONCATENATE("R8C",'Mapa final'!$O$52),"")</f>
        <v/>
      </c>
      <c r="K53" s="74" t="str">
        <f>IF(AND('Mapa final'!$Y$53="Muy Baja",'Mapa final'!$AA$53="Leve"),CONCATENATE("R8C",'Mapa final'!$O$53),"")</f>
        <v/>
      </c>
      <c r="L53" s="74" t="str">
        <f>IF(AND('Mapa final'!$Y$54="Muy Baja",'Mapa final'!$AA$54="Leve"),CONCATENATE("R8C",'Mapa final'!$O$54),"")</f>
        <v/>
      </c>
      <c r="M53" s="74" t="str">
        <f>IF(AND('Mapa final'!$Y$55="Muy Baja",'Mapa final'!$AA$55="Leve"),CONCATENATE("R8C",'Mapa final'!$O$55),"")</f>
        <v/>
      </c>
      <c r="N53" s="74" t="str">
        <f>IF(AND('Mapa final'!$Y$56="Muy Baja",'Mapa final'!$AA$56="Leve"),CONCATENATE("R8C",'Mapa final'!$O$56),"")</f>
        <v/>
      </c>
      <c r="O53" s="75" t="str">
        <f>IF(AND('Mapa final'!$Y$57="Muy Baja",'Mapa final'!$AA$57="Leve"),CONCATENATE("R8C",'Mapa final'!$O$57),"")</f>
        <v/>
      </c>
      <c r="P53" s="73" t="str">
        <f>IF(AND('Mapa final'!$Y$52="Muy Baja",'Mapa final'!$AA$52="Menor"),CONCATENATE("R8C",'Mapa final'!$O$52),"")</f>
        <v/>
      </c>
      <c r="Q53" s="74" t="str">
        <f>IF(AND('Mapa final'!$Y$53="Muy Baja",'Mapa final'!$AA$53="Menor"),CONCATENATE("R8C",'Mapa final'!$O$53),"")</f>
        <v/>
      </c>
      <c r="R53" s="74" t="str">
        <f>IF(AND('Mapa final'!$Y$54="Muy Baja",'Mapa final'!$AA$54="Menor"),CONCATENATE("R8C",'Mapa final'!$O$54),"")</f>
        <v/>
      </c>
      <c r="S53" s="74" t="str">
        <f>IF(AND('Mapa final'!$Y$55="Muy Baja",'Mapa final'!$AA$55="Menor"),CONCATENATE("R8C",'Mapa final'!$O$55),"")</f>
        <v/>
      </c>
      <c r="T53" s="74" t="str">
        <f>IF(AND('Mapa final'!$Y$56="Muy Baja",'Mapa final'!$AA$56="Menor"),CONCATENATE("R8C",'Mapa final'!$O$56),"")</f>
        <v/>
      </c>
      <c r="U53" s="75" t="str">
        <f>IF(AND('Mapa final'!$Y$57="Muy Baja",'Mapa final'!$AA$57="Menor"),CONCATENATE("R8C",'Mapa final'!$O$57),"")</f>
        <v/>
      </c>
      <c r="V53" s="64" t="str">
        <f>IF(AND('Mapa final'!$Y$52="Muy Baja",'Mapa final'!$AA$52="Moderado"),CONCATENATE("R8C",'Mapa final'!$O$52),"")</f>
        <v/>
      </c>
      <c r="W53" s="65" t="str">
        <f>IF(AND('Mapa final'!$Y$53="Muy Baja",'Mapa final'!$AA$53="Moderado"),CONCATENATE("R8C",'Mapa final'!$O$53),"")</f>
        <v/>
      </c>
      <c r="X53" s="65" t="str">
        <f>IF(AND('Mapa final'!$Y$54="Muy Baja",'Mapa final'!$AA$54="Moderado"),CONCATENATE("R8C",'Mapa final'!$O$54),"")</f>
        <v/>
      </c>
      <c r="Y53" s="65" t="str">
        <f>IF(AND('Mapa final'!$Y$55="Muy Baja",'Mapa final'!$AA$55="Moderado"),CONCATENATE("R8C",'Mapa final'!$O$55),"")</f>
        <v/>
      </c>
      <c r="Z53" s="65" t="str">
        <f>IF(AND('Mapa final'!$Y$56="Muy Baja",'Mapa final'!$AA$56="Moderado"),CONCATENATE("R8C",'Mapa final'!$O$56),"")</f>
        <v/>
      </c>
      <c r="AA53" s="66" t="str">
        <f>IF(AND('Mapa final'!$Y$57="Muy Baja",'Mapa final'!$AA$57="Moderado"),CONCATENATE("R8C",'Mapa final'!$O$57),"")</f>
        <v/>
      </c>
      <c r="AB53" s="49" t="str">
        <f>IF(AND('Mapa final'!$Y$52="Muy Baja",'Mapa final'!$AA$52="Mayor"),CONCATENATE("R8C",'Mapa final'!$O$52),"")</f>
        <v/>
      </c>
      <c r="AC53" s="50" t="str">
        <f>IF(AND('Mapa final'!$Y$53="Muy Baja",'Mapa final'!$AA$53="Mayor"),CONCATENATE("R8C",'Mapa final'!$O$53),"")</f>
        <v/>
      </c>
      <c r="AD53" s="50" t="str">
        <f>IF(AND('Mapa final'!$Y$54="Muy Baja",'Mapa final'!$AA$54="Mayor"),CONCATENATE("R8C",'Mapa final'!$O$54),"")</f>
        <v/>
      </c>
      <c r="AE53" s="50" t="str">
        <f>IF(AND('Mapa final'!$Y$55="Muy Baja",'Mapa final'!$AA$55="Mayor"),CONCATENATE("R8C",'Mapa final'!$O$55),"")</f>
        <v/>
      </c>
      <c r="AF53" s="50" t="str">
        <f>IF(AND('Mapa final'!$Y$56="Muy Baja",'Mapa final'!$AA$56="Mayor"),CONCATENATE("R8C",'Mapa final'!$O$56),"")</f>
        <v/>
      </c>
      <c r="AG53" s="51" t="str">
        <f>IF(AND('Mapa final'!$Y$57="Muy Baja",'Mapa final'!$AA$57="Mayor"),CONCATENATE("R8C",'Mapa final'!$O$57),"")</f>
        <v/>
      </c>
      <c r="AH53" s="52" t="str">
        <f>IF(AND('Mapa final'!$Y$52="Muy Baja",'Mapa final'!$AA$52="Catastrófico"),CONCATENATE("R8C",'Mapa final'!$O$52),"")</f>
        <v/>
      </c>
      <c r="AI53" s="53" t="str">
        <f>IF(AND('Mapa final'!$Y$53="Muy Baja",'Mapa final'!$AA$53="Catastrófico"),CONCATENATE("R8C",'Mapa final'!$O$53),"")</f>
        <v/>
      </c>
      <c r="AJ53" s="53" t="str">
        <f>IF(AND('Mapa final'!$Y$54="Muy Baja",'Mapa final'!$AA$54="Catastrófico"),CONCATENATE("R8C",'Mapa final'!$O$54),"")</f>
        <v/>
      </c>
      <c r="AK53" s="53" t="str">
        <f>IF(AND('Mapa final'!$Y$55="Muy Baja",'Mapa final'!$AA$55="Catastrófico"),CONCATENATE("R8C",'Mapa final'!$O$55),"")</f>
        <v/>
      </c>
      <c r="AL53" s="53" t="str">
        <f>IF(AND('Mapa final'!$Y$56="Muy Baja",'Mapa final'!$AA$56="Catastrófico"),CONCATENATE("R8C",'Mapa final'!$O$56),"")</f>
        <v/>
      </c>
      <c r="AM53" s="54" t="str">
        <f>IF(AND('Mapa final'!$Y$57="Muy Baja",'Mapa final'!$AA$57="Catastrófico"),CONCATENATE("R8C",'Mapa final'!$O$57),"")</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381"/>
      <c r="C54" s="381"/>
      <c r="D54" s="382"/>
      <c r="E54" s="422"/>
      <c r="F54" s="423"/>
      <c r="G54" s="423"/>
      <c r="H54" s="423"/>
      <c r="I54" s="424"/>
      <c r="J54" s="73" t="str">
        <f>IF(AND('Mapa final'!$Y$58="Muy Baja",'Mapa final'!$AA$58="Leve"),CONCATENATE("R9C",'Mapa final'!$O$58),"")</f>
        <v/>
      </c>
      <c r="K54" s="74" t="str">
        <f>IF(AND('Mapa final'!$Y$59="Muy Baja",'Mapa final'!$AA$59="Leve"),CONCATENATE("R9C",'Mapa final'!$O$59),"")</f>
        <v/>
      </c>
      <c r="L54" s="74" t="str">
        <f>IF(AND('Mapa final'!$Y$60="Muy Baja",'Mapa final'!$AA$60="Leve"),CONCATENATE("R9C",'Mapa final'!$O$60),"")</f>
        <v/>
      </c>
      <c r="M54" s="74" t="str">
        <f>IF(AND('Mapa final'!$Y$61="Muy Baja",'Mapa final'!$AA$61="Leve"),CONCATENATE("R9C",'Mapa final'!$O$61),"")</f>
        <v/>
      </c>
      <c r="N54" s="74" t="str">
        <f>IF(AND('Mapa final'!$Y$62="Muy Baja",'Mapa final'!$AA$62="Leve"),CONCATENATE("R9C",'Mapa final'!$O$62),"")</f>
        <v/>
      </c>
      <c r="O54" s="75" t="str">
        <f>IF(AND('Mapa final'!$Y$63="Muy Baja",'Mapa final'!$AA$63="Leve"),CONCATENATE("R9C",'Mapa final'!$O$63),"")</f>
        <v/>
      </c>
      <c r="P54" s="73" t="str">
        <f>IF(AND('Mapa final'!$Y$58="Muy Baja",'Mapa final'!$AA$58="Menor"),CONCATENATE("R9C",'Mapa final'!$O$58),"")</f>
        <v/>
      </c>
      <c r="Q54" s="74" t="str">
        <f>IF(AND('Mapa final'!$Y$59="Muy Baja",'Mapa final'!$AA$59="Menor"),CONCATENATE("R9C",'Mapa final'!$O$59),"")</f>
        <v/>
      </c>
      <c r="R54" s="74" t="str">
        <f>IF(AND('Mapa final'!$Y$60="Muy Baja",'Mapa final'!$AA$60="Menor"),CONCATENATE("R9C",'Mapa final'!$O$60),"")</f>
        <v/>
      </c>
      <c r="S54" s="74" t="str">
        <f>IF(AND('Mapa final'!$Y$61="Muy Baja",'Mapa final'!$AA$61="Menor"),CONCATENATE("R9C",'Mapa final'!$O$61),"")</f>
        <v/>
      </c>
      <c r="T54" s="74" t="str">
        <f>IF(AND('Mapa final'!$Y$62="Muy Baja",'Mapa final'!$AA$62="Menor"),CONCATENATE("R9C",'Mapa final'!$O$62),"")</f>
        <v/>
      </c>
      <c r="U54" s="75" t="str">
        <f>IF(AND('Mapa final'!$Y$63="Muy Baja",'Mapa final'!$AA$63="Menor"),CONCATENATE("R9C",'Mapa final'!$O$63),"")</f>
        <v/>
      </c>
      <c r="V54" s="64" t="str">
        <f>IF(AND('Mapa final'!$Y$58="Muy Baja",'Mapa final'!$AA$58="Moderado"),CONCATENATE("R9C",'Mapa final'!$O$58),"")</f>
        <v/>
      </c>
      <c r="W54" s="65" t="str">
        <f>IF(AND('Mapa final'!$Y$59="Muy Baja",'Mapa final'!$AA$59="Moderado"),CONCATENATE("R9C",'Mapa final'!$O$59),"")</f>
        <v/>
      </c>
      <c r="X54" s="65" t="str">
        <f>IF(AND('Mapa final'!$Y$60="Muy Baja",'Mapa final'!$AA$60="Moderado"),CONCATENATE("R9C",'Mapa final'!$O$60),"")</f>
        <v/>
      </c>
      <c r="Y54" s="65" t="str">
        <f>IF(AND('Mapa final'!$Y$61="Muy Baja",'Mapa final'!$AA$61="Moderado"),CONCATENATE("R9C",'Mapa final'!$O$61),"")</f>
        <v/>
      </c>
      <c r="Z54" s="65" t="str">
        <f>IF(AND('Mapa final'!$Y$62="Muy Baja",'Mapa final'!$AA$62="Moderado"),CONCATENATE("R9C",'Mapa final'!$O$62),"")</f>
        <v/>
      </c>
      <c r="AA54" s="66" t="str">
        <f>IF(AND('Mapa final'!$Y$63="Muy Baja",'Mapa final'!$AA$63="Moderado"),CONCATENATE("R9C",'Mapa final'!$O$63),"")</f>
        <v/>
      </c>
      <c r="AB54" s="49" t="str">
        <f>IF(AND('Mapa final'!$Y$58="Muy Baja",'Mapa final'!$AA$58="Mayor"),CONCATENATE("R9C",'Mapa final'!$O$58),"")</f>
        <v/>
      </c>
      <c r="AC54" s="50" t="str">
        <f>IF(AND('Mapa final'!$Y$59="Muy Baja",'Mapa final'!$AA$59="Mayor"),CONCATENATE("R9C",'Mapa final'!$O$59),"")</f>
        <v/>
      </c>
      <c r="AD54" s="50" t="str">
        <f>IF(AND('Mapa final'!$Y$60="Muy Baja",'Mapa final'!$AA$60="Mayor"),CONCATENATE("R9C",'Mapa final'!$O$60),"")</f>
        <v/>
      </c>
      <c r="AE54" s="50" t="str">
        <f>IF(AND('Mapa final'!$Y$61="Muy Baja",'Mapa final'!$AA$61="Mayor"),CONCATENATE("R9C",'Mapa final'!$O$61),"")</f>
        <v/>
      </c>
      <c r="AF54" s="50" t="str">
        <f>IF(AND('Mapa final'!$Y$62="Muy Baja",'Mapa final'!$AA$62="Mayor"),CONCATENATE("R9C",'Mapa final'!$O$62),"")</f>
        <v/>
      </c>
      <c r="AG54" s="51" t="str">
        <f>IF(AND('Mapa final'!$Y$63="Muy Baja",'Mapa final'!$AA$63="Mayor"),CONCATENATE("R9C",'Mapa final'!$O$63),"")</f>
        <v/>
      </c>
      <c r="AH54" s="52" t="str">
        <f>IF(AND('Mapa final'!$Y$58="Muy Baja",'Mapa final'!$AA$58="Catastrófico"),CONCATENATE("R9C",'Mapa final'!$O$58),"")</f>
        <v/>
      </c>
      <c r="AI54" s="53" t="str">
        <f>IF(AND('Mapa final'!$Y$59="Muy Baja",'Mapa final'!$AA$59="Catastrófico"),CONCATENATE("R9C",'Mapa final'!$O$59),"")</f>
        <v/>
      </c>
      <c r="AJ54" s="53" t="str">
        <f>IF(AND('Mapa final'!$Y$60="Muy Baja",'Mapa final'!$AA$60="Catastrófico"),CONCATENATE("R9C",'Mapa final'!$O$60),"")</f>
        <v/>
      </c>
      <c r="AK54" s="53" t="str">
        <f>IF(AND('Mapa final'!$Y$61="Muy Baja",'Mapa final'!$AA$61="Catastrófico"),CONCATENATE("R9C",'Mapa final'!$O$61),"")</f>
        <v/>
      </c>
      <c r="AL54" s="53" t="str">
        <f>IF(AND('Mapa final'!$Y$62="Muy Baja",'Mapa final'!$AA$62="Catastrófico"),CONCATENATE("R9C",'Mapa final'!$O$62),"")</f>
        <v/>
      </c>
      <c r="AM54" s="54" t="str">
        <f>IF(AND('Mapa final'!$Y$63="Muy Baja",'Mapa final'!$AA$63="Catastrófico"),CONCATENATE("R9C",'Mapa final'!$O$63),"")</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381"/>
      <c r="C55" s="381"/>
      <c r="D55" s="382"/>
      <c r="E55" s="425"/>
      <c r="F55" s="426"/>
      <c r="G55" s="426"/>
      <c r="H55" s="426"/>
      <c r="I55" s="427"/>
      <c r="J55" s="76" t="str">
        <f>IF(AND('Mapa final'!$Y$64="Muy Baja",'Mapa final'!$AA$64="Leve"),CONCATENATE("R10C",'Mapa final'!$O$64),"")</f>
        <v/>
      </c>
      <c r="K55" s="77" t="str">
        <f>IF(AND('Mapa final'!$Y$65="Muy Baja",'Mapa final'!$AA$65="Leve"),CONCATENATE("R10C",'Mapa final'!$O$65),"")</f>
        <v/>
      </c>
      <c r="L55" s="77" t="str">
        <f>IF(AND('Mapa final'!$Y$66="Muy Baja",'Mapa final'!$AA$66="Leve"),CONCATENATE("R10C",'Mapa final'!$O$66),"")</f>
        <v/>
      </c>
      <c r="M55" s="77" t="str">
        <f>IF(AND('Mapa final'!$Y$67="Muy Baja",'Mapa final'!$AA$67="Leve"),CONCATENATE("R10C",'Mapa final'!$O$67),"")</f>
        <v/>
      </c>
      <c r="N55" s="77" t="str">
        <f>IF(AND('Mapa final'!$Y$68="Muy Baja",'Mapa final'!$AA$68="Leve"),CONCATENATE("R10C",'Mapa final'!$O$68),"")</f>
        <v/>
      </c>
      <c r="O55" s="78" t="str">
        <f>IF(AND('Mapa final'!$Y$69="Muy Baja",'Mapa final'!$AA$69="Leve"),CONCATENATE("R10C",'Mapa final'!$O$69),"")</f>
        <v/>
      </c>
      <c r="P55" s="76" t="str">
        <f>IF(AND('Mapa final'!$Y$64="Muy Baja",'Mapa final'!$AA$64="Menor"),CONCATENATE("R10C",'Mapa final'!$O$64),"")</f>
        <v/>
      </c>
      <c r="Q55" s="77" t="str">
        <f>IF(AND('Mapa final'!$Y$65="Muy Baja",'Mapa final'!$AA$65="Menor"),CONCATENATE("R10C",'Mapa final'!$O$65),"")</f>
        <v/>
      </c>
      <c r="R55" s="77" t="str">
        <f>IF(AND('Mapa final'!$Y$66="Muy Baja",'Mapa final'!$AA$66="Menor"),CONCATENATE("R10C",'Mapa final'!$O$66),"")</f>
        <v/>
      </c>
      <c r="S55" s="77" t="str">
        <f>IF(AND('Mapa final'!$Y$67="Muy Baja",'Mapa final'!$AA$67="Menor"),CONCATENATE("R10C",'Mapa final'!$O$67),"")</f>
        <v/>
      </c>
      <c r="T55" s="77" t="str">
        <f>IF(AND('Mapa final'!$Y$68="Muy Baja",'Mapa final'!$AA$68="Menor"),CONCATENATE("R10C",'Mapa final'!$O$68),"")</f>
        <v/>
      </c>
      <c r="U55" s="78" t="str">
        <f>IF(AND('Mapa final'!$Y$69="Muy Baja",'Mapa final'!$AA$69="Menor"),CONCATENATE("R10C",'Mapa final'!$O$69),"")</f>
        <v/>
      </c>
      <c r="V55" s="67" t="str">
        <f>IF(AND('Mapa final'!$Y$64="Muy Baja",'Mapa final'!$AA$64="Moderado"),CONCATENATE("R10C",'Mapa final'!$O$64),"")</f>
        <v/>
      </c>
      <c r="W55" s="68" t="str">
        <f>IF(AND('Mapa final'!$Y$65="Muy Baja",'Mapa final'!$AA$65="Moderado"),CONCATENATE("R10C",'Mapa final'!$O$65),"")</f>
        <v/>
      </c>
      <c r="X55" s="68" t="str">
        <f>IF(AND('Mapa final'!$Y$66="Muy Baja",'Mapa final'!$AA$66="Moderado"),CONCATENATE("R10C",'Mapa final'!$O$66),"")</f>
        <v/>
      </c>
      <c r="Y55" s="68" t="str">
        <f>IF(AND('Mapa final'!$Y$67="Muy Baja",'Mapa final'!$AA$67="Moderado"),CONCATENATE("R10C",'Mapa final'!$O$67),"")</f>
        <v/>
      </c>
      <c r="Z55" s="68" t="str">
        <f>IF(AND('Mapa final'!$Y$68="Muy Baja",'Mapa final'!$AA$68="Moderado"),CONCATENATE("R10C",'Mapa final'!$O$68),"")</f>
        <v/>
      </c>
      <c r="AA55" s="69" t="str">
        <f>IF(AND('Mapa final'!$Y$69="Muy Baja",'Mapa final'!$AA$69="Moderado"),CONCATENATE("R10C",'Mapa final'!$O$69),"")</f>
        <v/>
      </c>
      <c r="AB55" s="55" t="str">
        <f>IF(AND('Mapa final'!$Y$64="Muy Baja",'Mapa final'!$AA$64="Mayor"),CONCATENATE("R10C",'Mapa final'!$O$64),"")</f>
        <v/>
      </c>
      <c r="AC55" s="56" t="str">
        <f>IF(AND('Mapa final'!$Y$65="Muy Baja",'Mapa final'!$AA$65="Mayor"),CONCATENATE("R10C",'Mapa final'!$O$65),"")</f>
        <v/>
      </c>
      <c r="AD55" s="56" t="str">
        <f>IF(AND('Mapa final'!$Y$66="Muy Baja",'Mapa final'!$AA$66="Mayor"),CONCATENATE("R10C",'Mapa final'!$O$66),"")</f>
        <v/>
      </c>
      <c r="AE55" s="56" t="str">
        <f>IF(AND('Mapa final'!$Y$67="Muy Baja",'Mapa final'!$AA$67="Mayor"),CONCATENATE("R10C",'Mapa final'!$O$67),"")</f>
        <v/>
      </c>
      <c r="AF55" s="56" t="str">
        <f>IF(AND('Mapa final'!$Y$68="Muy Baja",'Mapa final'!$AA$68="Mayor"),CONCATENATE("R10C",'Mapa final'!$O$68),"")</f>
        <v/>
      </c>
      <c r="AG55" s="57" t="str">
        <f>IF(AND('Mapa final'!$Y$69="Muy Baja",'Mapa final'!$AA$69="Mayor"),CONCATENATE("R10C",'Mapa final'!$O$69),"")</f>
        <v/>
      </c>
      <c r="AH55" s="58" t="str">
        <f>IF(AND('Mapa final'!$Y$64="Muy Baja",'Mapa final'!$AA$64="Catastrófico"),CONCATENATE("R10C",'Mapa final'!$O$64),"")</f>
        <v/>
      </c>
      <c r="AI55" s="59" t="str">
        <f>IF(AND('Mapa final'!$Y$65="Muy Baja",'Mapa final'!$AA$65="Catastrófico"),CONCATENATE("R10C",'Mapa final'!$O$65),"")</f>
        <v/>
      </c>
      <c r="AJ55" s="59" t="str">
        <f>IF(AND('Mapa final'!$Y$66="Muy Baja",'Mapa final'!$AA$66="Catastrófico"),CONCATENATE("R10C",'Mapa final'!$O$66),"")</f>
        <v/>
      </c>
      <c r="AK55" s="59" t="str">
        <f>IF(AND('Mapa final'!$Y$67="Muy Baja",'Mapa final'!$AA$67="Catastrófico"),CONCATENATE("R10C",'Mapa final'!$O$67),"")</f>
        <v/>
      </c>
      <c r="AL55" s="59" t="str">
        <f>IF(AND('Mapa final'!$Y$68="Muy Baja",'Mapa final'!$AA$68="Catastrófico"),CONCATENATE("R10C",'Mapa final'!$O$68),"")</f>
        <v/>
      </c>
      <c r="AM55" s="60" t="str">
        <f>IF(AND('Mapa final'!$Y$69="Muy Baja",'Mapa final'!$AA$69="Catastrófico"),CONCATENATE("R10C",'Mapa final'!$O$69),"")</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419" t="s">
        <v>112</v>
      </c>
      <c r="K56" s="420"/>
      <c r="L56" s="420"/>
      <c r="M56" s="420"/>
      <c r="N56" s="420"/>
      <c r="O56" s="421"/>
      <c r="P56" s="419" t="s">
        <v>111</v>
      </c>
      <c r="Q56" s="420"/>
      <c r="R56" s="420"/>
      <c r="S56" s="420"/>
      <c r="T56" s="420"/>
      <c r="U56" s="421"/>
      <c r="V56" s="419" t="s">
        <v>110</v>
      </c>
      <c r="W56" s="420"/>
      <c r="X56" s="420"/>
      <c r="Y56" s="420"/>
      <c r="Z56" s="420"/>
      <c r="AA56" s="421"/>
      <c r="AB56" s="419" t="s">
        <v>109</v>
      </c>
      <c r="AC56" s="428"/>
      <c r="AD56" s="420"/>
      <c r="AE56" s="420"/>
      <c r="AF56" s="420"/>
      <c r="AG56" s="421"/>
      <c r="AH56" s="419" t="s">
        <v>108</v>
      </c>
      <c r="AI56" s="420"/>
      <c r="AJ56" s="420"/>
      <c r="AK56" s="420"/>
      <c r="AL56" s="420"/>
      <c r="AM56" s="421"/>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422"/>
      <c r="K57" s="423"/>
      <c r="L57" s="423"/>
      <c r="M57" s="423"/>
      <c r="N57" s="423"/>
      <c r="O57" s="424"/>
      <c r="P57" s="422"/>
      <c r="Q57" s="423"/>
      <c r="R57" s="423"/>
      <c r="S57" s="423"/>
      <c r="T57" s="423"/>
      <c r="U57" s="424"/>
      <c r="V57" s="422"/>
      <c r="W57" s="423"/>
      <c r="X57" s="423"/>
      <c r="Y57" s="423"/>
      <c r="Z57" s="423"/>
      <c r="AA57" s="424"/>
      <c r="AB57" s="422"/>
      <c r="AC57" s="423"/>
      <c r="AD57" s="423"/>
      <c r="AE57" s="423"/>
      <c r="AF57" s="423"/>
      <c r="AG57" s="424"/>
      <c r="AH57" s="422"/>
      <c r="AI57" s="423"/>
      <c r="AJ57" s="423"/>
      <c r="AK57" s="423"/>
      <c r="AL57" s="423"/>
      <c r="AM57" s="424"/>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422"/>
      <c r="K58" s="423"/>
      <c r="L58" s="423"/>
      <c r="M58" s="423"/>
      <c r="N58" s="423"/>
      <c r="O58" s="424"/>
      <c r="P58" s="422"/>
      <c r="Q58" s="423"/>
      <c r="R58" s="423"/>
      <c r="S58" s="423"/>
      <c r="T58" s="423"/>
      <c r="U58" s="424"/>
      <c r="V58" s="422"/>
      <c r="W58" s="423"/>
      <c r="X58" s="423"/>
      <c r="Y58" s="423"/>
      <c r="Z58" s="423"/>
      <c r="AA58" s="424"/>
      <c r="AB58" s="422"/>
      <c r="AC58" s="423"/>
      <c r="AD58" s="423"/>
      <c r="AE58" s="423"/>
      <c r="AF58" s="423"/>
      <c r="AG58" s="424"/>
      <c r="AH58" s="422"/>
      <c r="AI58" s="423"/>
      <c r="AJ58" s="423"/>
      <c r="AK58" s="423"/>
      <c r="AL58" s="423"/>
      <c r="AM58" s="424"/>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422"/>
      <c r="K59" s="423"/>
      <c r="L59" s="423"/>
      <c r="M59" s="423"/>
      <c r="N59" s="423"/>
      <c r="O59" s="424"/>
      <c r="P59" s="422"/>
      <c r="Q59" s="423"/>
      <c r="R59" s="423"/>
      <c r="S59" s="423"/>
      <c r="T59" s="423"/>
      <c r="U59" s="424"/>
      <c r="V59" s="422"/>
      <c r="W59" s="423"/>
      <c r="X59" s="423"/>
      <c r="Y59" s="423"/>
      <c r="Z59" s="423"/>
      <c r="AA59" s="424"/>
      <c r="AB59" s="422"/>
      <c r="AC59" s="423"/>
      <c r="AD59" s="423"/>
      <c r="AE59" s="423"/>
      <c r="AF59" s="423"/>
      <c r="AG59" s="424"/>
      <c r="AH59" s="422"/>
      <c r="AI59" s="423"/>
      <c r="AJ59" s="423"/>
      <c r="AK59" s="423"/>
      <c r="AL59" s="423"/>
      <c r="AM59" s="424"/>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422"/>
      <c r="K60" s="423"/>
      <c r="L60" s="423"/>
      <c r="M60" s="423"/>
      <c r="N60" s="423"/>
      <c r="O60" s="424"/>
      <c r="P60" s="422"/>
      <c r="Q60" s="423"/>
      <c r="R60" s="423"/>
      <c r="S60" s="423"/>
      <c r="T60" s="423"/>
      <c r="U60" s="424"/>
      <c r="V60" s="422"/>
      <c r="W60" s="423"/>
      <c r="X60" s="423"/>
      <c r="Y60" s="423"/>
      <c r="Z60" s="423"/>
      <c r="AA60" s="424"/>
      <c r="AB60" s="422"/>
      <c r="AC60" s="423"/>
      <c r="AD60" s="423"/>
      <c r="AE60" s="423"/>
      <c r="AF60" s="423"/>
      <c r="AG60" s="424"/>
      <c r="AH60" s="422"/>
      <c r="AI60" s="423"/>
      <c r="AJ60" s="423"/>
      <c r="AK60" s="423"/>
      <c r="AL60" s="423"/>
      <c r="AM60" s="424"/>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425"/>
      <c r="K61" s="426"/>
      <c r="L61" s="426"/>
      <c r="M61" s="426"/>
      <c r="N61" s="426"/>
      <c r="O61" s="427"/>
      <c r="P61" s="425"/>
      <c r="Q61" s="426"/>
      <c r="R61" s="426"/>
      <c r="S61" s="426"/>
      <c r="T61" s="426"/>
      <c r="U61" s="427"/>
      <c r="V61" s="425"/>
      <c r="W61" s="426"/>
      <c r="X61" s="426"/>
      <c r="Y61" s="426"/>
      <c r="Z61" s="426"/>
      <c r="AA61" s="427"/>
      <c r="AB61" s="425"/>
      <c r="AC61" s="426"/>
      <c r="AD61" s="426"/>
      <c r="AE61" s="426"/>
      <c r="AF61" s="426"/>
      <c r="AG61" s="427"/>
      <c r="AH61" s="425"/>
      <c r="AI61" s="426"/>
      <c r="AJ61" s="426"/>
      <c r="AK61" s="426"/>
      <c r="AL61" s="426"/>
      <c r="AM61" s="427"/>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68" t="s">
        <v>55</v>
      </c>
      <c r="C1" s="468"/>
      <c r="D1" s="468"/>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9"/>
      <c r="C3" s="10" t="s">
        <v>52</v>
      </c>
      <c r="D3" s="10"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1" t="s">
        <v>51</v>
      </c>
      <c r="C4" s="12" t="s">
        <v>102</v>
      </c>
      <c r="D4" s="13">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4" t="s">
        <v>53</v>
      </c>
      <c r="C5" s="15" t="s">
        <v>103</v>
      </c>
      <c r="D5" s="16">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7" t="s">
        <v>107</v>
      </c>
      <c r="C6" s="15" t="s">
        <v>104</v>
      </c>
      <c r="D6" s="16">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18" t="s">
        <v>6</v>
      </c>
      <c r="C7" s="15" t="s">
        <v>105</v>
      </c>
      <c r="D7" s="16">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19" t="s">
        <v>54</v>
      </c>
      <c r="C8" s="15" t="s">
        <v>106</v>
      </c>
      <c r="D8" s="16">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4" sqref="D4:D8"/>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0"/>
      <c r="B1" s="469" t="s">
        <v>63</v>
      </c>
      <c r="C1" s="469"/>
      <c r="D1" s="469"/>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157</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145</v>
      </c>
      <c r="D11" s="100" t="s">
        <v>152</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149</v>
      </c>
      <c r="D12" s="100" t="s">
        <v>153</v>
      </c>
      <c r="E12" s="80"/>
      <c r="F12" s="80"/>
      <c r="G12" s="80"/>
      <c r="H12" s="80"/>
      <c r="I12" s="80"/>
      <c r="J12" s="80"/>
      <c r="K12" s="80"/>
      <c r="L12" s="80"/>
      <c r="M12" s="80"/>
      <c r="N12" s="80"/>
      <c r="O12" s="80"/>
      <c r="P12" s="80"/>
      <c r="Q12" s="80"/>
      <c r="R12" s="80"/>
      <c r="S12" s="80"/>
      <c r="T12" s="80"/>
      <c r="U12" s="80"/>
    </row>
    <row r="13" spans="1:21" x14ac:dyDescent="0.25">
      <c r="A13" s="100"/>
      <c r="B13" s="100"/>
      <c r="C13" s="100" t="s">
        <v>148</v>
      </c>
      <c r="D13" s="100" t="s">
        <v>154</v>
      </c>
      <c r="E13" s="80"/>
      <c r="F13" s="80"/>
      <c r="G13" s="80"/>
      <c r="H13" s="80"/>
      <c r="I13" s="80"/>
      <c r="J13" s="80"/>
      <c r="K13" s="80"/>
      <c r="L13" s="80"/>
      <c r="M13" s="80"/>
      <c r="N13" s="80"/>
      <c r="O13" s="80"/>
      <c r="P13" s="80"/>
      <c r="Q13" s="80"/>
      <c r="R13" s="80"/>
      <c r="S13" s="80"/>
      <c r="T13" s="80"/>
      <c r="U13" s="80"/>
    </row>
    <row r="14" spans="1:21" x14ac:dyDescent="0.25">
      <c r="A14" s="100"/>
      <c r="B14" s="100"/>
      <c r="C14" s="100" t="s">
        <v>150</v>
      </c>
      <c r="D14" s="100" t="s">
        <v>155</v>
      </c>
      <c r="E14" s="80"/>
      <c r="F14" s="80"/>
      <c r="G14" s="80"/>
      <c r="H14" s="80"/>
      <c r="I14" s="80"/>
      <c r="J14" s="80"/>
      <c r="K14" s="80"/>
      <c r="L14" s="80"/>
      <c r="M14" s="80"/>
      <c r="N14" s="80"/>
      <c r="O14" s="80"/>
      <c r="P14" s="80"/>
      <c r="Q14" s="80"/>
      <c r="R14" s="80"/>
      <c r="S14" s="80"/>
      <c r="T14" s="80"/>
      <c r="U14" s="80"/>
    </row>
    <row r="15" spans="1:21" x14ac:dyDescent="0.25">
      <c r="A15" s="100"/>
      <c r="B15" s="100"/>
      <c r="C15" s="100" t="s">
        <v>151</v>
      </c>
      <c r="D15" s="100" t="s">
        <v>156</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1"/>
      <c r="C52" s="31"/>
      <c r="D52" s="31"/>
    </row>
    <row r="53" spans="1:15" ht="20.25" x14ac:dyDescent="0.25">
      <c r="A53" s="100"/>
      <c r="B53" s="21"/>
      <c r="C53" s="31"/>
      <c r="D53" s="31"/>
    </row>
    <row r="54" spans="1:15" ht="20.25" x14ac:dyDescent="0.25">
      <c r="A54" s="100"/>
      <c r="B54" s="21"/>
      <c r="C54" s="31"/>
      <c r="D54" s="31"/>
    </row>
    <row r="55" spans="1:15" ht="20.25" x14ac:dyDescent="0.25">
      <c r="A55" s="100"/>
      <c r="B55" s="21"/>
      <c r="C55" s="31"/>
      <c r="D55" s="31"/>
    </row>
    <row r="56" spans="1:15" ht="20.25" x14ac:dyDescent="0.25">
      <c r="A56" s="100"/>
      <c r="B56" s="21"/>
      <c r="C56" s="31"/>
      <c r="D56" s="31"/>
    </row>
    <row r="57" spans="1:15" ht="20.25" x14ac:dyDescent="0.25">
      <c r="A57" s="100"/>
      <c r="B57" s="21"/>
      <c r="C57" s="31"/>
      <c r="D57" s="31"/>
    </row>
    <row r="58" spans="1:15" ht="20.25" x14ac:dyDescent="0.25">
      <c r="A58" s="100"/>
      <c r="B58" s="21"/>
      <c r="C58" s="31"/>
      <c r="D58" s="31"/>
    </row>
    <row r="59" spans="1:15" ht="20.25" x14ac:dyDescent="0.25">
      <c r="A59" s="100"/>
      <c r="B59" s="21"/>
      <c r="C59" s="31"/>
      <c r="D59" s="31"/>
    </row>
    <row r="60" spans="1:15" ht="20.25" x14ac:dyDescent="0.25">
      <c r="A60" s="100"/>
      <c r="B60" s="21"/>
      <c r="C60" s="31"/>
      <c r="D60" s="31"/>
    </row>
    <row r="61" spans="1:15" ht="20.25" x14ac:dyDescent="0.25">
      <c r="A61" s="100"/>
      <c r="B61" s="21"/>
      <c r="C61" s="31"/>
      <c r="D61" s="31"/>
    </row>
    <row r="62" spans="1:15" ht="20.25" x14ac:dyDescent="0.25">
      <c r="A62" s="100"/>
      <c r="B62" s="21"/>
      <c r="C62" s="31"/>
      <c r="D62" s="31"/>
    </row>
    <row r="63" spans="1:15" ht="20.25" x14ac:dyDescent="0.25">
      <c r="A63" s="100"/>
      <c r="B63" s="21"/>
      <c r="C63" s="31"/>
      <c r="D63" s="31"/>
    </row>
    <row r="64" spans="1:15" ht="20.25" x14ac:dyDescent="0.25">
      <c r="A64" s="100"/>
      <c r="B64" s="21"/>
      <c r="C64" s="31"/>
      <c r="D64" s="31"/>
    </row>
    <row r="65" spans="1:4" ht="20.25" x14ac:dyDescent="0.25">
      <c r="A65" s="100"/>
      <c r="B65" s="21"/>
      <c r="C65" s="31"/>
      <c r="D65" s="31"/>
    </row>
    <row r="66" spans="1:4" ht="20.25" x14ac:dyDescent="0.25">
      <c r="A66" s="100"/>
      <c r="B66" s="21"/>
      <c r="C66" s="31"/>
      <c r="D66" s="31"/>
    </row>
    <row r="67" spans="1:4" ht="20.25" x14ac:dyDescent="0.25">
      <c r="A67" s="100"/>
      <c r="B67" s="21"/>
      <c r="C67" s="31"/>
      <c r="D67" s="31"/>
    </row>
    <row r="68" spans="1:4" ht="20.25" x14ac:dyDescent="0.25">
      <c r="A68" s="100"/>
      <c r="B68" s="21"/>
      <c r="C68" s="31"/>
      <c r="D68" s="31"/>
    </row>
    <row r="69" spans="1:4" ht="20.25" x14ac:dyDescent="0.25">
      <c r="A69" s="100"/>
      <c r="B69" s="21"/>
      <c r="C69" s="31"/>
      <c r="D69" s="31"/>
    </row>
    <row r="70" spans="1:4" ht="20.25" x14ac:dyDescent="0.25">
      <c r="A70" s="100"/>
      <c r="B70" s="21"/>
      <c r="C70" s="31"/>
      <c r="D70" s="31"/>
    </row>
    <row r="71" spans="1:4" ht="20.25" x14ac:dyDescent="0.25">
      <c r="A71" s="100"/>
      <c r="B71" s="21"/>
      <c r="C71" s="31"/>
      <c r="D71" s="31"/>
    </row>
    <row r="72" spans="1:4" ht="20.25" x14ac:dyDescent="0.25">
      <c r="A72" s="100"/>
      <c r="B72" s="21"/>
      <c r="C72" s="31"/>
      <c r="D72" s="31"/>
    </row>
    <row r="73" spans="1:4" ht="20.25" x14ac:dyDescent="0.25">
      <c r="A73" s="100"/>
      <c r="B73" s="21"/>
      <c r="C73" s="31"/>
      <c r="D73" s="31"/>
    </row>
    <row r="74" spans="1:4" ht="20.25" x14ac:dyDescent="0.25">
      <c r="A74" s="100"/>
      <c r="B74" s="21"/>
      <c r="C74" s="31"/>
      <c r="D74" s="31"/>
    </row>
    <row r="75" spans="1:4" ht="20.25" x14ac:dyDescent="0.25">
      <c r="A75" s="100"/>
      <c r="B75" s="21"/>
      <c r="C75" s="31"/>
      <c r="D75" s="31"/>
    </row>
    <row r="76" spans="1:4" ht="20.25" x14ac:dyDescent="0.25">
      <c r="A76" s="100"/>
      <c r="B76" s="21"/>
      <c r="C76" s="31"/>
      <c r="D76" s="31"/>
    </row>
    <row r="77" spans="1:4" ht="20.25" x14ac:dyDescent="0.25">
      <c r="A77" s="100"/>
      <c r="B77" s="21"/>
      <c r="C77" s="31"/>
      <c r="D77" s="31"/>
    </row>
    <row r="78" spans="1:4" ht="20.25" x14ac:dyDescent="0.25">
      <c r="A78" s="100"/>
      <c r="B78" s="21"/>
      <c r="C78" s="31"/>
      <c r="D78" s="31"/>
    </row>
    <row r="79" spans="1:4" ht="20.25" x14ac:dyDescent="0.25">
      <c r="A79" s="100"/>
      <c r="B79" s="21"/>
      <c r="C79" s="31"/>
      <c r="D79" s="31"/>
    </row>
    <row r="80" spans="1:4" ht="20.25" x14ac:dyDescent="0.25">
      <c r="A80" s="100"/>
      <c r="B80" s="21"/>
      <c r="C80" s="31"/>
      <c r="D80" s="31"/>
    </row>
    <row r="81" spans="1:4" ht="20.25" x14ac:dyDescent="0.25">
      <c r="A81" s="100"/>
      <c r="B81" s="21"/>
      <c r="C81" s="31"/>
      <c r="D81" s="31"/>
    </row>
    <row r="82" spans="1:4" ht="20.25" x14ac:dyDescent="0.25">
      <c r="A82" s="100"/>
      <c r="B82" s="21"/>
      <c r="C82" s="31"/>
      <c r="D82" s="31"/>
    </row>
    <row r="83" spans="1:4" ht="20.25" x14ac:dyDescent="0.25">
      <c r="A83" s="100"/>
      <c r="B83" s="21"/>
      <c r="C83" s="31"/>
      <c r="D83" s="31"/>
    </row>
    <row r="84" spans="1:4" ht="20.25" x14ac:dyDescent="0.25">
      <c r="A84" s="100"/>
      <c r="B84" s="21"/>
      <c r="C84" s="31"/>
      <c r="D84" s="31"/>
    </row>
    <row r="85" spans="1:4" ht="20.25" x14ac:dyDescent="0.25">
      <c r="A85" s="100"/>
      <c r="B85" s="21"/>
      <c r="C85" s="31"/>
      <c r="D85" s="31"/>
    </row>
    <row r="86" spans="1:4" ht="20.25" x14ac:dyDescent="0.25">
      <c r="A86" s="100"/>
      <c r="B86" s="21"/>
      <c r="C86" s="31"/>
      <c r="D86" s="31"/>
    </row>
    <row r="87" spans="1:4" ht="20.25" x14ac:dyDescent="0.25">
      <c r="A87" s="100"/>
      <c r="B87" s="21"/>
      <c r="C87" s="31"/>
      <c r="D87" s="31"/>
    </row>
    <row r="88" spans="1:4" ht="20.25" x14ac:dyDescent="0.25">
      <c r="A88" s="100"/>
      <c r="B88" s="21"/>
      <c r="C88" s="31"/>
      <c r="D88" s="31"/>
    </row>
    <row r="89" spans="1:4" ht="20.25" x14ac:dyDescent="0.25">
      <c r="A89" s="100"/>
      <c r="B89" s="21"/>
      <c r="C89" s="31"/>
      <c r="D89" s="31"/>
    </row>
    <row r="90" spans="1:4" ht="20.25" x14ac:dyDescent="0.25">
      <c r="A90" s="100"/>
      <c r="B90" s="21"/>
      <c r="C90" s="31"/>
      <c r="D90" s="31"/>
    </row>
    <row r="91" spans="1:4" ht="20.25" x14ac:dyDescent="0.25">
      <c r="A91" s="100"/>
      <c r="B91" s="21"/>
      <c r="C91" s="31"/>
      <c r="D91" s="31"/>
    </row>
    <row r="92" spans="1:4" ht="20.25" x14ac:dyDescent="0.25">
      <c r="A92" s="100"/>
      <c r="B92" s="21"/>
      <c r="C92" s="31"/>
      <c r="D92" s="31"/>
    </row>
    <row r="93" spans="1:4" ht="20.25" x14ac:dyDescent="0.25">
      <c r="A93" s="100"/>
      <c r="B93" s="21"/>
      <c r="C93" s="31"/>
      <c r="D93" s="31"/>
    </row>
    <row r="94" spans="1:4" ht="20.25" x14ac:dyDescent="0.25">
      <c r="A94" s="100"/>
      <c r="B94" s="21"/>
      <c r="C94" s="31"/>
      <c r="D94" s="31"/>
    </row>
    <row r="95" spans="1:4" ht="20.25" x14ac:dyDescent="0.25">
      <c r="A95" s="100"/>
      <c r="B95" s="21"/>
      <c r="C95" s="31"/>
      <c r="D95" s="31"/>
    </row>
    <row r="96" spans="1:4" ht="20.25" x14ac:dyDescent="0.25">
      <c r="A96" s="100"/>
      <c r="B96" s="21"/>
      <c r="C96" s="31"/>
      <c r="D96" s="31"/>
    </row>
    <row r="97" spans="1:4" ht="20.25" x14ac:dyDescent="0.25">
      <c r="A97" s="100"/>
      <c r="B97" s="21"/>
      <c r="C97" s="31"/>
      <c r="D97" s="31"/>
    </row>
    <row r="98" spans="1:4" ht="20.25" x14ac:dyDescent="0.25">
      <c r="A98" s="100"/>
      <c r="B98" s="21"/>
      <c r="C98" s="31"/>
      <c r="D98" s="31"/>
    </row>
    <row r="99" spans="1:4" ht="20.25" x14ac:dyDescent="0.25">
      <c r="A99" s="100"/>
      <c r="B99" s="21"/>
      <c r="C99" s="31"/>
      <c r="D99" s="31"/>
    </row>
    <row r="100" spans="1:4" ht="20.25" x14ac:dyDescent="0.25">
      <c r="A100" s="100"/>
      <c r="B100" s="21"/>
      <c r="C100" s="31"/>
      <c r="D100" s="31"/>
    </row>
    <row r="101" spans="1:4" ht="20.25" x14ac:dyDescent="0.25">
      <c r="A101" s="100"/>
      <c r="B101" s="21"/>
      <c r="C101" s="31"/>
      <c r="D101" s="31"/>
    </row>
    <row r="102" spans="1:4" ht="20.25" x14ac:dyDescent="0.25">
      <c r="A102" s="100"/>
      <c r="B102" s="21"/>
      <c r="C102" s="31"/>
      <c r="D102" s="31"/>
    </row>
    <row r="103" spans="1:4" ht="20.25" x14ac:dyDescent="0.25">
      <c r="A103" s="100"/>
      <c r="B103" s="21"/>
      <c r="C103" s="31"/>
      <c r="D103" s="31"/>
    </row>
    <row r="104" spans="1:4" ht="20.25" x14ac:dyDescent="0.25">
      <c r="A104" s="100"/>
      <c r="B104" s="21"/>
      <c r="C104" s="31"/>
      <c r="D104" s="31"/>
    </row>
    <row r="105" spans="1:4" ht="20.25" x14ac:dyDescent="0.25">
      <c r="A105" s="100"/>
      <c r="B105" s="21"/>
      <c r="C105" s="31"/>
      <c r="D105" s="31"/>
    </row>
    <row r="106" spans="1:4" ht="20.25" x14ac:dyDescent="0.25">
      <c r="A106" s="100"/>
      <c r="B106" s="21"/>
      <c r="C106" s="31"/>
      <c r="D106" s="31"/>
    </row>
    <row r="107" spans="1:4" ht="20.25" x14ac:dyDescent="0.25">
      <c r="A107" s="100"/>
      <c r="B107" s="21"/>
      <c r="C107" s="31"/>
      <c r="D107" s="31"/>
    </row>
    <row r="108" spans="1:4" ht="20.25" x14ac:dyDescent="0.25">
      <c r="A108" s="100"/>
      <c r="B108" s="21"/>
      <c r="C108" s="31"/>
      <c r="D108" s="31"/>
    </row>
    <row r="109" spans="1:4" ht="20.25" x14ac:dyDescent="0.25">
      <c r="A109" s="100"/>
      <c r="B109" s="21"/>
      <c r="C109" s="31"/>
      <c r="D109" s="31"/>
    </row>
    <row r="110" spans="1:4" ht="20.25" x14ac:dyDescent="0.25">
      <c r="A110" s="100"/>
      <c r="B110" s="21"/>
      <c r="C110" s="31"/>
      <c r="D110" s="31"/>
    </row>
    <row r="111" spans="1:4" ht="20.25" x14ac:dyDescent="0.25">
      <c r="A111" s="100"/>
      <c r="B111" s="21"/>
      <c r="C111" s="31"/>
      <c r="D111" s="31"/>
    </row>
    <row r="112" spans="1:4" ht="20.25" x14ac:dyDescent="0.25">
      <c r="A112" s="100"/>
      <c r="B112" s="21"/>
      <c r="C112" s="31"/>
      <c r="D112" s="31"/>
    </row>
    <row r="113" spans="1:4" ht="20.25" x14ac:dyDescent="0.25">
      <c r="A113" s="100"/>
      <c r="B113" s="21"/>
      <c r="C113" s="31"/>
      <c r="D113" s="31"/>
    </row>
    <row r="114" spans="1:4" ht="20.25" x14ac:dyDescent="0.25">
      <c r="A114" s="100"/>
      <c r="B114" s="21"/>
      <c r="C114" s="31"/>
      <c r="D114" s="31"/>
    </row>
    <row r="115" spans="1:4" ht="20.25" x14ac:dyDescent="0.25">
      <c r="A115" s="100"/>
      <c r="B115" s="21"/>
      <c r="C115" s="31"/>
      <c r="D115" s="31"/>
    </row>
    <row r="116" spans="1:4" ht="20.25" x14ac:dyDescent="0.25">
      <c r="A116" s="100"/>
      <c r="B116" s="21"/>
      <c r="C116" s="31"/>
      <c r="D116" s="31"/>
    </row>
    <row r="117" spans="1:4" ht="20.25" x14ac:dyDescent="0.25">
      <c r="A117" s="100"/>
      <c r="B117" s="21"/>
      <c r="C117" s="31"/>
      <c r="D117" s="31"/>
    </row>
    <row r="118" spans="1:4" ht="20.25" x14ac:dyDescent="0.25">
      <c r="A118" s="100"/>
      <c r="B118" s="21"/>
      <c r="C118" s="31"/>
      <c r="D118" s="31"/>
    </row>
    <row r="119" spans="1:4" ht="20.25" x14ac:dyDescent="0.25">
      <c r="A119" s="100"/>
      <c r="B119" s="21"/>
      <c r="C119" s="31"/>
      <c r="D119" s="31"/>
    </row>
    <row r="120" spans="1:4" ht="20.25" x14ac:dyDescent="0.25">
      <c r="A120" s="100"/>
      <c r="B120" s="21"/>
      <c r="C120" s="31"/>
      <c r="D120" s="31"/>
    </row>
    <row r="121" spans="1:4" ht="20.25" x14ac:dyDescent="0.25">
      <c r="A121" s="100"/>
      <c r="B121" s="21"/>
      <c r="C121" s="31"/>
      <c r="D121" s="31"/>
    </row>
    <row r="122" spans="1:4" ht="20.25" x14ac:dyDescent="0.25">
      <c r="A122" s="100"/>
      <c r="B122" s="21"/>
      <c r="C122" s="31"/>
      <c r="D122" s="31"/>
    </row>
    <row r="123" spans="1:4" ht="20.25" x14ac:dyDescent="0.25">
      <c r="A123" s="100"/>
      <c r="B123" s="21"/>
      <c r="C123" s="31"/>
      <c r="D123" s="31"/>
    </row>
    <row r="124" spans="1:4" ht="20.25" x14ac:dyDescent="0.25">
      <c r="A124" s="100"/>
      <c r="B124" s="21"/>
      <c r="C124" s="31"/>
      <c r="D124" s="31"/>
    </row>
    <row r="125" spans="1:4" ht="20.25" x14ac:dyDescent="0.25">
      <c r="A125" s="100"/>
      <c r="B125" s="21"/>
      <c r="C125" s="31"/>
      <c r="D125" s="31"/>
    </row>
    <row r="126" spans="1:4" ht="20.25" x14ac:dyDescent="0.25">
      <c r="A126" s="100"/>
      <c r="B126" s="21"/>
      <c r="C126" s="31"/>
      <c r="D126" s="31"/>
    </row>
    <row r="127" spans="1:4" ht="20.25" x14ac:dyDescent="0.25">
      <c r="A127" s="100"/>
      <c r="B127" s="21"/>
      <c r="C127" s="31"/>
      <c r="D127" s="31"/>
    </row>
    <row r="128" spans="1:4" ht="20.25" x14ac:dyDescent="0.25">
      <c r="A128" s="100"/>
      <c r="B128" s="21"/>
      <c r="C128" s="31"/>
      <c r="D128" s="31"/>
    </row>
    <row r="129" spans="1:4" ht="20.25" x14ac:dyDescent="0.25">
      <c r="A129" s="100"/>
      <c r="B129" s="21"/>
      <c r="C129" s="31"/>
      <c r="D129" s="31"/>
    </row>
    <row r="130" spans="1:4" ht="20.25" x14ac:dyDescent="0.25">
      <c r="A130" s="100"/>
      <c r="B130" s="21"/>
      <c r="C130" s="31"/>
      <c r="D130" s="31"/>
    </row>
    <row r="131" spans="1:4" ht="20.25" x14ac:dyDescent="0.25">
      <c r="A131" s="100"/>
      <c r="B131" s="21"/>
      <c r="C131" s="31"/>
      <c r="D131" s="31"/>
    </row>
    <row r="132" spans="1:4" ht="20.25" x14ac:dyDescent="0.25">
      <c r="A132" s="100"/>
      <c r="B132" s="21"/>
      <c r="C132" s="31"/>
      <c r="D132" s="31"/>
    </row>
    <row r="133" spans="1:4" ht="20.25" x14ac:dyDescent="0.25">
      <c r="A133" s="100"/>
      <c r="B133" s="21"/>
      <c r="C133" s="31"/>
      <c r="D133" s="31"/>
    </row>
    <row r="134" spans="1:4" ht="20.25" x14ac:dyDescent="0.25">
      <c r="A134" s="100"/>
      <c r="B134" s="21"/>
      <c r="C134" s="31"/>
      <c r="D134" s="31"/>
    </row>
    <row r="135" spans="1:4" ht="20.25" x14ac:dyDescent="0.25">
      <c r="A135" s="100"/>
      <c r="B135" s="21"/>
      <c r="C135" s="31"/>
      <c r="D135" s="31"/>
    </row>
    <row r="136" spans="1:4" ht="20.25" x14ac:dyDescent="0.25">
      <c r="A136" s="100"/>
      <c r="B136" s="21"/>
      <c r="C136" s="31"/>
      <c r="D136" s="31"/>
    </row>
    <row r="137" spans="1:4" ht="20.25" x14ac:dyDescent="0.25">
      <c r="A137" s="100"/>
      <c r="B137" s="21"/>
      <c r="C137" s="31"/>
      <c r="D137" s="31"/>
    </row>
    <row r="138" spans="1:4" ht="20.25" x14ac:dyDescent="0.25">
      <c r="A138" s="100"/>
      <c r="B138" s="21"/>
      <c r="C138" s="31"/>
      <c r="D138" s="31"/>
    </row>
    <row r="139" spans="1:4" ht="20.25" x14ac:dyDescent="0.25">
      <c r="A139" s="100"/>
      <c r="B139" s="21"/>
      <c r="C139" s="31"/>
      <c r="D139" s="31"/>
    </row>
    <row r="140" spans="1:4" ht="20.25" x14ac:dyDescent="0.25">
      <c r="A140" s="100"/>
      <c r="B140" s="21"/>
      <c r="C140" s="31"/>
      <c r="D140" s="31"/>
    </row>
    <row r="141" spans="1:4" ht="20.25" x14ac:dyDescent="0.25">
      <c r="A141" s="100"/>
      <c r="B141" s="21"/>
      <c r="C141" s="31"/>
      <c r="D141" s="31"/>
    </row>
    <row r="142" spans="1:4" ht="20.25" x14ac:dyDescent="0.25">
      <c r="A142" s="100"/>
      <c r="B142" s="21"/>
      <c r="C142" s="31"/>
      <c r="D142" s="31"/>
    </row>
    <row r="143" spans="1:4" ht="20.25" x14ac:dyDescent="0.25">
      <c r="A143" s="100"/>
      <c r="B143" s="21"/>
      <c r="C143" s="31"/>
      <c r="D143" s="31"/>
    </row>
    <row r="144" spans="1:4" ht="20.25" x14ac:dyDescent="0.25">
      <c r="A144" s="100"/>
      <c r="B144" s="21"/>
      <c r="C144" s="31"/>
      <c r="D144" s="31"/>
    </row>
    <row r="145" spans="1:4" ht="20.25" x14ac:dyDescent="0.25">
      <c r="A145" s="100"/>
      <c r="B145" s="21"/>
      <c r="C145" s="31"/>
      <c r="D145" s="31"/>
    </row>
    <row r="146" spans="1:4" ht="20.25" x14ac:dyDescent="0.25">
      <c r="A146" s="100"/>
      <c r="B146" s="21"/>
      <c r="C146" s="31"/>
      <c r="D146" s="31"/>
    </row>
    <row r="147" spans="1:4" ht="20.25" x14ac:dyDescent="0.25">
      <c r="A147" s="100"/>
      <c r="B147" s="21"/>
      <c r="C147" s="31"/>
      <c r="D147" s="31"/>
    </row>
    <row r="148" spans="1:4" ht="20.25" x14ac:dyDescent="0.25">
      <c r="A148" s="100"/>
      <c r="B148" s="21"/>
      <c r="C148" s="31"/>
      <c r="D148" s="31"/>
    </row>
    <row r="149" spans="1:4" ht="20.25" x14ac:dyDescent="0.25">
      <c r="A149" s="100"/>
      <c r="B149" s="21"/>
      <c r="C149" s="31"/>
      <c r="D149" s="31"/>
    </row>
    <row r="150" spans="1:4" ht="20.25" x14ac:dyDescent="0.25">
      <c r="A150" s="100"/>
      <c r="B150" s="21"/>
      <c r="C150" s="31"/>
      <c r="D150" s="31"/>
    </row>
    <row r="151" spans="1:4" ht="20.25" x14ac:dyDescent="0.25">
      <c r="A151" s="100"/>
      <c r="B151" s="21"/>
      <c r="C151" s="31"/>
      <c r="D151" s="31"/>
    </row>
    <row r="152" spans="1:4" ht="20.25" x14ac:dyDescent="0.25">
      <c r="A152" s="100"/>
      <c r="B152" s="21"/>
      <c r="C152" s="31"/>
      <c r="D152" s="31"/>
    </row>
    <row r="153" spans="1:4" ht="20.25" x14ac:dyDescent="0.25">
      <c r="A153" s="100"/>
      <c r="B153" s="21"/>
      <c r="C153" s="31"/>
      <c r="D153" s="31"/>
    </row>
    <row r="154" spans="1:4" ht="20.25" x14ac:dyDescent="0.25">
      <c r="A154" s="100"/>
      <c r="B154" s="21"/>
      <c r="C154" s="31"/>
      <c r="D154" s="31"/>
    </row>
    <row r="155" spans="1:4" ht="20.25" x14ac:dyDescent="0.25">
      <c r="A155" s="100"/>
      <c r="B155" s="21"/>
      <c r="C155" s="31"/>
      <c r="D155" s="31"/>
    </row>
    <row r="156" spans="1:4" ht="20.25" x14ac:dyDescent="0.25">
      <c r="A156" s="100"/>
      <c r="B156" s="21"/>
      <c r="C156" s="31"/>
      <c r="D156" s="31"/>
    </row>
    <row r="157" spans="1:4" ht="20.25" x14ac:dyDescent="0.25">
      <c r="A157" s="100"/>
      <c r="B157" s="21"/>
      <c r="C157" s="31"/>
      <c r="D157" s="31"/>
    </row>
    <row r="158" spans="1:4" ht="20.25" x14ac:dyDescent="0.25">
      <c r="A158" s="100"/>
      <c r="B158" s="21"/>
      <c r="C158" s="31"/>
      <c r="D158" s="31"/>
    </row>
    <row r="159" spans="1:4" ht="20.25" x14ac:dyDescent="0.25">
      <c r="A159" s="100"/>
      <c r="B159" s="21"/>
      <c r="C159" s="31"/>
      <c r="D159" s="31"/>
    </row>
    <row r="160" spans="1:4" ht="20.25" x14ac:dyDescent="0.25">
      <c r="A160" s="100"/>
      <c r="B160" s="21"/>
      <c r="C160" s="31"/>
      <c r="D160" s="31"/>
    </row>
    <row r="161" spans="1:4" ht="20.25" x14ac:dyDescent="0.25">
      <c r="A161" s="100"/>
      <c r="B161" s="21"/>
      <c r="C161" s="31"/>
      <c r="D161" s="31"/>
    </row>
    <row r="162" spans="1:4" ht="20.25" x14ac:dyDescent="0.25">
      <c r="A162" s="100"/>
      <c r="B162" s="21"/>
      <c r="C162" s="31"/>
      <c r="D162" s="31"/>
    </row>
    <row r="163" spans="1:4" ht="20.25" x14ac:dyDescent="0.25">
      <c r="A163" s="100"/>
      <c r="B163" s="21"/>
      <c r="C163" s="31"/>
      <c r="D163" s="31"/>
    </row>
    <row r="164" spans="1:4" ht="20.25" x14ac:dyDescent="0.25">
      <c r="A164" s="100"/>
      <c r="B164" s="21"/>
      <c r="C164" s="31"/>
      <c r="D164" s="31"/>
    </row>
    <row r="165" spans="1:4" ht="20.25" x14ac:dyDescent="0.25">
      <c r="A165" s="100"/>
      <c r="B165" s="21"/>
      <c r="C165" s="31"/>
      <c r="D165" s="31"/>
    </row>
    <row r="166" spans="1:4" ht="20.25" x14ac:dyDescent="0.25">
      <c r="A166" s="100"/>
      <c r="B166" s="21"/>
      <c r="C166" s="31"/>
      <c r="D166" s="31"/>
    </row>
    <row r="167" spans="1:4" ht="20.25" x14ac:dyDescent="0.25">
      <c r="A167" s="100"/>
      <c r="B167" s="21"/>
      <c r="C167" s="31"/>
      <c r="D167" s="31"/>
    </row>
    <row r="168" spans="1:4" ht="20.25" x14ac:dyDescent="0.25">
      <c r="A168" s="100"/>
      <c r="B168" s="21"/>
      <c r="C168" s="31"/>
      <c r="D168" s="31"/>
    </row>
    <row r="169" spans="1:4" ht="20.25" x14ac:dyDescent="0.25">
      <c r="A169" s="100"/>
      <c r="B169" s="21"/>
      <c r="C169" s="31"/>
      <c r="D169" s="31"/>
    </row>
    <row r="170" spans="1:4" ht="20.25" x14ac:dyDescent="0.25">
      <c r="A170" s="100"/>
      <c r="B170" s="21"/>
      <c r="C170" s="31"/>
      <c r="D170" s="31"/>
    </row>
    <row r="171" spans="1:4" ht="20.25" x14ac:dyDescent="0.25">
      <c r="A171" s="100"/>
      <c r="B171" s="21"/>
      <c r="C171" s="31"/>
      <c r="D171" s="31"/>
    </row>
    <row r="172" spans="1:4" ht="20.25" x14ac:dyDescent="0.25">
      <c r="A172" s="100"/>
      <c r="B172" s="21"/>
      <c r="C172" s="31"/>
      <c r="D172" s="31"/>
    </row>
    <row r="173" spans="1:4" ht="20.25" x14ac:dyDescent="0.25">
      <c r="A173" s="100"/>
      <c r="B173" s="21"/>
      <c r="C173" s="31"/>
      <c r="D173" s="31"/>
    </row>
    <row r="174" spans="1:4" ht="20.25" x14ac:dyDescent="0.25">
      <c r="A174" s="100"/>
      <c r="B174" s="21"/>
      <c r="C174" s="31"/>
      <c r="D174" s="31"/>
    </row>
    <row r="175" spans="1:4" ht="20.25" x14ac:dyDescent="0.25">
      <c r="A175" s="100"/>
      <c r="B175" s="21"/>
      <c r="C175" s="31"/>
      <c r="D175" s="31"/>
    </row>
    <row r="176" spans="1:4" ht="20.25" x14ac:dyDescent="0.25">
      <c r="A176" s="100"/>
      <c r="B176" s="21"/>
      <c r="C176" s="31"/>
      <c r="D176" s="31"/>
    </row>
    <row r="177" spans="1:4" ht="20.25" x14ac:dyDescent="0.25">
      <c r="A177" s="100"/>
      <c r="B177" s="21"/>
      <c r="C177" s="31"/>
      <c r="D177" s="31"/>
    </row>
    <row r="178" spans="1:4" ht="20.25" x14ac:dyDescent="0.25">
      <c r="A178" s="100"/>
      <c r="B178" s="21"/>
      <c r="C178" s="31"/>
      <c r="D178" s="31"/>
    </row>
    <row r="179" spans="1:4" ht="20.25" x14ac:dyDescent="0.25">
      <c r="A179" s="100"/>
      <c r="B179" s="21"/>
      <c r="C179" s="31"/>
      <c r="D179" s="31"/>
    </row>
    <row r="180" spans="1:4" ht="20.25" x14ac:dyDescent="0.25">
      <c r="A180" s="100"/>
      <c r="B180" s="21"/>
      <c r="C180" s="31"/>
      <c r="D180" s="31"/>
    </row>
    <row r="181" spans="1:4" ht="20.25" x14ac:dyDescent="0.25">
      <c r="A181" s="100"/>
      <c r="B181" s="21"/>
      <c r="C181" s="31"/>
      <c r="D181" s="31"/>
    </row>
    <row r="182" spans="1:4" ht="20.25" x14ac:dyDescent="0.25">
      <c r="A182" s="100"/>
      <c r="B182" s="21"/>
      <c r="C182" s="31"/>
      <c r="D182" s="31"/>
    </row>
    <row r="183" spans="1:4" ht="20.25" x14ac:dyDescent="0.25">
      <c r="A183" s="100"/>
      <c r="B183" s="21"/>
      <c r="C183" s="31"/>
      <c r="D183" s="31"/>
    </row>
    <row r="184" spans="1:4" ht="20.25" x14ac:dyDescent="0.25">
      <c r="A184" s="100"/>
      <c r="B184" s="21"/>
      <c r="C184" s="31"/>
      <c r="D184" s="31"/>
    </row>
    <row r="185" spans="1:4" ht="20.25" x14ac:dyDescent="0.25">
      <c r="A185" s="100"/>
      <c r="B185" s="21"/>
      <c r="C185" s="31"/>
      <c r="D185" s="31"/>
    </row>
    <row r="186" spans="1:4" ht="20.25" x14ac:dyDescent="0.25">
      <c r="A186" s="100"/>
      <c r="B186" s="21"/>
      <c r="C186" s="31"/>
      <c r="D186" s="31"/>
    </row>
    <row r="187" spans="1:4" ht="20.25" x14ac:dyDescent="0.25">
      <c r="A187" s="100"/>
      <c r="B187" s="21"/>
      <c r="C187" s="31"/>
      <c r="D187" s="31"/>
    </row>
    <row r="188" spans="1:4" ht="20.25" x14ac:dyDescent="0.25">
      <c r="A188" s="100"/>
      <c r="B188" s="21"/>
      <c r="C188" s="31"/>
      <c r="D188" s="31"/>
    </row>
    <row r="189" spans="1:4" ht="20.25" x14ac:dyDescent="0.25">
      <c r="A189" s="100"/>
      <c r="B189" s="21"/>
      <c r="C189" s="31"/>
      <c r="D189" s="31"/>
    </row>
    <row r="190" spans="1:4" ht="20.25" x14ac:dyDescent="0.25">
      <c r="A190" s="100"/>
      <c r="B190" s="21"/>
      <c r="C190" s="31"/>
      <c r="D190" s="31"/>
    </row>
    <row r="191" spans="1:4" ht="20.25" x14ac:dyDescent="0.25">
      <c r="A191" s="100"/>
      <c r="B191" s="21"/>
      <c r="C191" s="31"/>
      <c r="D191" s="31"/>
    </row>
    <row r="192" spans="1:4" ht="20.25" x14ac:dyDescent="0.25">
      <c r="A192" s="100"/>
      <c r="B192" s="21"/>
      <c r="C192" s="31"/>
      <c r="D192" s="31"/>
    </row>
    <row r="193" spans="1:4" ht="20.25" x14ac:dyDescent="0.25">
      <c r="A193" s="100"/>
      <c r="B193" s="21"/>
      <c r="C193" s="31"/>
      <c r="D193" s="31"/>
    </row>
    <row r="194" spans="1:4" ht="20.25" x14ac:dyDescent="0.25">
      <c r="A194" s="100"/>
      <c r="B194" s="21"/>
      <c r="C194" s="31"/>
      <c r="D194" s="31"/>
    </row>
    <row r="195" spans="1:4" ht="20.25" x14ac:dyDescent="0.25">
      <c r="A195" s="100"/>
      <c r="B195" s="21"/>
      <c r="C195" s="31"/>
      <c r="D195" s="31"/>
    </row>
    <row r="196" spans="1:4" ht="20.25" x14ac:dyDescent="0.25">
      <c r="A196" s="100"/>
      <c r="B196" s="21"/>
      <c r="C196" s="31"/>
      <c r="D196" s="31"/>
    </row>
    <row r="197" spans="1:4" ht="20.25" x14ac:dyDescent="0.25">
      <c r="A197" s="100"/>
      <c r="B197" s="21"/>
      <c r="C197" s="31"/>
      <c r="D197" s="31"/>
    </row>
    <row r="198" spans="1:4" ht="20.25" x14ac:dyDescent="0.25">
      <c r="A198" s="100"/>
      <c r="B198" s="21"/>
      <c r="C198" s="31"/>
      <c r="D198" s="31"/>
    </row>
    <row r="199" spans="1:4" ht="20.25" x14ac:dyDescent="0.25">
      <c r="A199" s="100"/>
      <c r="B199" s="21"/>
      <c r="C199" s="31"/>
      <c r="D199" s="31"/>
    </row>
    <row r="200" spans="1:4" ht="20.25" x14ac:dyDescent="0.25">
      <c r="A200" s="100"/>
      <c r="B200" s="21"/>
      <c r="C200" s="31"/>
      <c r="D200" s="31"/>
    </row>
    <row r="201" spans="1:4" ht="20.25" x14ac:dyDescent="0.25">
      <c r="A201" s="100"/>
      <c r="B201" s="21"/>
      <c r="C201" s="31"/>
      <c r="D201" s="31"/>
    </row>
    <row r="202" spans="1:4" ht="20.25" x14ac:dyDescent="0.25">
      <c r="A202" s="100"/>
      <c r="B202" s="21"/>
      <c r="C202" s="31"/>
      <c r="D202" s="31"/>
    </row>
    <row r="203" spans="1:4" ht="20.25" x14ac:dyDescent="0.25">
      <c r="A203" s="100"/>
      <c r="B203" s="21"/>
      <c r="C203" s="31"/>
      <c r="D203" s="31"/>
    </row>
    <row r="204" spans="1:4" ht="20.25" x14ac:dyDescent="0.25">
      <c r="A204" s="100"/>
      <c r="B204" s="21"/>
      <c r="C204" s="31"/>
      <c r="D204" s="31"/>
    </row>
    <row r="205" spans="1:4" ht="20.25" x14ac:dyDescent="0.25">
      <c r="A205" s="100"/>
      <c r="B205" s="21"/>
      <c r="C205" s="31"/>
      <c r="D205" s="31"/>
    </row>
    <row r="206" spans="1:4" ht="20.25" x14ac:dyDescent="0.25">
      <c r="A206" s="100"/>
      <c r="B206" s="21"/>
      <c r="C206" s="31"/>
      <c r="D206" s="31"/>
    </row>
    <row r="207" spans="1:4" ht="20.25" x14ac:dyDescent="0.25">
      <c r="A207" s="100"/>
      <c r="B207" s="21"/>
      <c r="C207" s="31"/>
      <c r="D207" s="31"/>
    </row>
    <row r="208" spans="1:4" x14ac:dyDescent="0.25">
      <c r="A208" s="80"/>
      <c r="B208" s="21"/>
      <c r="C208" s="21"/>
      <c r="D208" s="21"/>
    </row>
    <row r="209" spans="1:8" ht="20.25" x14ac:dyDescent="0.25">
      <c r="A209" s="80"/>
      <c r="B209" s="27" t="s">
        <v>88</v>
      </c>
      <c r="C209" s="27" t="s">
        <v>144</v>
      </c>
      <c r="D209" s="30" t="s">
        <v>88</v>
      </c>
      <c r="E209" s="30" t="s">
        <v>144</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cm="1">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146</v>
      </c>
    </row>
    <row r="224" spans="1:8" x14ac:dyDescent="0.25">
      <c r="B224" s="20"/>
      <c r="C224" s="20"/>
      <c r="F224" s="32" t="s">
        <v>147</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8" workbookViewId="0"/>
  </sheetViews>
  <sheetFormatPr baseColWidth="10" defaultColWidth="14.42578125" defaultRowHeight="12.75" x14ac:dyDescent="0.2"/>
  <cols>
    <col min="1" max="2" width="14.42578125" style="85"/>
    <col min="3" max="3" width="17" style="85" customWidth="1"/>
    <col min="4" max="4" width="14.42578125" style="85"/>
    <col min="5" max="5" width="46" style="85" customWidth="1"/>
    <col min="6" max="16384" width="14.42578125" style="85"/>
  </cols>
  <sheetData>
    <row r="1" spans="2:6" ht="24" customHeight="1" thickBot="1" x14ac:dyDescent="0.25">
      <c r="B1" s="470" t="s">
        <v>78</v>
      </c>
      <c r="C1" s="471"/>
      <c r="D1" s="471"/>
      <c r="E1" s="471"/>
      <c r="F1" s="472"/>
    </row>
    <row r="2" spans="2:6" ht="16.5" thickBot="1" x14ac:dyDescent="0.3">
      <c r="B2" s="86"/>
      <c r="C2" s="86"/>
      <c r="D2" s="86"/>
      <c r="E2" s="86"/>
      <c r="F2" s="86"/>
    </row>
    <row r="3" spans="2:6" ht="16.5" thickBot="1" x14ac:dyDescent="0.25">
      <c r="B3" s="474" t="s">
        <v>64</v>
      </c>
      <c r="C3" s="475"/>
      <c r="D3" s="475"/>
      <c r="E3" s="98" t="s">
        <v>65</v>
      </c>
      <c r="F3" s="99" t="s">
        <v>66</v>
      </c>
    </row>
    <row r="4" spans="2:6" ht="31.5" x14ac:dyDescent="0.2">
      <c r="B4" s="476" t="s">
        <v>67</v>
      </c>
      <c r="C4" s="478" t="s">
        <v>13</v>
      </c>
      <c r="D4" s="87" t="s">
        <v>14</v>
      </c>
      <c r="E4" s="88" t="s">
        <v>68</v>
      </c>
      <c r="F4" s="89">
        <v>0.25</v>
      </c>
    </row>
    <row r="5" spans="2:6" ht="47.25" x14ac:dyDescent="0.2">
      <c r="B5" s="477"/>
      <c r="C5" s="479"/>
      <c r="D5" s="90" t="s">
        <v>15</v>
      </c>
      <c r="E5" s="91" t="s">
        <v>69</v>
      </c>
      <c r="F5" s="92">
        <v>0.15</v>
      </c>
    </row>
    <row r="6" spans="2:6" ht="47.25" x14ac:dyDescent="0.2">
      <c r="B6" s="477"/>
      <c r="C6" s="479"/>
      <c r="D6" s="90" t="s">
        <v>16</v>
      </c>
      <c r="E6" s="91" t="s">
        <v>70</v>
      </c>
      <c r="F6" s="92">
        <v>0.1</v>
      </c>
    </row>
    <row r="7" spans="2:6" ht="63" x14ac:dyDescent="0.2">
      <c r="B7" s="477"/>
      <c r="C7" s="479" t="s">
        <v>17</v>
      </c>
      <c r="D7" s="90" t="s">
        <v>10</v>
      </c>
      <c r="E7" s="91" t="s">
        <v>71</v>
      </c>
      <c r="F7" s="92">
        <v>0.25</v>
      </c>
    </row>
    <row r="8" spans="2:6" ht="31.5" x14ac:dyDescent="0.2">
      <c r="B8" s="477"/>
      <c r="C8" s="479"/>
      <c r="D8" s="90" t="s">
        <v>9</v>
      </c>
      <c r="E8" s="91" t="s">
        <v>72</v>
      </c>
      <c r="F8" s="92">
        <v>0.15</v>
      </c>
    </row>
    <row r="9" spans="2:6" ht="47.25" x14ac:dyDescent="0.2">
      <c r="B9" s="477" t="s">
        <v>161</v>
      </c>
      <c r="C9" s="479" t="s">
        <v>18</v>
      </c>
      <c r="D9" s="90" t="s">
        <v>19</v>
      </c>
      <c r="E9" s="91" t="s">
        <v>73</v>
      </c>
      <c r="F9" s="93" t="s">
        <v>74</v>
      </c>
    </row>
    <row r="10" spans="2:6" ht="63" x14ac:dyDescent="0.2">
      <c r="B10" s="477"/>
      <c r="C10" s="479"/>
      <c r="D10" s="90" t="s">
        <v>20</v>
      </c>
      <c r="E10" s="91" t="s">
        <v>75</v>
      </c>
      <c r="F10" s="93" t="s">
        <v>74</v>
      </c>
    </row>
    <row r="11" spans="2:6" ht="47.25" x14ac:dyDescent="0.2">
      <c r="B11" s="477"/>
      <c r="C11" s="479" t="s">
        <v>21</v>
      </c>
      <c r="D11" s="90" t="s">
        <v>22</v>
      </c>
      <c r="E11" s="91" t="s">
        <v>76</v>
      </c>
      <c r="F11" s="93" t="s">
        <v>74</v>
      </c>
    </row>
    <row r="12" spans="2:6" ht="47.25" x14ac:dyDescent="0.2">
      <c r="B12" s="477"/>
      <c r="C12" s="479"/>
      <c r="D12" s="90" t="s">
        <v>23</v>
      </c>
      <c r="E12" s="91" t="s">
        <v>77</v>
      </c>
      <c r="F12" s="93" t="s">
        <v>74</v>
      </c>
    </row>
    <row r="13" spans="2:6" ht="31.5" x14ac:dyDescent="0.2">
      <c r="B13" s="477"/>
      <c r="C13" s="479" t="s">
        <v>24</v>
      </c>
      <c r="D13" s="90" t="s">
        <v>119</v>
      </c>
      <c r="E13" s="91" t="s">
        <v>122</v>
      </c>
      <c r="F13" s="93" t="s">
        <v>74</v>
      </c>
    </row>
    <row r="14" spans="2:6" ht="32.25" thickBot="1" x14ac:dyDescent="0.25">
      <c r="B14" s="480"/>
      <c r="C14" s="481"/>
      <c r="D14" s="94" t="s">
        <v>120</v>
      </c>
      <c r="E14" s="95" t="s">
        <v>121</v>
      </c>
      <c r="F14" s="96" t="s">
        <v>74</v>
      </c>
    </row>
    <row r="15" spans="2:6" ht="49.5" customHeight="1" x14ac:dyDescent="0.2">
      <c r="B15" s="473" t="s">
        <v>158</v>
      </c>
      <c r="C15" s="473"/>
      <c r="D15" s="473"/>
      <c r="E15" s="473"/>
      <c r="F15" s="473"/>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40</v>
      </c>
    </row>
    <row r="21" spans="1:1" x14ac:dyDescent="0.2">
      <c r="A21" s="8"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2024-01-31T16:16:03Z</dcterms:modified>
</cp:coreProperties>
</file>