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D:\Planes_AMB_2024\Plan_Anticorrupción_2024\"/>
    </mc:Choice>
  </mc:AlternateContent>
  <bookViews>
    <workbookView xWindow="0" yWindow="0" windowWidth="12195" windowHeight="6840"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Opciones Tratamiento" sheetId="16" state="hidden" r:id="rId8"/>
    <sheet name="Hoja1" sheetId="11" state="hidden" r:id="rId9"/>
  </sheets>
  <calcPr calcId="191029"/>
  <pivotCaches>
    <pivotCache cacheId="1" r:id="rId10"/>
  </pivotCaches>
</workbook>
</file>

<file path=xl/calcChain.xml><?xml version="1.0" encoding="utf-8"?>
<calcChain xmlns="http://schemas.openxmlformats.org/spreadsheetml/2006/main">
  <c r="Q12" i="1" l="1"/>
  <c r="T12" i="1"/>
  <c r="Q13" i="1"/>
  <c r="T13" i="1"/>
  <c r="Q11" i="1"/>
  <c r="T11" i="1"/>
  <c r="AB12" i="1" l="1"/>
  <c r="AA12" i="1" s="1"/>
  <c r="T10" i="1"/>
  <c r="Q10" i="1"/>
  <c r="H10" i="1"/>
  <c r="I10" i="1" s="1"/>
  <c r="K62" i="1"/>
  <c r="K59" i="1"/>
  <c r="K57" i="1"/>
  <c r="K31" i="1"/>
  <c r="K69" i="1"/>
  <c r="K17" i="1"/>
  <c r="K29" i="1"/>
  <c r="K49" i="1"/>
  <c r="K60" i="1"/>
  <c r="K54" i="1"/>
  <c r="K30" i="1"/>
  <c r="K38" i="1"/>
  <c r="K48" i="1"/>
  <c r="K27" i="1"/>
  <c r="K35" i="1"/>
  <c r="K63" i="1"/>
  <c r="K47" i="1"/>
  <c r="K56" i="1"/>
  <c r="K39" i="1"/>
  <c r="K24" i="1"/>
  <c r="K65" i="1"/>
  <c r="K50" i="1"/>
  <c r="K66" i="1"/>
  <c r="K37" i="1"/>
  <c r="K41" i="1"/>
  <c r="K21" i="1"/>
  <c r="K19" i="1"/>
  <c r="K55" i="1"/>
  <c r="K18" i="1"/>
  <c r="K32" i="1"/>
  <c r="K26" i="1"/>
  <c r="K33" i="1"/>
  <c r="K42" i="1"/>
  <c r="K20" i="1"/>
  <c r="K36" i="1"/>
  <c r="K67" i="1"/>
  <c r="K23" i="1"/>
  <c r="K68" i="1"/>
  <c r="K53" i="1"/>
  <c r="K43" i="1"/>
  <c r="K25" i="1"/>
  <c r="K51" i="1"/>
  <c r="K61" i="1"/>
  <c r="K44" i="1"/>
  <c r="K45" i="1"/>
  <c r="AB13" i="1" l="1"/>
  <c r="AA13" i="1" s="1"/>
  <c r="X10" i="1"/>
  <c r="F221" i="13"/>
  <c r="F211" i="13"/>
  <c r="F212" i="13"/>
  <c r="F213" i="13"/>
  <c r="F214" i="13"/>
  <c r="F215" i="13"/>
  <c r="F216" i="13"/>
  <c r="F217" i="13"/>
  <c r="F218" i="13"/>
  <c r="F219" i="13"/>
  <c r="F220" i="13"/>
  <c r="F210" i="13"/>
  <c r="K15" i="1"/>
  <c r="K14" i="1"/>
  <c r="K11" i="1"/>
  <c r="K12" i="1"/>
  <c r="B221" i="13" a="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AB65" i="1" s="1"/>
  <c r="H64" i="1"/>
  <c r="I64" i="1" s="1"/>
  <c r="T63" i="1"/>
  <c r="Q63" i="1"/>
  <c r="T62" i="1"/>
  <c r="Q62" i="1"/>
  <c r="T61" i="1"/>
  <c r="Q61" i="1"/>
  <c r="T60" i="1"/>
  <c r="Q60" i="1"/>
  <c r="T59" i="1"/>
  <c r="Q59" i="1"/>
  <c r="T58" i="1"/>
  <c r="Q58" i="1"/>
  <c r="H58" i="1"/>
  <c r="I58" i="1" s="1"/>
  <c r="T57" i="1"/>
  <c r="Q57" i="1"/>
  <c r="T56" i="1"/>
  <c r="Q56" i="1"/>
  <c r="T55" i="1"/>
  <c r="Q55" i="1"/>
  <c r="T54" i="1"/>
  <c r="Q54" i="1"/>
  <c r="T53" i="1"/>
  <c r="Q53" i="1"/>
  <c r="AB53" i="1" s="1"/>
  <c r="T52" i="1"/>
  <c r="H52" i="1"/>
  <c r="I52" i="1" s="1"/>
  <c r="T51" i="1"/>
  <c r="Q51" i="1"/>
  <c r="T50" i="1"/>
  <c r="Q50" i="1"/>
  <c r="T49" i="1"/>
  <c r="Q49" i="1"/>
  <c r="T48" i="1"/>
  <c r="Q48" i="1"/>
  <c r="T47" i="1"/>
  <c r="T46" i="1"/>
  <c r="Q46" i="1"/>
  <c r="AB47" i="1" s="1"/>
  <c r="H46" i="1"/>
  <c r="I46" i="1" s="1"/>
  <c r="T45" i="1"/>
  <c r="Q45" i="1"/>
  <c r="T44" i="1"/>
  <c r="Q44" i="1"/>
  <c r="T43" i="1"/>
  <c r="Q43" i="1"/>
  <c r="T42" i="1"/>
  <c r="Q42" i="1"/>
  <c r="T41" i="1"/>
  <c r="T40" i="1"/>
  <c r="Q40" i="1"/>
  <c r="AB41" i="1" s="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AB23" i="1" s="1"/>
  <c r="H22" i="1"/>
  <c r="I22" i="1" s="1"/>
  <c r="H16" i="1"/>
  <c r="Q15" i="1"/>
  <c r="Q14" i="1"/>
  <c r="T21" i="1"/>
  <c r="Q21" i="1"/>
  <c r="T20" i="1"/>
  <c r="Q20" i="1"/>
  <c r="T19" i="1"/>
  <c r="Q19" i="1"/>
  <c r="T18" i="1"/>
  <c r="Q18" i="1"/>
  <c r="T17" i="1"/>
  <c r="Q17" i="1"/>
  <c r="T16" i="1"/>
  <c r="Q16" i="1"/>
  <c r="AB29" i="1" l="1"/>
  <c r="AB17" i="1"/>
  <c r="AB35" i="1"/>
  <c r="AB59" i="1"/>
  <c r="AB50" i="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Y10" i="1"/>
  <c r="Y69" i="1" l="1"/>
  <c r="Z69" i="1"/>
  <c r="Y68" i="1"/>
  <c r="Z68" i="1"/>
  <c r="Y39" i="1"/>
  <c r="Z39" i="1"/>
  <c r="Z45" i="1"/>
  <c r="Z27" i="1"/>
  <c r="Y20" i="1"/>
  <c r="Y21" i="1"/>
  <c r="Z21" i="1"/>
  <c r="Z10" i="1" l="1"/>
  <c r="X11" i="1" s="1"/>
  <c r="Y11" i="1" l="1"/>
  <c r="Z11" i="1" l="1"/>
  <c r="X12" i="1" s="1"/>
  <c r="Y12" i="1" l="1"/>
  <c r="AC12" i="1" s="1"/>
  <c r="Z12" i="1"/>
  <c r="X13" i="1" s="1"/>
  <c r="X14" i="1"/>
  <c r="Z13" i="1" l="1"/>
  <c r="Y13" i="1"/>
  <c r="AC13" i="1" s="1"/>
  <c r="Y14" i="1"/>
  <c r="Z14" i="1"/>
  <c r="X15" i="1" s="1"/>
  <c r="Y15" i="1" l="1"/>
  <c r="Z15" i="1"/>
  <c r="AB66" i="1" l="1"/>
  <c r="AB58" i="1"/>
  <c r="AB40" i="1"/>
  <c r="AA40" i="1" s="1"/>
  <c r="AB52" i="1"/>
  <c r="AA52" i="1" s="1"/>
  <c r="AB46" i="1"/>
  <c r="AA46" i="1" s="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A65"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K40" i="1" l="1"/>
  <c r="L40" i="1" s="1"/>
  <c r="K10" i="1"/>
  <c r="L10" i="1" s="1"/>
  <c r="K28" i="1"/>
  <c r="L28" i="1" s="1"/>
  <c r="K22" i="1"/>
  <c r="L22" i="1" s="1"/>
  <c r="K52" i="1"/>
  <c r="L52" i="1" s="1"/>
  <c r="K46" i="1"/>
  <c r="L46" i="1" s="1"/>
  <c r="K34" i="1"/>
  <c r="L34" i="1" s="1"/>
  <c r="K16" i="1"/>
  <c r="L16" i="1" s="1"/>
  <c r="K64" i="1"/>
  <c r="L64" i="1" s="1"/>
  <c r="K58" i="1"/>
  <c r="L58" i="1" s="1"/>
  <c r="X6" i="18" l="1"/>
  <c r="AJ30" i="18"/>
  <c r="R22" i="18"/>
  <c r="L6" i="18"/>
  <c r="R30" i="18"/>
  <c r="X22" i="18"/>
  <c r="X38" i="18"/>
  <c r="AD38" i="18"/>
  <c r="N16" i="1"/>
  <c r="AD22" i="18"/>
  <c r="M16" i="1"/>
  <c r="AB16" i="1" s="1"/>
  <c r="AA16"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N34" i="1"/>
  <c r="L32" i="18"/>
  <c r="X8" i="18"/>
  <c r="X24" i="18"/>
  <c r="AJ8" i="18"/>
  <c r="M34" i="1"/>
  <c r="R40" i="18"/>
  <c r="L40" i="18"/>
  <c r="X16" i="18"/>
  <c r="L24" i="18"/>
  <c r="AJ24" i="18"/>
  <c r="X32" i="18"/>
  <c r="AJ40" i="18"/>
  <c r="R16" i="18"/>
  <c r="AD40" i="18"/>
  <c r="AD32" i="18"/>
  <c r="AD16" i="18"/>
  <c r="M46" i="1"/>
  <c r="J42" i="18"/>
  <c r="P34" i="18"/>
  <c r="AB18" i="18"/>
  <c r="AB42" i="18"/>
  <c r="AH34" i="18"/>
  <c r="P10" i="18"/>
  <c r="V34" i="18"/>
  <c r="P42" i="18"/>
  <c r="V42" i="18"/>
  <c r="AH42" i="18"/>
  <c r="AB26" i="18"/>
  <c r="AH26" i="18"/>
  <c r="V26" i="18"/>
  <c r="AB34" i="18"/>
  <c r="V10" i="18"/>
  <c r="AH18" i="18"/>
  <c r="J34" i="18"/>
  <c r="J10" i="18"/>
  <c r="AB10" i="18"/>
  <c r="J18" i="18"/>
  <c r="N46" i="1"/>
  <c r="P26" i="18"/>
  <c r="J26" i="18"/>
  <c r="AH10" i="18"/>
  <c r="P18" i="18"/>
  <c r="V18" i="18"/>
  <c r="X42" i="18"/>
  <c r="AD34" i="18"/>
  <c r="AD10" i="18"/>
  <c r="AD26" i="18"/>
  <c r="L10" i="18"/>
  <c r="L42" i="18"/>
  <c r="L26" i="18"/>
  <c r="X18" i="18"/>
  <c r="X34" i="18"/>
  <c r="X10" i="18"/>
  <c r="R18" i="18"/>
  <c r="AJ10" i="18"/>
  <c r="AD42" i="18"/>
  <c r="AJ34" i="18"/>
  <c r="R26" i="18"/>
  <c r="M52" i="1"/>
  <c r="L18" i="18"/>
  <c r="AJ26" i="18"/>
  <c r="AD18" i="18"/>
  <c r="R34" i="18"/>
  <c r="L34" i="18"/>
  <c r="AJ42" i="18"/>
  <c r="R10" i="18"/>
  <c r="R42" i="18"/>
  <c r="X26" i="18"/>
  <c r="AJ18" i="18"/>
  <c r="N52" i="1"/>
  <c r="T14" i="18"/>
  <c r="AL38" i="18"/>
  <c r="N14" i="18"/>
  <c r="Z6" i="18"/>
  <c r="T38" i="18"/>
  <c r="T22" i="18"/>
  <c r="AL14" i="18"/>
  <c r="N22" i="18"/>
  <c r="N22" i="1"/>
  <c r="AF22" i="18"/>
  <c r="N6" i="18"/>
  <c r="AF6" i="18"/>
  <c r="AF38" i="18"/>
  <c r="M22" i="1"/>
  <c r="AB22" i="1" s="1"/>
  <c r="AA22" i="1" s="1"/>
  <c r="N38" i="18"/>
  <c r="AL30" i="18"/>
  <c r="AL22" i="18"/>
  <c r="T6" i="18"/>
  <c r="AF14" i="18"/>
  <c r="AF30" i="18"/>
  <c r="Z22" i="18"/>
  <c r="T30" i="18"/>
  <c r="Z30" i="18"/>
  <c r="AL6" i="18"/>
  <c r="Z14" i="18"/>
  <c r="Z38" i="18"/>
  <c r="N30" i="18"/>
  <c r="J40" i="18"/>
  <c r="AB40" i="18"/>
  <c r="AH32" i="18"/>
  <c r="AB24" i="18"/>
  <c r="V16" i="18"/>
  <c r="M28" i="1"/>
  <c r="AB28" i="1" s="1"/>
  <c r="AA28" i="1" s="1"/>
  <c r="J16" i="18"/>
  <c r="P32" i="18"/>
  <c r="V24" i="18"/>
  <c r="P24" i="18"/>
  <c r="V40" i="18"/>
  <c r="P16" i="18"/>
  <c r="P40" i="18"/>
  <c r="V32" i="18"/>
  <c r="AH16" i="18"/>
  <c r="AB16" i="18"/>
  <c r="V8" i="18"/>
  <c r="AH24" i="18"/>
  <c r="AH8" i="18"/>
  <c r="AH40" i="18"/>
  <c r="J8" i="18"/>
  <c r="AB32" i="18"/>
  <c r="AB8" i="18"/>
  <c r="J24" i="18"/>
  <c r="J32" i="18"/>
  <c r="P8" i="18"/>
  <c r="N28" i="1"/>
  <c r="Z42" i="18"/>
  <c r="T18" i="18"/>
  <c r="AF34" i="18"/>
  <c r="AF42" i="18"/>
  <c r="N42" i="18"/>
  <c r="Z18" i="18"/>
  <c r="AL10" i="18"/>
  <c r="AL26" i="18"/>
  <c r="AF26" i="18"/>
  <c r="Z10" i="18"/>
  <c r="N18" i="18"/>
  <c r="T26" i="18"/>
  <c r="AF10" i="18"/>
  <c r="T34" i="18"/>
  <c r="N26" i="18"/>
  <c r="AL18" i="18"/>
  <c r="N10" i="18"/>
  <c r="AF18" i="18"/>
  <c r="Z26" i="18"/>
  <c r="AL34" i="18"/>
  <c r="M58" i="1"/>
  <c r="Z34" i="18"/>
  <c r="T10" i="18"/>
  <c r="N58" i="1"/>
  <c r="AL42" i="18"/>
  <c r="N34" i="18"/>
  <c r="T42" i="18"/>
  <c r="P14" i="18"/>
  <c r="V22" i="18"/>
  <c r="V14" i="18"/>
  <c r="P22" i="18"/>
  <c r="V38" i="18"/>
  <c r="AH14" i="18"/>
  <c r="AH38" i="18"/>
  <c r="J14" i="18"/>
  <c r="AB22" i="18"/>
  <c r="V30" i="18"/>
  <c r="AB14" i="18"/>
  <c r="AB38" i="18"/>
  <c r="J30" i="18"/>
  <c r="P38" i="18"/>
  <c r="AB6" i="18"/>
  <c r="M10" i="1"/>
  <c r="AB10" i="1" s="1"/>
  <c r="AH30" i="18"/>
  <c r="J38" i="18"/>
  <c r="AH6" i="18"/>
  <c r="V6" i="18"/>
  <c r="AB30" i="18"/>
  <c r="J22" i="18"/>
  <c r="J6" i="18"/>
  <c r="P30" i="18"/>
  <c r="AH22" i="18"/>
  <c r="P6" i="18"/>
  <c r="N10" i="1"/>
  <c r="AH12" i="18"/>
  <c r="J20" i="18"/>
  <c r="J44" i="18"/>
  <c r="AB28" i="18"/>
  <c r="P28" i="18"/>
  <c r="N64" i="1"/>
  <c r="P12" i="18"/>
  <c r="AH20" i="18"/>
  <c r="P44" i="18"/>
  <c r="AB12" i="18"/>
  <c r="P20" i="18"/>
  <c r="J36" i="18"/>
  <c r="P36" i="18"/>
  <c r="AB44" i="18"/>
  <c r="V44" i="18"/>
  <c r="J28" i="18"/>
  <c r="AH36" i="18"/>
  <c r="V12" i="18"/>
  <c r="V28" i="18"/>
  <c r="AH44" i="18"/>
  <c r="AB20" i="18"/>
  <c r="AB36" i="18"/>
  <c r="AH28" i="18"/>
  <c r="V36" i="18"/>
  <c r="V20" i="18"/>
  <c r="M64" i="1"/>
  <c r="AB64" i="1" s="1"/>
  <c r="AA64" i="1" s="1"/>
  <c r="J12" i="18"/>
  <c r="AF24" i="18"/>
  <c r="AF32" i="18"/>
  <c r="T40" i="18"/>
  <c r="M40" i="1"/>
  <c r="Z40" i="18"/>
  <c r="AL8" i="18"/>
  <c r="AF8" i="18"/>
  <c r="T8" i="18"/>
  <c r="Z16" i="18"/>
  <c r="T24" i="18"/>
  <c r="AL24" i="18"/>
  <c r="Z32" i="18"/>
  <c r="N32" i="18"/>
  <c r="N16" i="18"/>
  <c r="Z8" i="18"/>
  <c r="AL40" i="18"/>
  <c r="N8" i="18"/>
  <c r="N24" i="18"/>
  <c r="T32" i="18"/>
  <c r="T16" i="18"/>
  <c r="AF40" i="18"/>
  <c r="AF16" i="18"/>
  <c r="AL32" i="18"/>
  <c r="N40" i="18"/>
  <c r="Z24" i="18"/>
  <c r="AL16" i="18"/>
  <c r="N40" i="1"/>
  <c r="AA10" i="1" l="1"/>
  <c r="AH6" i="19" s="1"/>
  <c r="AB11" i="1"/>
  <c r="AB9" i="19"/>
  <c r="AB49" i="19"/>
  <c r="AH19" i="19"/>
  <c r="V39" i="19"/>
  <c r="AB29" i="19"/>
  <c r="AH29" i="19"/>
  <c r="AC28" i="1"/>
  <c r="V9" i="19"/>
  <c r="P49" i="19"/>
  <c r="AB19" i="19"/>
  <c r="P29" i="19"/>
  <c r="J39" i="19"/>
  <c r="AH9" i="19"/>
  <c r="J49" i="19"/>
  <c r="J9" i="19"/>
  <c r="AB39" i="19"/>
  <c r="J29" i="19"/>
  <c r="P19" i="19"/>
  <c r="V19" i="19"/>
  <c r="AH49" i="19"/>
  <c r="J19" i="19"/>
  <c r="V49" i="19"/>
  <c r="P39" i="19"/>
  <c r="V29" i="19"/>
  <c r="AH39" i="19"/>
  <c r="P9" i="19"/>
  <c r="AH7" i="19"/>
  <c r="J27" i="19"/>
  <c r="P37" i="19"/>
  <c r="V47" i="19"/>
  <c r="P47" i="19"/>
  <c r="V7" i="19"/>
  <c r="AB17" i="19"/>
  <c r="AB7" i="19"/>
  <c r="AB27" i="19"/>
  <c r="AH37" i="19"/>
  <c r="J7" i="19"/>
  <c r="AH47" i="19"/>
  <c r="J17" i="19"/>
  <c r="P27" i="19"/>
  <c r="V37" i="19"/>
  <c r="AH17" i="19"/>
  <c r="J37" i="19"/>
  <c r="P17" i="19"/>
  <c r="P7" i="19"/>
  <c r="J47" i="19"/>
  <c r="AC16" i="1"/>
  <c r="V17" i="19"/>
  <c r="AH27" i="19"/>
  <c r="V27" i="19"/>
  <c r="AB37" i="19"/>
  <c r="AB47" i="19"/>
  <c r="P18" i="19"/>
  <c r="J48" i="19"/>
  <c r="AB8" i="19"/>
  <c r="AB28" i="19"/>
  <c r="AH28" i="19"/>
  <c r="V48" i="19"/>
  <c r="V28" i="19"/>
  <c r="P28" i="19"/>
  <c r="P38" i="19"/>
  <c r="P48" i="19"/>
  <c r="J8" i="19"/>
  <c r="AH48" i="19"/>
  <c r="AB48" i="19"/>
  <c r="V18" i="19"/>
  <c r="J28" i="19"/>
  <c r="V38" i="19"/>
  <c r="AB38" i="19"/>
  <c r="P8" i="19"/>
  <c r="V8" i="19"/>
  <c r="AC22" i="1"/>
  <c r="AH38" i="19"/>
  <c r="AB18" i="19"/>
  <c r="J18" i="19"/>
  <c r="AH8" i="19"/>
  <c r="AH18" i="19"/>
  <c r="J38" i="19"/>
  <c r="P16" i="19"/>
  <c r="P6" i="19"/>
  <c r="AH46" i="19"/>
  <c r="AB46" i="19"/>
  <c r="J6" i="19"/>
  <c r="P46" i="19"/>
  <c r="AB26" i="19"/>
  <c r="AB16" i="19"/>
  <c r="AH26" i="19"/>
  <c r="V26" i="19"/>
  <c r="AH36" i="19"/>
  <c r="P26" i="19"/>
  <c r="V16" i="19"/>
  <c r="V36" i="19"/>
  <c r="AC10" i="1"/>
  <c r="AH16" i="19"/>
  <c r="AB36" i="19"/>
  <c r="AB6" i="19"/>
  <c r="P36" i="19"/>
  <c r="J36" i="19"/>
  <c r="J26" i="19"/>
  <c r="J46" i="19"/>
  <c r="V25" i="19"/>
  <c r="V45" i="19"/>
  <c r="J15" i="19"/>
  <c r="AB45" i="19"/>
  <c r="AH25" i="19"/>
  <c r="AH55" i="19"/>
  <c r="AB15" i="19"/>
  <c r="P15" i="19"/>
  <c r="P45" i="19"/>
  <c r="V15" i="19"/>
  <c r="J35" i="19"/>
  <c r="AH45" i="19"/>
  <c r="J25" i="19"/>
  <c r="AB35" i="19"/>
  <c r="AH15" i="19"/>
  <c r="V35" i="19"/>
  <c r="J55" i="19"/>
  <c r="AB55" i="19"/>
  <c r="AC64" i="1"/>
  <c r="AB25" i="19"/>
  <c r="AH35" i="19"/>
  <c r="P55" i="19"/>
  <c r="J45" i="19"/>
  <c r="P25" i="19"/>
  <c r="P35" i="19"/>
  <c r="V55" i="19"/>
  <c r="V6" i="19" l="1"/>
  <c r="J16" i="19"/>
  <c r="V46" i="19"/>
  <c r="AA11" i="1"/>
  <c r="W36" i="19" l="1"/>
  <c r="AC36" i="19"/>
  <c r="K16" i="19"/>
  <c r="K46" i="19"/>
  <c r="AI46" i="19"/>
  <c r="AC46" i="19"/>
  <c r="Q46" i="19"/>
  <c r="AC26" i="19"/>
  <c r="AC16" i="19"/>
  <c r="W16" i="19"/>
  <c r="K36" i="19"/>
  <c r="Q26" i="19"/>
  <c r="AC11" i="1"/>
  <c r="Q6" i="19"/>
  <c r="K6" i="19"/>
  <c r="Q16" i="19"/>
  <c r="AI6" i="19"/>
  <c r="AI16" i="19"/>
  <c r="Q36" i="19"/>
  <c r="W6" i="19"/>
  <c r="W26" i="19"/>
  <c r="K26" i="19"/>
  <c r="W46" i="19"/>
  <c r="AI36" i="19"/>
  <c r="AI26" i="19"/>
  <c r="AC6" i="19"/>
  <c r="AD46" i="19"/>
  <c r="R6" i="19"/>
  <c r="X46" i="19"/>
  <c r="AJ16" i="19"/>
  <c r="AD16" i="19"/>
  <c r="AJ46" i="19"/>
  <c r="L36" i="19"/>
  <c r="AJ6" i="19"/>
  <c r="X26" i="19"/>
  <c r="AD6" i="19"/>
  <c r="R16" i="19"/>
  <c r="X16" i="19"/>
  <c r="AD36" i="19"/>
  <c r="AJ36" i="19"/>
  <c r="R26" i="19"/>
  <c r="L16" i="19"/>
  <c r="AJ26" i="19"/>
  <c r="R46" i="19"/>
  <c r="L46" i="19"/>
  <c r="AD26" i="19"/>
  <c r="L6" i="19"/>
  <c r="L26" i="19"/>
  <c r="X6" i="19"/>
  <c r="R36" i="19"/>
  <c r="X36" i="19"/>
  <c r="B223" i="13"/>
  <c r="B222" i="13"/>
</calcChain>
</file>

<file path=xl/comments1.xml><?xml version="1.0" encoding="utf-8"?>
<comments xmlns="http://schemas.openxmlformats.org/spreadsheetml/2006/main">
  <authors>
    <author>JUAN CASTILLA</author>
  </authors>
  <commentList>
    <comment ref="G10" authorId="0" shapeId="0">
      <text>
        <r>
          <rPr>
            <b/>
            <sz val="9"/>
            <color indexed="81"/>
            <rFont val="Tahoma"/>
            <family val="2"/>
          </rPr>
          <t>JUAN CASTILLA:</t>
        </r>
        <r>
          <rPr>
            <sz val="9"/>
            <color indexed="81"/>
            <rFont val="Tahoma"/>
            <family val="2"/>
          </rPr>
          <t xml:space="preserve">
numero de documentos que se porducen en la entidad y que son objeto de tratamiento documental</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<sst xmlns="http://schemas.openxmlformats.org/spreadsheetml/2006/main" count="399" uniqueCount="238">
  <si>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</si>
  <si>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</si>
  <si>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</si>
  <si>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</si>
  <si>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</si>
  <si>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</si>
  <si>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</si>
  <si>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</si>
  <si>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</si>
  <si>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</si>
  <si>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</si>
  <si>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</si>
  <si>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</si>
  <si>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</si>
  <si>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</si>
  <si>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</si>
  <si>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</si>
  <si>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</si>
  <si>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</si>
  <si>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</si>
  <si>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</si>
  <si>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</si>
  <si>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</si>
  <si>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</si>
  <si>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</si>
  <si>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</si>
  <si>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</si>
  <si>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</si>
  <si>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</si>
  <si>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</si>
  <si>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</si>
  <si>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</si>
  <si>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</si>
  <si>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</si>
  <si>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</si>
  <si>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</si>
  <si>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</si>
  <si>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</si>
  <si>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</si>
  <si>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</si>
  <si>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</si>
  <si>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</si>
  <si>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</si>
  <si>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</si>
  <si>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</si>
  <si>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</si>
  <si>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</si>
  <si>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</si>
  <si>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</si>
  <si>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</si>
  <si>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</si>
  <si>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</si>
  <si>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</si>
  <si>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</si>
  <si>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</si>
  <si>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</si>
  <si>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</si>
  <si>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</si>
  <si>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</si>
  <si>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</si>
  <si>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</si>
  <si>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</si>
  <si>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</si>
  <si>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</si>
  <si>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</si>
  <si>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</si>
  <si>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</si>
  <si>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</si>
  <si>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</si>
  <si>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</si>
  <si>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</si>
  <si>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</si>
  <si>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</si>
  <si>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</si>
  <si>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</si>
  <si>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</si>
  <si>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</si>
  <si>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</si>
  <si>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</si>
  <si>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</si>
  <si>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</si>
  <si>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</si>
  <si>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</si>
  <si>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</si>
  <si>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</si>
  <si>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</si>
  <si>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</si>
  <si>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</si>
  <si>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</si>
  <si>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</si>
  <si>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</si>
  <si>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</si>
  <si>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</si>
  <si>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</si>
  <si>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</si>
  <si>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</si>
  <si>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</si>
  <si>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</si>
  <si>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</si>
  <si>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</si>
  <si>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</si>
  <si>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</si>
  <si>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</si>
  <si>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</si>
  <si>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</si>
  <si>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</si>
  <si>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</si>
  <si>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</si>
  <si>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</si>
  <si>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</si>
  <si>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</si>
  <si>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</si>
  <si>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</si>
  <si>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</si>
  <si>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</si>
  <si>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</si>
  <si>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</si>
  <si>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</si>
  <si>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</si>
  <si>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</si>
  <si>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</si>
  <si>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</si>
  <si>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</si>
  <si>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</si>
  <si>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</si>
  <si>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</si>
  <si>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</si>
  <si>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</si>
  <si>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</si>
  <si>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</si>
  <si>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</si>
  <si>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</si>
  <si>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</si>
  <si>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</si>
  <si>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</si>
  <si>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</si>
  <si>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</si>
  <si>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</si>
  <si>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</si>
  <si>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</si>
  <si>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</si>
  <si>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</si>
  <si>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</si>
  <si>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</si>
  <si>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</si>
  <si>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</si>
  <si>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</si>
  <si>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</si>
  <si>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</si>
  <si>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</si>
  <si>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</si>
  <si>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</si>
  <si>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</si>
  <si>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</si>
  <si>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</si>
  <si>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</si>
  <si>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</si>
  <si>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</si>
  <si>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</si>
  <si>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</si>
  <si>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</si>
  <si>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</si>
  <si>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</si>
  <si>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</si>
  <si>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</si>
  <si>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</si>
  <si>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</si>
  <si>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</si>
  <si>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</si>
  <si>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</si>
  <si>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</si>
  <si>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</si>
  <si>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</si>
  <si>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</si>
  <si>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</si>
  <si>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</si>
  <si>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</si>
  <si>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</si>
  <si>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</si>
  <si>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</si>
  <si>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</si>
  <si>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</si>
  <si>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</si>
  <si>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</si>
  <si>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</si>
  <si>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</si>
  <si>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</si>
  <si>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</si>
  <si>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</si>
  <si>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</si>
  <si>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</si>
  <si>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</si>
  <si>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</si>
  <si>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</si>
  <si>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</si>
  <si>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</si>
  <si>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</si>
  <si>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</si>
  <si>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</si>
  <si>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</si>
  <si>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</si>
  <si>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</si>
  <si>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</si>
  <si>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</si>
  <si>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</si>
  <si>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</si>
  <si>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</si>
  <si>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</si>
  <si>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</si>
  <si>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</si>
  <si>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</si>
  <si>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</si>
  <si>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SECRETARIA DE PLANEACION </t>
  </si>
  <si>
    <t xml:space="preserve"> CC</t>
  </si>
  <si>
    <t>GESTION DOCUMENTAL</t>
  </si>
  <si>
    <t xml:space="preserve">Incumplimiento de la normatividad archivística por parte de las diferentes dependencias en su archivo de Gestión que dificulta realizar  las transferencias documentales primarias. </t>
  </si>
  <si>
    <t>SEGUIMIENTO</t>
  </si>
  <si>
    <t>Establecer  los  lineamientos  para  llevar  a  cabo  un  adecuado  control,  administración,  manejo,  custodia  y  preservación  de  los  documentos que produzca o reciba el Area Metropolitana de Bucaramanga, mediante la Gestión efectiva y eficiente de los documentos y archivos de la entidad, con el fin de garantizar la disponibilidad, transparencia, y acceso a la información pública</t>
  </si>
  <si>
    <t>Lograr el adecuado control, administración, manejo, custodia y preservación de los documentos que produzca o reciba las dependencias del Area Metropolitana de Bucaramanga,  garantizando la disponibilidad, transparencia, y acceso a la información pública, mediante la Gestión de los documentos y archivos de la entidad.</t>
  </si>
  <si>
    <t>SECRETARIA GENERAL</t>
  </si>
  <si>
    <t>Realizar contratos de apoyo de  personal archivistico</t>
  </si>
  <si>
    <t>PROCESO DIRECCIONAMIENTO ESTRATÉGICO</t>
  </si>
  <si>
    <r>
      <t xml:space="preserve">CÓDIGO: </t>
    </r>
    <r>
      <rPr>
        <sz val="10"/>
        <rFont val="Arial"/>
        <family val="2"/>
      </rPr>
      <t>DIE-FO-022</t>
    </r>
  </si>
  <si>
    <t>MATRIZ DE RIESGOS DE PROCESO</t>
  </si>
  <si>
    <r>
      <t xml:space="preserve">VERSIÓN: </t>
    </r>
    <r>
      <rPr>
        <sz val="10"/>
        <rFont val="Arial"/>
        <family val="2"/>
      </rPr>
      <t>01</t>
    </r>
  </si>
  <si>
    <t>Avance PA</t>
  </si>
  <si>
    <t>Posibilidad de daño reputacional por indisponibilidad, Pérdida y Deterioro de los documentos ubicados en el archivo central.</t>
  </si>
  <si>
    <t>30/04/2024
30/08/2024
30/12/2023</t>
  </si>
  <si>
    <t>Permanente</t>
  </si>
  <si>
    <t>Relizar una capacitación en aplicación de la ley de archivos a los funcionarios de las diferentes dependencias de la entidad</t>
  </si>
  <si>
    <t>Deficiencia en la aplicación de la ley de archivos, para la correcta preservación y conservación de los documentos producidos en la entidad, por falta de asignacion presupuestal para la ejecución de procesos dentro de todas las etapas que exige la normatividad vigente.</t>
  </si>
  <si>
    <t>mas de 5000</t>
  </si>
  <si>
    <t xml:space="preserve">Capacitar a los funcionarios de las diferentes dependencias de la entidad en aplicación de la normatividad archivistica para el correcto manejo de los documentos de la entidad y la conservacion de la memoria historica </t>
  </si>
  <si>
    <t xml:space="preserve">Implementar procesos de seguimiento y evaluacion a la aplicación de la normatividad archivistica por parte de las diferentes dependencias de la entidad </t>
  </si>
  <si>
    <t>Realizar tres seguimeintos durante el año a cada uno de las dependencias de la entidad, a fn de verificar el cumplimiento a la normatividad</t>
  </si>
  <si>
    <t>10/07/2024                                                               10/10/2024                                                                              20/12/2024</t>
  </si>
  <si>
    <t>Ejecución de  actividades de aspiración y limpieza dos veces al año de las unidades documentales e inventario  del archivo documental ubicado en el archivo central.</t>
  </si>
  <si>
    <t>19/07/2024                                 15/11/2024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</si>
</sst>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7"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0"/>
      <color theme="1"/>
      <name val="Arial Narrow"/>
      <family val="2"/>
    </font>
    <font>
      <b/>
      <sz val="14"/>
      <color theme="0"/>
      <name val="Arial Narrow"/>
      <family val="2"/>
    </font>
    <font>
      <sz val="11"/>
      <color theme="0"/>
      <name val="Arial Narrow"/>
      <family val="2"/>
    </font>
    <font>
      <b/>
      <sz val="9"/>
      <color theme="0"/>
      <name val="Arial Narrow"/>
      <family val="2"/>
    </font>
    <font>
      <b/>
      <sz val="10"/>
      <name val="Arial"/>
      <family val="2"/>
    </font>
    <font>
      <b/>
      <sz val="12"/>
      <name val="Arial"/>
      <family val="2"/>
    </font>
    <font>
      <sz val="11"/>
      <name val="Arial"/>
      <family val="2"/>
    </font>
    <font>
      <b/>
      <sz val="14"/>
      <color theme="1"/>
      <name val="Arial Narrow"/>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5" fillId="0" borderId="0" applyFont="0" applyFill="0" applyBorder="0" applyAlignment="0" applyProtection="0"/>
    <xf numFmtId="0" fontId="47" fillId="0" borderId="0"/>
    <xf numFmtId="0" fontId="48" fillId="0" borderId="0"/>
    <xf numFmtId="0" fontId="5" fillId="0" borderId="0"/>
  </cellStyleXfs>
  <cellXfs count="420">
    <xf numFmtId="0" fontId="0" fillId="0" borderId="0" xfId="0"/>
    <xf numFmtId="0" fontId="1" fillId="0" borderId="0" xfId="0" applyFont="1"/>
    <xf numFmtId="0" fontId="1" fillId="0" borderId="0" xfId="0" applyFont="1" applyAlignment="1">
      <alignment horizontal="center"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8" fillId="0" borderId="0" xfId="0" applyFont="1" applyAlignment="1">
      <alignment vertical="center"/>
    </xf>
    <xf numFmtId="0" fontId="29" fillId="0" borderId="0" xfId="0" applyFont="1"/>
    <xf numFmtId="0" fontId="27" fillId="0" borderId="0" xfId="0" applyFont="1"/>
    <xf numFmtId="0" fontId="0" fillId="0" borderId="0" xfId="0" pivotButton="1"/>
    <xf numFmtId="0" fontId="13" fillId="0" borderId="0" xfId="0" applyFont="1" applyAlignment="1">
      <alignment horizontal="justify" vertical="center" wrapText="1" readingOrder="1"/>
    </xf>
    <xf numFmtId="0" fontId="30" fillId="0" borderId="0" xfId="0" applyFont="1"/>
    <xf numFmtId="0" fontId="32" fillId="6" borderId="0" xfId="0" applyFont="1" applyFill="1" applyAlignment="1">
      <alignment horizontal="center" vertical="center" wrapText="1" readingOrder="1"/>
    </xf>
    <xf numFmtId="0" fontId="33" fillId="0" borderId="11" xfId="0" applyFont="1" applyBorder="1" applyAlignment="1">
      <alignment horizontal="justify" vertical="center" wrapText="1" readingOrder="1"/>
    </xf>
    <xf numFmtId="0" fontId="33" fillId="0" borderId="1" xfId="0" applyFont="1" applyBorder="1" applyAlignment="1">
      <alignment horizontal="justify" vertical="center" wrapText="1" readingOrder="1"/>
    </xf>
    <xf numFmtId="0" fontId="33" fillId="5" borderId="11" xfId="0" applyFont="1" applyFill="1" applyBorder="1" applyAlignment="1">
      <alignment horizontal="center" vertical="center" wrapText="1" readingOrder="1"/>
    </xf>
    <xf numFmtId="0" fontId="33" fillId="7" borderId="1" xfId="0" applyFont="1" applyFill="1" applyBorder="1" applyAlignment="1">
      <alignment horizontal="center" vertical="center" wrapText="1" readingOrder="1"/>
    </xf>
    <xf numFmtId="0" fontId="33" fillId="4" borderId="1" xfId="0" applyFont="1" applyFill="1" applyBorder="1" applyAlignment="1">
      <alignment horizontal="center" vertical="center" wrapText="1" readingOrder="1"/>
    </xf>
    <xf numFmtId="0" fontId="33" fillId="8" borderId="1" xfId="0" applyFont="1" applyFill="1" applyBorder="1" applyAlignment="1">
      <alignment horizontal="center" vertical="center" wrapText="1" readingOrder="1"/>
    </xf>
    <xf numFmtId="0" fontId="34" fillId="9" borderId="1" xfId="0" applyFont="1" applyFill="1" applyBorder="1" applyAlignment="1">
      <alignment horizontal="center" vertical="center" wrapText="1" readingOrder="1"/>
    </xf>
    <xf numFmtId="0" fontId="33" fillId="0" borderId="11" xfId="0" applyFont="1" applyBorder="1" applyAlignment="1">
      <alignment horizontal="center" vertical="center" wrapText="1" readingOrder="1"/>
    </xf>
    <xf numFmtId="0" fontId="33"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49" fillId="3" borderId="48" xfId="2" applyFont="1" applyFill="1" applyBorder="1"/>
    <xf numFmtId="0" fontId="49" fillId="3" borderId="49" xfId="2" applyFont="1" applyFill="1" applyBorder="1"/>
    <xf numFmtId="0" fontId="49" fillId="3" borderId="50" xfId="2" applyFont="1" applyFill="1" applyBorder="1"/>
    <xf numFmtId="0" fontId="17" fillId="3" borderId="0" xfId="0" applyFont="1" applyFill="1" applyAlignment="1">
      <alignment vertical="center"/>
    </xf>
    <xf numFmtId="0" fontId="5" fillId="3" borderId="0" xfId="0" applyFont="1" applyFill="1"/>
    <xf numFmtId="0" fontId="36" fillId="3" borderId="0" xfId="0" applyFont="1" applyFill="1"/>
    <xf numFmtId="0" fontId="37" fillId="3" borderId="31" xfId="0" applyFont="1" applyFill="1" applyBorder="1" applyAlignment="1">
      <alignment horizontal="center" vertical="center" wrapText="1" readingOrder="1"/>
    </xf>
    <xf numFmtId="0" fontId="38" fillId="3" borderId="31" xfId="0" applyFont="1" applyFill="1" applyBorder="1" applyAlignment="1">
      <alignment horizontal="justify" vertical="center" wrapText="1" readingOrder="1"/>
    </xf>
    <xf numFmtId="9" fontId="37" fillId="3" borderId="40" xfId="0" applyNumberFormat="1"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8" fillId="3" borderId="30" xfId="0" applyFont="1" applyFill="1" applyBorder="1" applyAlignment="1">
      <alignment horizontal="justify" vertical="center" wrapText="1" readingOrder="1"/>
    </xf>
    <xf numFmtId="9" fontId="37" fillId="3" borderId="35" xfId="0" applyNumberFormat="1" applyFont="1" applyFill="1" applyBorder="1" applyAlignment="1">
      <alignment horizontal="center" vertical="center" wrapText="1" readingOrder="1"/>
    </xf>
    <xf numFmtId="0" fontId="38" fillId="3" borderId="35"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xf numFmtId="0" fontId="38" fillId="3" borderId="37" xfId="0" applyFont="1" applyFill="1" applyBorder="1" applyAlignment="1">
      <alignment horizontal="justify" vertical="center" wrapText="1" readingOrder="1"/>
    </xf>
    <xf numFmtId="0" fontId="38" fillId="3" borderId="38" xfId="0" applyFont="1" applyFill="1" applyBorder="1" applyAlignment="1">
      <alignment horizontal="center" vertical="center" wrapText="1" readingOrder="1"/>
    </xf>
    <xf numFmtId="0" fontId="46" fillId="3" borderId="0" xfId="0" applyFont="1" applyFill="1"/>
    <xf numFmtId="0" fontId="37" fillId="14" borderId="42" xfId="0" applyFont="1" applyFill="1" applyBorder="1" applyAlignment="1">
      <alignment horizontal="center" vertical="center" wrapText="1" readingOrder="1"/>
    </xf>
    <xf numFmtId="0" fontId="37" fillId="14" borderId="43" xfId="0" applyFont="1" applyFill="1" applyBorder="1" applyAlignment="1">
      <alignment horizontal="center" vertical="center" wrapText="1" readingOrder="1"/>
    </xf>
    <xf numFmtId="0" fontId="14" fillId="3" borderId="0" xfId="0" applyFont="1" applyFill="1"/>
    <xf numFmtId="0" fontId="31"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49" fillId="3" borderId="14"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9" fillId="3" borderId="0" xfId="2" applyFont="1" applyFill="1"/>
    <xf numFmtId="0" fontId="49" fillId="3" borderId="15" xfId="2" applyFont="1" applyFill="1" applyBorder="1"/>
    <xf numFmtId="0" fontId="49" fillId="3" borderId="16" xfId="2" applyFont="1" applyFill="1" applyBorder="1"/>
    <xf numFmtId="0" fontId="49" fillId="3" borderId="18" xfId="2" applyFont="1" applyFill="1" applyBorder="1"/>
    <xf numFmtId="0" fontId="49" fillId="3" borderId="17" xfId="2" applyFont="1" applyFill="1" applyBorder="1"/>
    <xf numFmtId="0" fontId="52" fillId="3" borderId="0" xfId="2" applyFont="1" applyFill="1" applyAlignment="1">
      <alignment horizontal="left" vertical="center" wrapText="1"/>
    </xf>
    <xf numFmtId="0" fontId="49" fillId="3" borderId="0" xfId="2" applyFont="1" applyFill="1" applyAlignment="1">
      <alignment horizontal="left" vertical="center" wrapText="1"/>
    </xf>
    <xf numFmtId="0" fontId="49" fillId="3" borderId="0" xfId="2" quotePrefix="1" applyFont="1" applyFill="1" applyAlignment="1">
      <alignment horizontal="left" vertical="center" wrapText="1"/>
    </xf>
    <xf numFmtId="0" fontId="50" fillId="3" borderId="14"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59" fillId="3" borderId="0" xfId="0" applyFont="1" applyFill="1"/>
    <xf numFmtId="0" fontId="59" fillId="0" borderId="0" xfId="0" applyFont="1"/>
    <xf numFmtId="14" fontId="1" fillId="0" borderId="2"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xf>
    <xf numFmtId="0" fontId="54" fillId="3" borderId="61" xfId="2" applyFont="1" applyFill="1" applyBorder="1" applyAlignment="1">
      <alignment horizontal="justify" vertical="center" wrapText="1"/>
    </xf>
    <xf numFmtId="0" fontId="54" fillId="3" borderId="62" xfId="2" applyFont="1" applyFill="1" applyBorder="1" applyAlignment="1">
      <alignment horizontal="justify" vertical="center" wrapText="1"/>
    </xf>
    <xf numFmtId="0" fontId="53" fillId="3" borderId="68" xfId="0" applyFont="1" applyFill="1" applyBorder="1" applyAlignment="1">
      <alignment horizontal="left" vertical="center" wrapText="1"/>
    </xf>
    <xf numFmtId="0" fontId="53" fillId="3" borderId="69" xfId="0" applyFont="1" applyFill="1" applyBorder="1" applyAlignment="1">
      <alignment horizontal="left" vertical="center" wrapText="1"/>
    </xf>
    <xf numFmtId="0" fontId="53" fillId="3" borderId="55" xfId="3" applyFont="1" applyFill="1" applyBorder="1" applyAlignment="1">
      <alignment horizontal="left" vertical="top" wrapText="1" readingOrder="1"/>
    </xf>
    <xf numFmtId="0" fontId="53" fillId="3" borderId="56" xfId="3" applyFont="1" applyFill="1" applyBorder="1" applyAlignment="1">
      <alignment horizontal="left" vertical="top" wrapText="1" readingOrder="1"/>
    </xf>
    <xf numFmtId="0" fontId="54" fillId="3" borderId="57" xfId="2" applyFont="1" applyFill="1" applyBorder="1" applyAlignment="1">
      <alignment horizontal="justify" vertical="center" wrapText="1"/>
    </xf>
    <xf numFmtId="0" fontId="54" fillId="3" borderId="58" xfId="2" applyFont="1" applyFill="1" applyBorder="1" applyAlignment="1">
      <alignment horizontal="justify" vertical="center" wrapText="1"/>
    </xf>
    <xf numFmtId="0" fontId="53" fillId="3" borderId="59" xfId="0" applyFont="1" applyFill="1" applyBorder="1" applyAlignment="1">
      <alignment horizontal="left" vertical="center" wrapText="1"/>
    </xf>
    <xf numFmtId="0" fontId="53" fillId="3" borderId="60" xfId="0" applyFont="1" applyFill="1" applyBorder="1" applyAlignment="1">
      <alignment horizontal="left" vertical="center" wrapText="1"/>
    </xf>
    <xf numFmtId="0" fontId="49" fillId="3" borderId="14" xfId="2" applyFont="1" applyFill="1" applyBorder="1" applyAlignment="1">
      <alignment horizontal="left" vertical="top" wrapText="1"/>
    </xf>
    <xf numFmtId="0" fontId="49" fillId="3" borderId="0" xfId="2" applyFont="1" applyFill="1" applyAlignment="1">
      <alignment horizontal="left" vertical="top" wrapText="1"/>
    </xf>
    <xf numFmtId="0" fontId="49" fillId="3" borderId="15" xfId="2" applyFont="1" applyFill="1" applyBorder="1" applyAlignment="1">
      <alignment horizontal="left" vertical="top" wrapText="1"/>
    </xf>
    <xf numFmtId="0" fontId="53" fillId="3" borderId="70" xfId="0" applyFont="1" applyFill="1" applyBorder="1" applyAlignment="1">
      <alignment horizontal="left" vertical="center" wrapText="1"/>
    </xf>
    <xf numFmtId="0" fontId="53" fillId="3" borderId="71" xfId="0" applyFont="1" applyFill="1" applyBorder="1" applyAlignment="1">
      <alignment horizontal="left" vertical="center" wrapText="1"/>
    </xf>
    <xf numFmtId="0" fontId="54" fillId="3" borderId="63" xfId="0" applyFont="1" applyFill="1" applyBorder="1" applyAlignment="1">
      <alignment horizontal="justify" vertical="center" wrapText="1"/>
    </xf>
    <xf numFmtId="0" fontId="54" fillId="3" borderId="64" xfId="0" applyFont="1" applyFill="1" applyBorder="1" applyAlignment="1">
      <alignment horizontal="justify" vertical="center" wrapText="1"/>
    </xf>
    <xf numFmtId="0" fontId="58" fillId="7" borderId="45" xfId="2" applyFont="1" applyFill="1" applyBorder="1" applyAlignment="1">
      <alignment horizontal="center" vertical="center" wrapText="1"/>
    </xf>
    <xf numFmtId="0" fontId="58" fillId="7" borderId="46" xfId="2" applyFont="1" applyFill="1" applyBorder="1" applyAlignment="1">
      <alignment horizontal="center" vertical="center" wrapText="1"/>
    </xf>
    <xf numFmtId="0" fontId="58" fillId="7" borderId="47" xfId="2" applyFont="1" applyFill="1" applyBorder="1" applyAlignment="1">
      <alignment horizontal="center" vertical="center" wrapText="1"/>
    </xf>
    <xf numFmtId="0" fontId="49" fillId="0" borderId="14" xfId="2" quotePrefix="1" applyFont="1" applyBorder="1" applyAlignment="1">
      <alignment horizontal="left" vertical="center" wrapText="1"/>
    </xf>
    <xf numFmtId="0" fontId="49" fillId="0" borderId="0" xfId="2" quotePrefix="1" applyFont="1" applyAlignment="1">
      <alignment horizontal="left" vertical="center" wrapText="1"/>
    </xf>
    <xf numFmtId="0" fontId="49" fillId="0" borderId="15" xfId="2" quotePrefix="1" applyFont="1" applyBorder="1" applyAlignment="1">
      <alignment horizontal="left" vertical="center" wrapText="1"/>
    </xf>
    <xf numFmtId="0" fontId="49" fillId="0" borderId="65" xfId="2" quotePrefix="1" applyFont="1" applyBorder="1" applyAlignment="1">
      <alignment horizontal="left" vertical="center" wrapText="1"/>
    </xf>
    <xf numFmtId="0" fontId="49" fillId="0" borderId="66" xfId="2" quotePrefix="1" applyFont="1" applyBorder="1" applyAlignment="1">
      <alignment horizontal="left" vertical="center" wrapText="1"/>
    </xf>
    <xf numFmtId="0" fontId="49" fillId="0" borderId="67" xfId="2" quotePrefix="1" applyFont="1" applyBorder="1" applyAlignment="1">
      <alignment horizontal="left" vertical="center" wrapText="1"/>
    </xf>
    <xf numFmtId="0" fontId="50" fillId="3" borderId="48" xfId="2" quotePrefix="1" applyFont="1" applyFill="1" applyBorder="1" applyAlignment="1">
      <alignment horizontal="left" vertical="top" wrapText="1"/>
    </xf>
    <xf numFmtId="0" fontId="51" fillId="3" borderId="49" xfId="2" quotePrefix="1" applyFont="1" applyFill="1" applyBorder="1" applyAlignment="1">
      <alignment horizontal="left" vertical="top" wrapText="1"/>
    </xf>
    <xf numFmtId="0" fontId="51" fillId="3" borderId="50" xfId="2" quotePrefix="1" applyFont="1" applyFill="1" applyBorder="1" applyAlignment="1">
      <alignment horizontal="left" vertical="top" wrapText="1"/>
    </xf>
    <xf numFmtId="0" fontId="49" fillId="0" borderId="14" xfId="2" quotePrefix="1" applyFont="1" applyBorder="1" applyAlignment="1">
      <alignment horizontal="left" vertical="top" wrapText="1"/>
    </xf>
    <xf numFmtId="0" fontId="49" fillId="0" borderId="0" xfId="2" quotePrefix="1" applyFont="1" applyAlignment="1">
      <alignment horizontal="left" vertical="top" wrapText="1"/>
    </xf>
    <xf numFmtId="0" fontId="49" fillId="0" borderId="15" xfId="2" quotePrefix="1" applyFont="1" applyBorder="1" applyAlignment="1">
      <alignment horizontal="left" vertical="top" wrapText="1"/>
    </xf>
    <xf numFmtId="0" fontId="60" fillId="7" borderId="51" xfId="3" applyFont="1" applyFill="1" applyBorder="1" applyAlignment="1">
      <alignment horizontal="center" vertical="center" wrapText="1"/>
    </xf>
    <xf numFmtId="0" fontId="60" fillId="7" borderId="52" xfId="3" applyFont="1" applyFill="1" applyBorder="1" applyAlignment="1">
      <alignment horizontal="center" vertical="center" wrapText="1"/>
    </xf>
    <xf numFmtId="0" fontId="60" fillId="7" borderId="53" xfId="2" applyFont="1" applyFill="1" applyBorder="1" applyAlignment="1">
      <alignment horizontal="center" vertical="center"/>
    </xf>
    <xf numFmtId="0" fontId="60" fillId="7" borderId="54" xfId="2" applyFont="1" applyFill="1" applyBorder="1" applyAlignment="1">
      <alignment horizontal="center" vertical="center"/>
    </xf>
    <xf numFmtId="0" fontId="2" fillId="3" borderId="65" xfId="2" quotePrefix="1" applyFont="1" applyFill="1" applyBorder="1" applyAlignment="1">
      <alignment horizontal="justify" vertical="center" wrapText="1"/>
    </xf>
    <xf numFmtId="0" fontId="2" fillId="3" borderId="66" xfId="2" quotePrefix="1" applyFont="1" applyFill="1" applyBorder="1" applyAlignment="1">
      <alignment horizontal="justify" vertical="center" wrapText="1"/>
    </xf>
    <xf numFmtId="0" fontId="2" fillId="3" borderId="67" xfId="2" quotePrefix="1" applyFont="1" applyFill="1" applyBorder="1" applyAlignment="1">
      <alignment horizontal="justify" vertical="center" wrapText="1"/>
    </xf>
    <xf numFmtId="0" fontId="61" fillId="0" borderId="30" xfId="0" applyFont="1" applyBorder="1" applyAlignment="1">
      <alignment horizontal="center" vertical="center" wrapText="1"/>
    </xf>
    <xf numFmtId="0" fontId="4" fillId="2" borderId="3"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25" fillId="2" borderId="30" xfId="0" applyFont="1" applyFill="1" applyBorder="1" applyAlignment="1">
      <alignment horizontal="left" vertical="center"/>
    </xf>
    <xf numFmtId="0" fontId="62" fillId="3" borderId="72" xfId="0" applyFont="1" applyFill="1" applyBorder="1" applyAlignment="1">
      <alignment horizontal="center" vertical="center" wrapText="1"/>
    </xf>
    <xf numFmtId="0" fontId="62" fillId="3" borderId="73" xfId="0" applyFont="1" applyFill="1" applyBorder="1" applyAlignment="1">
      <alignment horizontal="center" vertical="center" wrapText="1"/>
    </xf>
    <xf numFmtId="0" fontId="62" fillId="3" borderId="74" xfId="0" applyFont="1" applyFill="1" applyBorder="1" applyAlignment="1">
      <alignment horizontal="center" vertical="center" wrapText="1"/>
    </xf>
    <xf numFmtId="0" fontId="61" fillId="3" borderId="72" xfId="0" applyFont="1" applyFill="1" applyBorder="1" applyAlignment="1">
      <alignment horizontal="left" vertical="center"/>
    </xf>
    <xf numFmtId="0" fontId="61" fillId="3" borderId="74" xfId="0" applyFont="1" applyFill="1" applyBorder="1" applyAlignment="1">
      <alignment horizontal="left" vertical="center"/>
    </xf>
    <xf numFmtId="0" fontId="63" fillId="3" borderId="72" xfId="0" applyFont="1" applyFill="1" applyBorder="1" applyAlignment="1">
      <alignment horizontal="center" vertical="center"/>
    </xf>
    <xf numFmtId="0" fontId="63" fillId="3" borderId="73" xfId="0" applyFont="1" applyFill="1" applyBorder="1" applyAlignment="1">
      <alignment horizontal="center" vertical="center"/>
    </xf>
    <xf numFmtId="0" fontId="63" fillId="3" borderId="74" xfId="0" applyFont="1" applyFill="1" applyBorder="1" applyAlignment="1">
      <alignment horizontal="center" vertical="center"/>
    </xf>
    <xf numFmtId="0" fontId="57" fillId="0" borderId="30" xfId="0" applyFont="1" applyBorder="1" applyAlignment="1" applyProtection="1">
      <alignment horizontal="left" vertical="center"/>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8" fillId="0" borderId="30" xfId="0" applyFont="1" applyBorder="1" applyAlignment="1" applyProtection="1">
      <alignment horizontal="left" vertical="center" wrapText="1"/>
      <protection locked="0"/>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4" fillId="2" borderId="4" xfId="0" applyFont="1" applyFill="1" applyBorder="1" applyAlignment="1">
      <alignment horizontal="center" vertical="center" textRotation="90"/>
    </xf>
    <xf numFmtId="0" fontId="64"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2" fillId="11" borderId="20" xfId="0" applyFont="1" applyFill="1" applyBorder="1" applyAlignment="1">
      <alignment horizontal="center" vertical="center" wrapText="1" readingOrder="1"/>
    </xf>
    <xf numFmtId="0" fontId="42" fillId="11" borderId="21" xfId="0" applyFont="1" applyFill="1" applyBorder="1" applyAlignment="1">
      <alignment horizontal="center" vertical="center" wrapText="1" readingOrder="1"/>
    </xf>
    <xf numFmtId="0" fontId="42" fillId="11" borderId="22" xfId="0" applyFont="1" applyFill="1" applyBorder="1" applyAlignment="1">
      <alignment horizontal="center" vertical="center" wrapText="1" readingOrder="1"/>
    </xf>
    <xf numFmtId="0" fontId="42" fillId="11" borderId="23" xfId="0" applyFont="1" applyFill="1" applyBorder="1" applyAlignment="1">
      <alignment horizontal="center" vertical="center" wrapText="1" readingOrder="1"/>
    </xf>
    <xf numFmtId="0" fontId="42" fillId="11" borderId="0" xfId="0" applyFont="1" applyFill="1" applyAlignment="1">
      <alignment horizontal="center" vertical="center" wrapText="1" readingOrder="1"/>
    </xf>
    <xf numFmtId="0" fontId="42" fillId="11" borderId="24" xfId="0" applyFont="1" applyFill="1" applyBorder="1" applyAlignment="1">
      <alignment horizontal="center" vertical="center" wrapText="1" readingOrder="1"/>
    </xf>
    <xf numFmtId="0" fontId="42" fillId="11" borderId="25" xfId="0" applyFont="1" applyFill="1" applyBorder="1" applyAlignment="1">
      <alignment horizontal="center" vertical="center" wrapText="1" readingOrder="1"/>
    </xf>
    <xf numFmtId="0" fontId="42" fillId="11" borderId="26" xfId="0" applyFont="1" applyFill="1" applyBorder="1" applyAlignment="1">
      <alignment horizontal="center" vertical="center" wrapText="1" readingOrder="1"/>
    </xf>
    <xf numFmtId="0" fontId="42" fillId="11" borderId="27" xfId="0" applyFont="1" applyFill="1" applyBorder="1" applyAlignment="1">
      <alignment horizontal="center" vertical="center" wrapText="1" readingOrder="1"/>
    </xf>
    <xf numFmtId="0" fontId="43" fillId="0" borderId="12" xfId="0" applyFont="1" applyBorder="1" applyAlignment="1">
      <alignment horizontal="center" vertical="center" wrapText="1"/>
    </xf>
    <xf numFmtId="0" fontId="43" fillId="0" borderId="19" xfId="0" applyFont="1" applyBorder="1" applyAlignment="1">
      <alignment horizontal="center" vertical="center"/>
    </xf>
    <xf numFmtId="0" fontId="43" fillId="0" borderId="14" xfId="0" applyFont="1" applyBorder="1" applyAlignment="1">
      <alignment horizontal="center" vertical="center" wrapText="1"/>
    </xf>
    <xf numFmtId="0" fontId="43" fillId="0" borderId="0" xfId="0" applyFont="1" applyAlignment="1">
      <alignment horizontal="center" vertical="center"/>
    </xf>
    <xf numFmtId="0" fontId="43" fillId="0" borderId="14" xfId="0" applyFont="1" applyBorder="1" applyAlignment="1">
      <alignment horizontal="center" vertical="center"/>
    </xf>
    <xf numFmtId="0" fontId="43" fillId="0" borderId="16" xfId="0" applyFont="1" applyBorder="1" applyAlignment="1">
      <alignment horizontal="center" vertical="center"/>
    </xf>
    <xf numFmtId="0" fontId="43" fillId="0" borderId="18" xfId="0" applyFont="1" applyBorder="1" applyAlignment="1">
      <alignment horizontal="center" vertical="center"/>
    </xf>
    <xf numFmtId="0" fontId="42" fillId="12" borderId="20" xfId="0" applyFont="1" applyFill="1" applyBorder="1" applyAlignment="1">
      <alignment horizontal="center" vertical="center" wrapText="1" readingOrder="1"/>
    </xf>
    <xf numFmtId="0" fontId="42" fillId="12" borderId="21" xfId="0" applyFont="1" applyFill="1" applyBorder="1" applyAlignment="1">
      <alignment horizontal="center" vertical="center" wrapText="1" readingOrder="1"/>
    </xf>
    <xf numFmtId="0" fontId="42" fillId="12" borderId="22" xfId="0" applyFont="1" applyFill="1" applyBorder="1" applyAlignment="1">
      <alignment horizontal="center" vertical="center" wrapText="1" readingOrder="1"/>
    </xf>
    <xf numFmtId="0" fontId="42" fillId="12" borderId="23" xfId="0" applyFont="1" applyFill="1" applyBorder="1" applyAlignment="1">
      <alignment horizontal="center" vertical="center" wrapText="1" readingOrder="1"/>
    </xf>
    <xf numFmtId="0" fontId="42" fillId="12" borderId="0" xfId="0" applyFont="1" applyFill="1" applyAlignment="1">
      <alignment horizontal="center" vertical="center" wrapText="1" readingOrder="1"/>
    </xf>
    <xf numFmtId="0" fontId="42" fillId="12" borderId="24" xfId="0" applyFont="1" applyFill="1" applyBorder="1" applyAlignment="1">
      <alignment horizontal="center" vertical="center" wrapText="1" readingOrder="1"/>
    </xf>
    <xf numFmtId="0" fontId="42" fillId="12" borderId="25" xfId="0" applyFont="1" applyFill="1" applyBorder="1" applyAlignment="1">
      <alignment horizontal="center" vertical="center" wrapText="1" readingOrder="1"/>
    </xf>
    <xf numFmtId="0" fontId="42" fillId="12" borderId="26" xfId="0" applyFont="1" applyFill="1" applyBorder="1" applyAlignment="1">
      <alignment horizontal="center" vertical="center" wrapText="1" readingOrder="1"/>
    </xf>
    <xf numFmtId="0" fontId="42" fillId="12" borderId="27" xfId="0" applyFont="1" applyFill="1" applyBorder="1" applyAlignment="1">
      <alignment horizontal="center" vertical="center" wrapText="1" readingOrder="1"/>
    </xf>
    <xf numFmtId="0" fontId="41" fillId="0" borderId="0" xfId="0" applyFont="1" applyAlignment="1">
      <alignment horizontal="center" vertical="center" wrapText="1"/>
    </xf>
    <xf numFmtId="0" fontId="23" fillId="0" borderId="0" xfId="0" applyFont="1" applyAlignment="1">
      <alignment horizontal="center" vertical="center" wrapText="1"/>
    </xf>
    <xf numFmtId="0" fontId="43" fillId="0" borderId="13" xfId="0" applyFont="1" applyBorder="1" applyAlignment="1">
      <alignment horizontal="center" vertical="center"/>
    </xf>
    <xf numFmtId="0" fontId="43" fillId="0" borderId="15" xfId="0" applyFont="1" applyBorder="1" applyAlignment="1">
      <alignment horizontal="center" vertical="center"/>
    </xf>
    <xf numFmtId="0" fontId="43" fillId="0" borderId="17" xfId="0" applyFont="1" applyBorder="1" applyAlignment="1">
      <alignment horizontal="center" vertical="center"/>
    </xf>
    <xf numFmtId="0" fontId="42" fillId="5" borderId="20" xfId="0" applyFont="1" applyFill="1" applyBorder="1" applyAlignment="1">
      <alignment horizontal="center" vertical="center" wrapText="1" readingOrder="1"/>
    </xf>
    <xf numFmtId="0" fontId="42" fillId="5" borderId="21" xfId="0" applyFont="1" applyFill="1" applyBorder="1" applyAlignment="1">
      <alignment horizontal="center" vertical="center" wrapText="1" readingOrder="1"/>
    </xf>
    <xf numFmtId="0" fontId="42" fillId="5" borderId="22" xfId="0" applyFont="1" applyFill="1" applyBorder="1" applyAlignment="1">
      <alignment horizontal="center" vertical="center" wrapText="1" readingOrder="1"/>
    </xf>
    <xf numFmtId="0" fontId="42" fillId="5" borderId="23" xfId="0" applyFont="1" applyFill="1" applyBorder="1" applyAlignment="1">
      <alignment horizontal="center" vertical="center" wrapText="1" readingOrder="1"/>
    </xf>
    <xf numFmtId="0" fontId="42" fillId="5" borderId="0" xfId="0" applyFont="1" applyFill="1" applyAlignment="1">
      <alignment horizontal="center" vertical="center" wrapText="1" readingOrder="1"/>
    </xf>
    <xf numFmtId="0" fontId="42" fillId="5" borderId="24" xfId="0" applyFont="1" applyFill="1" applyBorder="1" applyAlignment="1">
      <alignment horizontal="center" vertical="center" wrapText="1" readingOrder="1"/>
    </xf>
    <xf numFmtId="0" fontId="42" fillId="5" borderId="25" xfId="0" applyFont="1" applyFill="1" applyBorder="1" applyAlignment="1">
      <alignment horizontal="center" vertical="center" wrapText="1" readingOrder="1"/>
    </xf>
    <xf numFmtId="0" fontId="42" fillId="5" borderId="26" xfId="0" applyFont="1" applyFill="1" applyBorder="1" applyAlignment="1">
      <alignment horizontal="center" vertical="center" wrapText="1" readingOrder="1"/>
    </xf>
    <xf numFmtId="0" fontId="42" fillId="5" borderId="27" xfId="0" applyFont="1" applyFill="1" applyBorder="1" applyAlignment="1">
      <alignment horizontal="center" vertical="center" wrapText="1" readingOrder="1"/>
    </xf>
    <xf numFmtId="0" fontId="42" fillId="13" borderId="20" xfId="0" applyFont="1" applyFill="1" applyBorder="1" applyAlignment="1">
      <alignment horizontal="center" vertical="center" wrapText="1" readingOrder="1"/>
    </xf>
    <xf numFmtId="0" fontId="42" fillId="13" borderId="21" xfId="0" applyFont="1" applyFill="1" applyBorder="1" applyAlignment="1">
      <alignment horizontal="center" vertical="center" wrapText="1" readingOrder="1"/>
    </xf>
    <xf numFmtId="0" fontId="42" fillId="13" borderId="22" xfId="0" applyFont="1" applyFill="1" applyBorder="1" applyAlignment="1">
      <alignment horizontal="center" vertical="center" wrapText="1" readingOrder="1"/>
    </xf>
    <xf numFmtId="0" fontId="42" fillId="13" borderId="23" xfId="0" applyFont="1" applyFill="1" applyBorder="1" applyAlignment="1">
      <alignment horizontal="center" vertical="center" wrapText="1" readingOrder="1"/>
    </xf>
    <xf numFmtId="0" fontId="42" fillId="13" borderId="0" xfId="0" applyFont="1" applyFill="1" applyAlignment="1">
      <alignment horizontal="center" vertical="center" wrapText="1" readingOrder="1"/>
    </xf>
    <xf numFmtId="0" fontId="42" fillId="13" borderId="24" xfId="0" applyFont="1" applyFill="1" applyBorder="1" applyAlignment="1">
      <alignment horizontal="center" vertical="center" wrapText="1" readingOrder="1"/>
    </xf>
    <xf numFmtId="0" fontId="42" fillId="13" borderId="25" xfId="0" applyFont="1" applyFill="1" applyBorder="1" applyAlignment="1">
      <alignment horizontal="center" vertical="center" wrapText="1" readingOrder="1"/>
    </xf>
    <xf numFmtId="0" fontId="42" fillId="13" borderId="26" xfId="0" applyFont="1" applyFill="1" applyBorder="1" applyAlignment="1">
      <alignment horizontal="center" vertical="center" wrapText="1" readingOrder="1"/>
    </xf>
    <xf numFmtId="0" fontId="42" fillId="13" borderId="27" xfId="0" applyFont="1" applyFill="1" applyBorder="1" applyAlignment="1">
      <alignment horizontal="center" vertical="center" wrapText="1" readingOrder="1"/>
    </xf>
    <xf numFmtId="0" fontId="43" fillId="0" borderId="19" xfId="0" applyFont="1" applyBorder="1" applyAlignment="1">
      <alignment horizontal="center" vertical="center" wrapText="1"/>
    </xf>
    <xf numFmtId="0" fontId="25" fillId="0" borderId="0" xfId="0" applyFont="1" applyAlignment="1">
      <alignment horizontal="center" vertical="center"/>
    </xf>
    <xf numFmtId="0" fontId="45" fillId="0" borderId="0" xfId="0" applyFont="1" applyAlignment="1">
      <alignment horizontal="center" vertical="center"/>
    </xf>
    <xf numFmtId="0" fontId="40" fillId="14" borderId="32" xfId="0" applyFont="1" applyFill="1" applyBorder="1" applyAlignment="1">
      <alignment horizontal="center" vertical="center" wrapText="1" readingOrder="1"/>
    </xf>
    <xf numFmtId="0" fontId="40" fillId="14" borderId="33" xfId="0" applyFont="1" applyFill="1" applyBorder="1" applyAlignment="1">
      <alignment horizontal="center" vertical="center" wrapText="1" readingOrder="1"/>
    </xf>
    <xf numFmtId="0" fontId="40" fillId="14" borderId="44" xfId="0" applyFont="1" applyFill="1" applyBorder="1" applyAlignment="1">
      <alignment horizontal="center" vertical="center" wrapText="1" readingOrder="1"/>
    </xf>
    <xf numFmtId="0" fontId="35" fillId="3" borderId="0" xfId="0" applyFont="1" applyFill="1" applyAlignment="1">
      <alignment horizontal="justify" vertical="center" wrapText="1"/>
    </xf>
    <xf numFmtId="0" fontId="37" fillId="14" borderId="41" xfId="0" applyFont="1" applyFill="1" applyBorder="1" applyAlignment="1">
      <alignment horizontal="center" vertical="center" wrapText="1" readingOrder="1"/>
    </xf>
    <xf numFmtId="0" fontId="37" fillId="14" borderId="42" xfId="0" applyFont="1" applyFill="1" applyBorder="1" applyAlignment="1">
      <alignment horizontal="center" vertical="center" wrapText="1" readingOrder="1"/>
    </xf>
    <xf numFmtId="0" fontId="37" fillId="3" borderId="39" xfId="0" applyFont="1" applyFill="1" applyBorder="1" applyAlignment="1">
      <alignment horizontal="center" vertical="center" wrapText="1" readingOrder="1"/>
    </xf>
    <xf numFmtId="0" fontId="37" fillId="3" borderId="34" xfId="0" applyFont="1" applyFill="1" applyBorder="1" applyAlignment="1">
      <alignment horizontal="center" vertical="center" wrapText="1" readingOrder="1"/>
    </xf>
    <xf numFmtId="0" fontId="37" fillId="3" borderId="31" xfId="0" applyFont="1" applyFill="1" applyBorder="1" applyAlignment="1">
      <alignment horizontal="center" vertical="center" wrapText="1" readingOrder="1"/>
    </xf>
    <xf numFmtId="0" fontId="37" fillId="3" borderId="30" xfId="0" applyFont="1" applyFill="1" applyBorder="1" applyAlignment="1">
      <alignment horizontal="center" vertical="center" wrapText="1" readingOrder="1"/>
    </xf>
    <xf numFmtId="0" fontId="37" fillId="3" borderId="36" xfId="0" applyFont="1" applyFill="1" applyBorder="1" applyAlignment="1">
      <alignment horizontal="center" vertical="center" wrapText="1" readingOrder="1"/>
    </xf>
    <xf numFmtId="0" fontId="37" fillId="3" borderId="37"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761999</xdr:colOff>
      <xdr:row>0</xdr:row>
      <xdr:rowOff>92365</xdr:rowOff>
    </xdr:from>
    <xdr:to>
      <xdr:col>3</xdr:col>
      <xdr:colOff>1083251</xdr:colOff>
      <xdr:row>1</xdr:row>
      <xdr:rowOff>1183641</xdr:rowOff>
    </xdr:to>
    <xdr:pic>
      <xdr:nvPicPr>
        <xdr:cNvPr id="2" name="Imagen 1" descr="LOGO NUEVO">
          <a:extLst>
            <a:ext uri="{FF2B5EF4-FFF2-40B4-BE49-F238E27FC236}">
              <a16:creationId xmlns:a16="http://schemas.microsoft.com/office/drawing/2014/main" id="{81FB5D88-136A-4631-969D-0A2C50F4DB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9" y="96175"/>
          <a:ext cx="2999682" cy="1297016"/>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36" zoomScale="110" zoomScaleNormal="110" workbookViewId="0">
      <selection activeCell="C12" sqref="C12:F12"/>
    </sheetView>
  </sheetViews>
  <sheetFormatPr baseColWidth="10" defaultColWidth="11.42578125" defaultRowHeight="15" x14ac:dyDescent="0.25"/>
  <cols>
    <col min="1" max="1" width="2.85546875" style="80" customWidth="1"/>
    <col min="2" max="3" width="24.7109375" style="80" customWidth="1"/>
    <col min="4" max="4" width="16" style="80" customWidth="1"/>
    <col min="5" max="5" width="24.7109375" style="80" customWidth="1"/>
    <col min="6" max="6" width="27.7109375" style="80" customWidth="1"/>
    <col min="7" max="8" width="24.7109375" style="80" customWidth="1"/>
    <col min="9" max="16384" width="11.42578125" style="80"/>
  </cols>
  <sheetData>
    <row r="1" spans="2:8" ht="15.75" thickBot="1" x14ac:dyDescent="0.3"/>
    <row r="2" spans="2:8" ht="18" x14ac:dyDescent="0.25">
      <c r="B2" s="170" t="s">
        <v>164</v>
      </c>
      <c r="C2" s="171"/>
      <c r="D2" s="171"/>
      <c r="E2" s="171"/>
      <c r="F2" s="171"/>
      <c r="G2" s="171"/>
      <c r="H2" s="172"/>
    </row>
    <row r="3" spans="2:8" x14ac:dyDescent="0.25">
      <c r="B3" s="81"/>
      <c r="C3" s="82"/>
      <c r="D3" s="82"/>
      <c r="E3" s="82"/>
      <c r="F3" s="82"/>
      <c r="G3" s="82"/>
      <c r="H3" s="83"/>
    </row>
    <row r="4" spans="2:8" ht="63" customHeight="1" x14ac:dyDescent="0.25">
      <c r="B4" s="173" t="s">
        <v>207</v>
      </c>
      <c r="C4" s="174"/>
      <c r="D4" s="174"/>
      <c r="E4" s="174"/>
      <c r="F4" s="174"/>
      <c r="G4" s="174"/>
      <c r="H4" s="175"/>
    </row>
    <row r="5" spans="2:8" ht="63" customHeight="1" x14ac:dyDescent="0.25">
      <c r="B5" s="176"/>
      <c r="C5" s="177"/>
      <c r="D5" s="177"/>
      <c r="E5" s="177"/>
      <c r="F5" s="177"/>
      <c r="G5" s="177"/>
      <c r="H5" s="178"/>
    </row>
    <row r="6" spans="2:8" ht="16.5" x14ac:dyDescent="0.25">
      <c r="B6" s="179" t="s">
        <v>162</v>
      </c>
      <c r="C6" s="180"/>
      <c r="D6" s="180"/>
      <c r="E6" s="180"/>
      <c r="F6" s="180"/>
      <c r="G6" s="180"/>
      <c r="H6" s="181"/>
    </row>
    <row r="7" spans="2:8" ht="95.25" customHeight="1" x14ac:dyDescent="0.25">
      <c r="B7" s="189" t="s">
        <v>167</v>
      </c>
      <c r="C7" s="190"/>
      <c r="D7" s="190"/>
      <c r="E7" s="190"/>
      <c r="F7" s="190"/>
      <c r="G7" s="190"/>
      <c r="H7" s="191"/>
    </row>
    <row r="8" spans="2:8" ht="16.5" x14ac:dyDescent="0.25">
      <c r="B8" s="117"/>
      <c r="C8" s="118"/>
      <c r="D8" s="118"/>
      <c r="E8" s="118"/>
      <c r="F8" s="118"/>
      <c r="G8" s="118"/>
      <c r="H8" s="119"/>
    </row>
    <row r="9" spans="2:8" ht="16.5" customHeight="1" x14ac:dyDescent="0.25">
      <c r="B9" s="182" t="s">
        <v>200</v>
      </c>
      <c r="C9" s="183"/>
      <c r="D9" s="183"/>
      <c r="E9" s="183"/>
      <c r="F9" s="183"/>
      <c r="G9" s="183"/>
      <c r="H9" s="184"/>
    </row>
    <row r="10" spans="2:8" ht="44.25" customHeight="1" x14ac:dyDescent="0.25">
      <c r="B10" s="182"/>
      <c r="C10" s="183"/>
      <c r="D10" s="183"/>
      <c r="E10" s="183"/>
      <c r="F10" s="183"/>
      <c r="G10" s="183"/>
      <c r="H10" s="184"/>
    </row>
    <row r="11" spans="2:8" ht="15.75" thickBot="1" x14ac:dyDescent="0.3">
      <c r="B11" s="106"/>
      <c r="C11" s="109"/>
      <c r="D11" s="114"/>
      <c r="E11" s="115"/>
      <c r="F11" s="115"/>
      <c r="G11" s="116"/>
      <c r="H11" s="110"/>
    </row>
    <row r="12" spans="2:8" ht="15.75" thickTop="1" x14ac:dyDescent="0.25">
      <c r="B12" s="106"/>
      <c r="C12" s="185" t="s">
        <v>163</v>
      </c>
      <c r="D12" s="186"/>
      <c r="E12" s="187" t="s">
        <v>201</v>
      </c>
      <c r="F12" s="188"/>
      <c r="G12" s="109"/>
      <c r="H12" s="110"/>
    </row>
    <row r="13" spans="2:8" ht="35.25" customHeight="1" x14ac:dyDescent="0.25">
      <c r="B13" s="106"/>
      <c r="C13" s="157" t="s">
        <v>194</v>
      </c>
      <c r="D13" s="158"/>
      <c r="E13" s="159" t="s">
        <v>199</v>
      </c>
      <c r="F13" s="160"/>
      <c r="G13" s="109"/>
      <c r="H13" s="110"/>
    </row>
    <row r="14" spans="2:8" ht="17.25" customHeight="1" x14ac:dyDescent="0.25">
      <c r="B14" s="106"/>
      <c r="C14" s="157" t="s">
        <v>195</v>
      </c>
      <c r="D14" s="158"/>
      <c r="E14" s="159" t="s">
        <v>197</v>
      </c>
      <c r="F14" s="160"/>
      <c r="G14" s="109"/>
      <c r="H14" s="110"/>
    </row>
    <row r="15" spans="2:8" ht="19.5" customHeight="1" x14ac:dyDescent="0.25">
      <c r="B15" s="106"/>
      <c r="C15" s="157" t="s">
        <v>196</v>
      </c>
      <c r="D15" s="158"/>
      <c r="E15" s="159" t="s">
        <v>198</v>
      </c>
      <c r="F15" s="160"/>
      <c r="G15" s="109"/>
      <c r="H15" s="110"/>
    </row>
    <row r="16" spans="2:8" ht="69.75" customHeight="1" x14ac:dyDescent="0.25">
      <c r="B16" s="106"/>
      <c r="C16" s="157" t="s">
        <v>165</v>
      </c>
      <c r="D16" s="158"/>
      <c r="E16" s="159" t="s">
        <v>166</v>
      </c>
      <c r="F16" s="160"/>
      <c r="G16" s="109"/>
      <c r="H16" s="110"/>
    </row>
    <row r="17" spans="2:8" ht="34.5" customHeight="1" x14ac:dyDescent="0.25">
      <c r="B17" s="106"/>
      <c r="C17" s="161" t="s">
        <v>2</v>
      </c>
      <c r="D17" s="162"/>
      <c r="E17" s="153" t="s">
        <v>208</v>
      </c>
      <c r="F17" s="154"/>
      <c r="G17" s="109"/>
      <c r="H17" s="110"/>
    </row>
    <row r="18" spans="2:8" ht="27.75" customHeight="1" x14ac:dyDescent="0.25">
      <c r="B18" s="106"/>
      <c r="C18" s="161" t="s">
        <v>3</v>
      </c>
      <c r="D18" s="162"/>
      <c r="E18" s="153" t="s">
        <v>209</v>
      </c>
      <c r="F18" s="154"/>
      <c r="G18" s="109"/>
      <c r="H18" s="110"/>
    </row>
    <row r="19" spans="2:8" ht="28.5" customHeight="1" x14ac:dyDescent="0.25">
      <c r="B19" s="106"/>
      <c r="C19" s="161" t="s">
        <v>41</v>
      </c>
      <c r="D19" s="162"/>
      <c r="E19" s="153" t="s">
        <v>210</v>
      </c>
      <c r="F19" s="154"/>
      <c r="G19" s="109"/>
      <c r="H19" s="110"/>
    </row>
    <row r="20" spans="2:8" ht="72.75" customHeight="1" x14ac:dyDescent="0.25">
      <c r="B20" s="106"/>
      <c r="C20" s="161" t="s">
        <v>1</v>
      </c>
      <c r="D20" s="162"/>
      <c r="E20" s="153" t="s">
        <v>211</v>
      </c>
      <c r="F20" s="154"/>
      <c r="G20" s="109"/>
      <c r="H20" s="110"/>
    </row>
    <row r="21" spans="2:8" ht="64.5" customHeight="1" x14ac:dyDescent="0.25">
      <c r="B21" s="106"/>
      <c r="C21" s="161" t="s">
        <v>49</v>
      </c>
      <c r="D21" s="162"/>
      <c r="E21" s="153" t="s">
        <v>169</v>
      </c>
      <c r="F21" s="154"/>
      <c r="G21" s="109"/>
      <c r="H21" s="110"/>
    </row>
    <row r="22" spans="2:8" ht="71.25" customHeight="1" x14ac:dyDescent="0.25">
      <c r="B22" s="106"/>
      <c r="C22" s="161" t="s">
        <v>168</v>
      </c>
      <c r="D22" s="162"/>
      <c r="E22" s="153" t="s">
        <v>170</v>
      </c>
      <c r="F22" s="154"/>
      <c r="G22" s="109"/>
      <c r="H22" s="110"/>
    </row>
    <row r="23" spans="2:8" ht="55.5" customHeight="1" x14ac:dyDescent="0.25">
      <c r="B23" s="106"/>
      <c r="C23" s="155" t="s">
        <v>171</v>
      </c>
      <c r="D23" s="156"/>
      <c r="E23" s="153" t="s">
        <v>172</v>
      </c>
      <c r="F23" s="154"/>
      <c r="G23" s="109"/>
      <c r="H23" s="110"/>
    </row>
    <row r="24" spans="2:8" ht="42" customHeight="1" x14ac:dyDescent="0.25">
      <c r="B24" s="106"/>
      <c r="C24" s="155" t="s">
        <v>47</v>
      </c>
      <c r="D24" s="156"/>
      <c r="E24" s="153" t="s">
        <v>173</v>
      </c>
      <c r="F24" s="154"/>
      <c r="G24" s="109"/>
      <c r="H24" s="110"/>
    </row>
    <row r="25" spans="2:8" ht="59.25" customHeight="1" x14ac:dyDescent="0.25">
      <c r="B25" s="106"/>
      <c r="C25" s="155" t="s">
        <v>161</v>
      </c>
      <c r="D25" s="156"/>
      <c r="E25" s="153" t="s">
        <v>174</v>
      </c>
      <c r="F25" s="154"/>
      <c r="G25" s="109"/>
      <c r="H25" s="110"/>
    </row>
    <row r="26" spans="2:8" ht="23.25" customHeight="1" x14ac:dyDescent="0.25">
      <c r="B26" s="106"/>
      <c r="C26" s="155" t="s">
        <v>12</v>
      </c>
      <c r="D26" s="156"/>
      <c r="E26" s="153" t="s">
        <v>175</v>
      </c>
      <c r="F26" s="154"/>
      <c r="G26" s="109"/>
      <c r="H26" s="110"/>
    </row>
    <row r="27" spans="2:8" ht="30.75" customHeight="1" x14ac:dyDescent="0.25">
      <c r="B27" s="106"/>
      <c r="C27" s="155" t="s">
        <v>179</v>
      </c>
      <c r="D27" s="156"/>
      <c r="E27" s="153" t="s">
        <v>176</v>
      </c>
      <c r="F27" s="154"/>
      <c r="G27" s="109"/>
      <c r="H27" s="110"/>
    </row>
    <row r="28" spans="2:8" ht="35.25" customHeight="1" x14ac:dyDescent="0.25">
      <c r="B28" s="106"/>
      <c r="C28" s="155" t="s">
        <v>180</v>
      </c>
      <c r="D28" s="156"/>
      <c r="E28" s="153" t="s">
        <v>177</v>
      </c>
      <c r="F28" s="154"/>
      <c r="G28" s="109"/>
      <c r="H28" s="110"/>
    </row>
    <row r="29" spans="2:8" ht="33" customHeight="1" x14ac:dyDescent="0.25">
      <c r="B29" s="106"/>
      <c r="C29" s="155" t="s">
        <v>180</v>
      </c>
      <c r="D29" s="156"/>
      <c r="E29" s="153" t="s">
        <v>177</v>
      </c>
      <c r="F29" s="154"/>
      <c r="G29" s="109"/>
      <c r="H29" s="110"/>
    </row>
    <row r="30" spans="2:8" ht="30" customHeight="1" x14ac:dyDescent="0.25">
      <c r="B30" s="106"/>
      <c r="C30" s="155" t="s">
        <v>181</v>
      </c>
      <c r="D30" s="156"/>
      <c r="E30" s="153" t="s">
        <v>178</v>
      </c>
      <c r="F30" s="154"/>
      <c r="G30" s="109"/>
      <c r="H30" s="110"/>
    </row>
    <row r="31" spans="2:8" ht="35.25" customHeight="1" x14ac:dyDescent="0.25">
      <c r="B31" s="106"/>
      <c r="C31" s="155" t="s">
        <v>182</v>
      </c>
      <c r="D31" s="156"/>
      <c r="E31" s="153" t="s">
        <v>183</v>
      </c>
      <c r="F31" s="154"/>
      <c r="G31" s="109"/>
      <c r="H31" s="110"/>
    </row>
    <row r="32" spans="2:8" ht="31.5" customHeight="1" x14ac:dyDescent="0.25">
      <c r="B32" s="106"/>
      <c r="C32" s="155" t="s">
        <v>184</v>
      </c>
      <c r="D32" s="156"/>
      <c r="E32" s="153" t="s">
        <v>185</v>
      </c>
      <c r="F32" s="154"/>
      <c r="G32" s="109"/>
      <c r="H32" s="110"/>
    </row>
    <row r="33" spans="2:8" ht="35.25" customHeight="1" x14ac:dyDescent="0.25">
      <c r="B33" s="106"/>
      <c r="C33" s="155" t="s">
        <v>186</v>
      </c>
      <c r="D33" s="156"/>
      <c r="E33" s="153" t="s">
        <v>187</v>
      </c>
      <c r="F33" s="154"/>
      <c r="G33" s="109"/>
      <c r="H33" s="110"/>
    </row>
    <row r="34" spans="2:8" ht="59.25" customHeight="1" x14ac:dyDescent="0.25">
      <c r="B34" s="106"/>
      <c r="C34" s="155" t="s">
        <v>188</v>
      </c>
      <c r="D34" s="156"/>
      <c r="E34" s="153" t="s">
        <v>189</v>
      </c>
      <c r="F34" s="154"/>
      <c r="G34" s="109"/>
      <c r="H34" s="110"/>
    </row>
    <row r="35" spans="2:8" ht="29.25" customHeight="1" x14ac:dyDescent="0.25">
      <c r="B35" s="106"/>
      <c r="C35" s="155" t="s">
        <v>29</v>
      </c>
      <c r="D35" s="156"/>
      <c r="E35" s="153" t="s">
        <v>190</v>
      </c>
      <c r="F35" s="154"/>
      <c r="G35" s="109"/>
      <c r="H35" s="110"/>
    </row>
    <row r="36" spans="2:8" ht="82.5" customHeight="1" x14ac:dyDescent="0.25">
      <c r="B36" s="106"/>
      <c r="C36" s="155" t="s">
        <v>192</v>
      </c>
      <c r="D36" s="156"/>
      <c r="E36" s="153" t="s">
        <v>191</v>
      </c>
      <c r="F36" s="154"/>
      <c r="G36" s="109"/>
      <c r="H36" s="110"/>
    </row>
    <row r="37" spans="2:8" ht="46.5" customHeight="1" x14ac:dyDescent="0.25">
      <c r="B37" s="106"/>
      <c r="C37" s="155" t="s">
        <v>38</v>
      </c>
      <c r="D37" s="156"/>
      <c r="E37" s="153" t="s">
        <v>193</v>
      </c>
      <c r="F37" s="154"/>
      <c r="G37" s="109"/>
      <c r="H37" s="110"/>
    </row>
    <row r="38" spans="2:8" ht="6.75" customHeight="1" thickBot="1" x14ac:dyDescent="0.3">
      <c r="B38" s="106"/>
      <c r="C38" s="166"/>
      <c r="D38" s="167"/>
      <c r="E38" s="168"/>
      <c r="F38" s="169"/>
      <c r="G38" s="109"/>
      <c r="H38" s="110"/>
    </row>
    <row r="39" spans="2:8" ht="15.75" thickTop="1" x14ac:dyDescent="0.25">
      <c r="B39" s="106"/>
      <c r="C39" s="107"/>
      <c r="D39" s="107"/>
      <c r="E39" s="108"/>
      <c r="F39" s="108"/>
      <c r="G39" s="109"/>
      <c r="H39" s="110"/>
    </row>
    <row r="40" spans="2:8" ht="21" customHeight="1" x14ac:dyDescent="0.25">
      <c r="B40" s="163" t="s">
        <v>202</v>
      </c>
      <c r="C40" s="164"/>
      <c r="D40" s="164"/>
      <c r="E40" s="164"/>
      <c r="F40" s="164"/>
      <c r="G40" s="164"/>
      <c r="H40" s="165"/>
    </row>
    <row r="41" spans="2:8" ht="20.25" customHeight="1" x14ac:dyDescent="0.25">
      <c r="B41" s="163" t="s">
        <v>203</v>
      </c>
      <c r="C41" s="164"/>
      <c r="D41" s="164"/>
      <c r="E41" s="164"/>
      <c r="F41" s="164"/>
      <c r="G41" s="164"/>
      <c r="H41" s="165"/>
    </row>
    <row r="42" spans="2:8" ht="20.25" customHeight="1" x14ac:dyDescent="0.25">
      <c r="B42" s="163" t="s">
        <v>204</v>
      </c>
      <c r="C42" s="164"/>
      <c r="D42" s="164"/>
      <c r="E42" s="164"/>
      <c r="F42" s="164"/>
      <c r="G42" s="164"/>
      <c r="H42" s="165"/>
    </row>
    <row r="43" spans="2:8" ht="20.25" customHeight="1" x14ac:dyDescent="0.25">
      <c r="B43" s="163" t="s">
        <v>205</v>
      </c>
      <c r="C43" s="164"/>
      <c r="D43" s="164"/>
      <c r="E43" s="164"/>
      <c r="F43" s="164"/>
      <c r="G43" s="164"/>
      <c r="H43" s="165"/>
    </row>
    <row r="44" spans="2:8" x14ac:dyDescent="0.25">
      <c r="B44" s="163" t="s">
        <v>206</v>
      </c>
      <c r="C44" s="164"/>
      <c r="D44" s="164"/>
      <c r="E44" s="164"/>
      <c r="F44" s="164"/>
      <c r="G44" s="164"/>
      <c r="H44" s="165"/>
    </row>
    <row r="45" spans="2:8" ht="15.75" thickBot="1" x14ac:dyDescent="0.3">
      <c r="B45" s="111"/>
      <c r="C45" s="112"/>
      <c r="D45" s="112"/>
      <c r="E45" s="112"/>
      <c r="F45" s="112"/>
      <c r="G45" s="112"/>
      <c r="H45" s="113"/>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Q72"/>
  <sheetViews>
    <sheetView tabSelected="1" zoomScale="55" zoomScaleNormal="55" workbookViewId="0">
      <selection activeCell="F8" sqref="F8:F9"/>
    </sheetView>
  </sheetViews>
  <sheetFormatPr baseColWidth="10" defaultColWidth="11.42578125" defaultRowHeight="16.5" x14ac:dyDescent="0.3"/>
  <cols>
    <col min="1" max="1" width="4" style="2" bestFit="1" customWidth="1"/>
    <col min="2" max="2" width="14.140625" style="2" customWidth="1"/>
    <col min="3" max="3" width="39.140625" style="2" customWidth="1"/>
    <col min="4" max="4" width="48.28515625" style="2" customWidth="1"/>
    <col min="5" max="5" width="46.140625" style="1" customWidth="1"/>
    <col min="6" max="6" width="19" style="4" customWidth="1"/>
    <col min="7" max="7" width="17.85546875" style="1" customWidth="1"/>
    <col min="8" max="8" width="16.5703125" style="1" customWidth="1"/>
    <col min="9" max="9" width="6.28515625" style="1" customWidth="1"/>
    <col min="10" max="10" width="27.28515625" style="1" bestFit="1" customWidth="1"/>
    <col min="11" max="11" width="30.42578125" style="1" customWidth="1"/>
    <col min="12" max="12" width="17.5703125" style="1" customWidth="1"/>
    <col min="13" max="13" width="6.28515625" style="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8.28515625" style="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2" width="23" style="1" customWidth="1"/>
    <col min="33" max="33" width="18.85546875" style="1" customWidth="1"/>
    <col min="34" max="34" width="16.85546875" style="1" customWidth="1"/>
    <col min="35" max="35" width="14.85546875" style="1" customWidth="1"/>
    <col min="36" max="37" width="21" style="1" customWidth="1"/>
    <col min="38" max="38" width="51.5703125" style="1" customWidth="1"/>
    <col min="39" max="16384" width="11.42578125" style="1"/>
  </cols>
  <sheetData>
    <row r="1" spans="1:69" ht="16.5" customHeight="1" x14ac:dyDescent="0.3">
      <c r="A1" s="192"/>
      <c r="B1" s="192"/>
      <c r="C1" s="192"/>
      <c r="D1" s="192"/>
      <c r="E1" s="197" t="s">
        <v>221</v>
      </c>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9"/>
      <c r="AJ1" s="200" t="s">
        <v>222</v>
      </c>
      <c r="AK1" s="201"/>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row>
    <row r="2" spans="1:69" ht="97.9" customHeight="1" x14ac:dyDescent="0.3">
      <c r="A2" s="192"/>
      <c r="B2" s="192"/>
      <c r="C2" s="192"/>
      <c r="D2" s="192"/>
      <c r="E2" s="202" t="s">
        <v>223</v>
      </c>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4"/>
      <c r="AJ2" s="200" t="s">
        <v>224</v>
      </c>
      <c r="AK2" s="201"/>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row>
    <row r="3" spans="1:69" x14ac:dyDescent="0.3">
      <c r="A3" s="25"/>
      <c r="B3" s="26"/>
      <c r="C3" s="25"/>
      <c r="D3" s="25"/>
      <c r="E3" s="6"/>
      <c r="F3" s="24"/>
      <c r="G3" s="6"/>
      <c r="H3" s="6"/>
      <c r="I3" s="6"/>
      <c r="J3" s="6"/>
      <c r="K3" s="6"/>
      <c r="L3" s="6"/>
      <c r="M3" s="6"/>
      <c r="N3" s="6"/>
      <c r="O3" s="6"/>
      <c r="P3" s="6"/>
      <c r="Q3" s="6"/>
      <c r="R3" s="6"/>
      <c r="S3" s="6"/>
      <c r="T3" s="6"/>
      <c r="U3" s="6"/>
      <c r="V3" s="6"/>
      <c r="W3" s="6"/>
      <c r="X3" s="6"/>
      <c r="Y3" s="6"/>
      <c r="Z3" s="6"/>
      <c r="AA3" s="6"/>
      <c r="AB3" s="6"/>
      <c r="AC3" s="6"/>
      <c r="AD3" s="6"/>
      <c r="AE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row>
    <row r="4" spans="1:69" ht="26.25" customHeight="1" x14ac:dyDescent="0.3">
      <c r="A4" s="196" t="s">
        <v>42</v>
      </c>
      <c r="B4" s="196"/>
      <c r="C4" s="205" t="s">
        <v>214</v>
      </c>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row>
    <row r="5" spans="1:69" ht="53.45" customHeight="1" x14ac:dyDescent="0.3">
      <c r="A5" s="196" t="s">
        <v>129</v>
      </c>
      <c r="B5" s="196"/>
      <c r="C5" s="233" t="s">
        <v>217</v>
      </c>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row>
    <row r="6" spans="1:69" ht="49.5" customHeight="1" x14ac:dyDescent="0.3">
      <c r="A6" s="196" t="s">
        <v>43</v>
      </c>
      <c r="B6" s="196"/>
      <c r="C6" s="233" t="s">
        <v>218</v>
      </c>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c r="AK6" s="233"/>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row>
    <row r="7" spans="1:69" s="150" customFormat="1" x14ac:dyDescent="0.3">
      <c r="A7" s="193" t="s">
        <v>138</v>
      </c>
      <c r="B7" s="194"/>
      <c r="C7" s="194"/>
      <c r="D7" s="194"/>
      <c r="E7" s="194"/>
      <c r="F7" s="194"/>
      <c r="G7" s="195"/>
      <c r="H7" s="193" t="s">
        <v>139</v>
      </c>
      <c r="I7" s="194"/>
      <c r="J7" s="194"/>
      <c r="K7" s="194"/>
      <c r="L7" s="194"/>
      <c r="M7" s="194"/>
      <c r="N7" s="195"/>
      <c r="O7" s="193" t="s">
        <v>140</v>
      </c>
      <c r="P7" s="194"/>
      <c r="Q7" s="194"/>
      <c r="R7" s="194"/>
      <c r="S7" s="194"/>
      <c r="T7" s="194"/>
      <c r="U7" s="194"/>
      <c r="V7" s="194"/>
      <c r="W7" s="195"/>
      <c r="X7" s="193" t="s">
        <v>141</v>
      </c>
      <c r="Y7" s="194"/>
      <c r="Z7" s="194"/>
      <c r="AA7" s="194"/>
      <c r="AB7" s="194"/>
      <c r="AC7" s="194"/>
      <c r="AD7" s="195"/>
      <c r="AE7" s="193" t="s">
        <v>34</v>
      </c>
      <c r="AF7" s="194"/>
      <c r="AG7" s="194"/>
      <c r="AH7" s="194"/>
      <c r="AI7" s="194"/>
      <c r="AJ7" s="194"/>
      <c r="AK7" s="195"/>
      <c r="AL7" s="149"/>
      <c r="AM7" s="149"/>
      <c r="AN7" s="149"/>
      <c r="AO7" s="149"/>
      <c r="AP7" s="149"/>
      <c r="AQ7" s="149"/>
      <c r="AR7" s="149"/>
      <c r="AS7" s="149"/>
      <c r="AT7" s="149"/>
      <c r="AU7" s="149"/>
      <c r="AV7" s="149"/>
      <c r="AW7" s="149"/>
      <c r="AX7" s="149"/>
      <c r="AY7" s="149"/>
      <c r="AZ7" s="149"/>
      <c r="BA7" s="149"/>
      <c r="BB7" s="149"/>
      <c r="BC7" s="149"/>
      <c r="BD7" s="149"/>
      <c r="BE7" s="149"/>
      <c r="BF7" s="149"/>
      <c r="BG7" s="149"/>
      <c r="BH7" s="149"/>
      <c r="BI7" s="149"/>
      <c r="BJ7" s="149"/>
      <c r="BK7" s="149"/>
      <c r="BL7" s="149"/>
      <c r="BM7" s="149"/>
      <c r="BN7" s="149"/>
      <c r="BO7" s="149"/>
      <c r="BP7" s="149"/>
      <c r="BQ7" s="149"/>
    </row>
    <row r="8" spans="1:69" ht="16.5" customHeight="1" x14ac:dyDescent="0.3">
      <c r="A8" s="241" t="s">
        <v>0</v>
      </c>
      <c r="B8" s="244" t="s">
        <v>2</v>
      </c>
      <c r="C8" s="238" t="s">
        <v>3</v>
      </c>
      <c r="D8" s="238" t="s">
        <v>41</v>
      </c>
      <c r="E8" s="243" t="s">
        <v>1</v>
      </c>
      <c r="F8" s="239" t="s">
        <v>49</v>
      </c>
      <c r="G8" s="238" t="s">
        <v>134</v>
      </c>
      <c r="H8" s="240" t="s">
        <v>33</v>
      </c>
      <c r="I8" s="252" t="s">
        <v>5</v>
      </c>
      <c r="J8" s="239" t="s">
        <v>86</v>
      </c>
      <c r="K8" s="239" t="s">
        <v>91</v>
      </c>
      <c r="L8" s="251" t="s">
        <v>44</v>
      </c>
      <c r="M8" s="252" t="s">
        <v>5</v>
      </c>
      <c r="N8" s="238" t="s">
        <v>47</v>
      </c>
      <c r="O8" s="234" t="s">
        <v>11</v>
      </c>
      <c r="P8" s="237" t="s">
        <v>161</v>
      </c>
      <c r="Q8" s="239" t="s">
        <v>12</v>
      </c>
      <c r="R8" s="237" t="s">
        <v>8</v>
      </c>
      <c r="S8" s="237"/>
      <c r="T8" s="237"/>
      <c r="U8" s="237"/>
      <c r="V8" s="237"/>
      <c r="W8" s="237"/>
      <c r="X8" s="236" t="s">
        <v>137</v>
      </c>
      <c r="Y8" s="236" t="s">
        <v>45</v>
      </c>
      <c r="Z8" s="236" t="s">
        <v>5</v>
      </c>
      <c r="AA8" s="236" t="s">
        <v>46</v>
      </c>
      <c r="AB8" s="236" t="s">
        <v>5</v>
      </c>
      <c r="AC8" s="236" t="s">
        <v>48</v>
      </c>
      <c r="AD8" s="234" t="s">
        <v>29</v>
      </c>
      <c r="AE8" s="237" t="s">
        <v>34</v>
      </c>
      <c r="AF8" s="237" t="s">
        <v>216</v>
      </c>
      <c r="AG8" s="237" t="s">
        <v>35</v>
      </c>
      <c r="AH8" s="237" t="s">
        <v>36</v>
      </c>
      <c r="AI8" s="237" t="s">
        <v>37</v>
      </c>
      <c r="AJ8" s="237" t="s">
        <v>225</v>
      </c>
      <c r="AK8" s="237" t="s">
        <v>38</v>
      </c>
      <c r="AL8" s="237" t="s">
        <v>225</v>
      </c>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row>
    <row r="9" spans="1:69" s="3" customFormat="1" ht="94.5" customHeight="1" x14ac:dyDescent="0.25">
      <c r="A9" s="242"/>
      <c r="B9" s="244"/>
      <c r="C9" s="237"/>
      <c r="D9" s="237"/>
      <c r="E9" s="244"/>
      <c r="F9" s="238"/>
      <c r="G9" s="237"/>
      <c r="H9" s="238"/>
      <c r="I9" s="193"/>
      <c r="J9" s="238"/>
      <c r="K9" s="238"/>
      <c r="L9" s="193"/>
      <c r="M9" s="193"/>
      <c r="N9" s="237"/>
      <c r="O9" s="235"/>
      <c r="P9" s="237"/>
      <c r="Q9" s="238"/>
      <c r="R9" s="152" t="s">
        <v>13</v>
      </c>
      <c r="S9" s="152" t="s">
        <v>17</v>
      </c>
      <c r="T9" s="152" t="s">
        <v>28</v>
      </c>
      <c r="U9" s="152" t="s">
        <v>18</v>
      </c>
      <c r="V9" s="152" t="s">
        <v>21</v>
      </c>
      <c r="W9" s="152" t="s">
        <v>24</v>
      </c>
      <c r="X9" s="236"/>
      <c r="Y9" s="236"/>
      <c r="Z9" s="236"/>
      <c r="AA9" s="236"/>
      <c r="AB9" s="236"/>
      <c r="AC9" s="236"/>
      <c r="AD9" s="235"/>
      <c r="AE9" s="237"/>
      <c r="AF9" s="237"/>
      <c r="AG9" s="237"/>
      <c r="AH9" s="237"/>
      <c r="AI9" s="237"/>
      <c r="AJ9" s="237"/>
      <c r="AK9" s="237"/>
      <c r="AL9" s="237"/>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69" s="2" customFormat="1" ht="244.15" customHeight="1" x14ac:dyDescent="0.25">
      <c r="A10" s="245">
        <v>1</v>
      </c>
      <c r="B10" s="265" t="s">
        <v>131</v>
      </c>
      <c r="C10" s="265" t="s">
        <v>230</v>
      </c>
      <c r="D10" s="265" t="s">
        <v>215</v>
      </c>
      <c r="E10" s="248" t="s">
        <v>226</v>
      </c>
      <c r="F10" s="265" t="s">
        <v>122</v>
      </c>
      <c r="G10" s="268" t="s">
        <v>231</v>
      </c>
      <c r="H10" s="262" t="str">
        <f>IF(G10&lt;=0,"",IF(G10&lt;=2,"Muy Baja",IF(G10&lt;=24,"Baja",IF(G10&lt;=500,"Media",IF(G10&lt;=5000,"Alta","Muy Alta")))))</f>
        <v>Muy Alta</v>
      </c>
      <c r="I10" s="256">
        <f>IF(H10="","",IF(H10="Muy Baja",0.2,IF(H10="Baja",0.4,IF(H10="Media",0.6,IF(H10="Alta",0.8,IF(H10="Muy Alta",1,))))))</f>
        <v>1</v>
      </c>
      <c r="J10" s="259" t="s">
        <v>153</v>
      </c>
      <c r="K10" s="256"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62" t="str">
        <f>IF(OR(K10='Tabla Impacto'!$C$11,K10='Tabla Impacto'!$D$11),"Leve",IF(OR(K10='Tabla Impacto'!$C$12,K10='Tabla Impacto'!$D$12),"Menor",IF(OR(K10='Tabla Impacto'!$C$13,K10='Tabla Impacto'!$D$13),"Moderado",IF(OR(K10='Tabla Impacto'!$C$14,K10='Tabla Impacto'!$D$14),"Mayor",IF(OR(K10='Tabla Impacto'!$C$15,K10='Tabla Impacto'!$D$15),"Catastrófico","")))))</f>
        <v>Moderado</v>
      </c>
      <c r="M10" s="256">
        <f>IF(L10="","",IF(L10="Leve",0.2,IF(L10="Menor",0.4,IF(L10="Moderado",0.6,IF(L10="Mayor",0.8,IF(L10="Catastrófico",1,))))))</f>
        <v>0.6</v>
      </c>
      <c r="N10" s="253"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5">
        <v>1</v>
      </c>
      <c r="P10" s="148" t="s">
        <v>232</v>
      </c>
      <c r="Q10" s="136" t="str">
        <f>IF(OR(R10="Preventivo",R10="Detectivo"),"Probabilidad",IF(R10="Correctivo","Impacto",""))</f>
        <v>Probabilidad</v>
      </c>
      <c r="R10" s="138" t="s">
        <v>15</v>
      </c>
      <c r="S10" s="138" t="s">
        <v>10</v>
      </c>
      <c r="T10" s="139" t="str">
        <f>IF(AND(R10="Preventivo",S10="Automático"),"50%",IF(AND(R10="Preventivo",S10="Manual"),"40%",IF(AND(R10="Detectivo",S10="Automático"),"40%",IF(AND(R10="Detectivo",S10="Manual"),"30%",IF(AND(R10="Correctivo",S10="Automático"),"35%",IF(AND(R10="Correctivo",S10="Manual"),"25%",""))))))</f>
        <v>40%</v>
      </c>
      <c r="U10" s="138" t="s">
        <v>19</v>
      </c>
      <c r="V10" s="138" t="s">
        <v>22</v>
      </c>
      <c r="W10" s="138" t="s">
        <v>118</v>
      </c>
      <c r="X10" s="140">
        <f>IFERROR(IF(Q10="Probabilidad",(I10-(+I10*T10)),IF(Q10="Impacto",I10,"")),"")</f>
        <v>0.6</v>
      </c>
      <c r="Y10" s="141" t="str">
        <f>IFERROR(IF(X10="","",IF(X10&lt;=0.2,"Muy Baja",IF(X10&lt;=0.4,"Baja",IF(X10&lt;=0.6,"Media",IF(X10&lt;=0.8,"Alta","Muy Alta"))))),"")</f>
        <v>Media</v>
      </c>
      <c r="Z10" s="142">
        <f>+X10</f>
        <v>0.6</v>
      </c>
      <c r="AA10" s="141" t="str">
        <f>IFERROR(IF(AB10="","",IF(AB10&lt;=0.2,"Leve",IF(AB10&lt;=0.4,"Menor",IF(AB10&lt;=0.6,"Moderado",IF(AB10&lt;=0.8,"Mayor","Catastrófico"))))),"")</f>
        <v>Moderado</v>
      </c>
      <c r="AB10" s="142">
        <f>IFERROR(IF(Q10="Impacto",(M10-(+M10*T10)),IF(Q10="Probabilidad",M10,"")),"")</f>
        <v>0.6</v>
      </c>
      <c r="AC10" s="143"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44" t="s">
        <v>136</v>
      </c>
      <c r="AE10" s="145" t="s">
        <v>229</v>
      </c>
      <c r="AF10" s="145" t="s">
        <v>228</v>
      </c>
      <c r="AG10" s="145" t="s">
        <v>219</v>
      </c>
      <c r="AH10" s="146">
        <v>45292</v>
      </c>
      <c r="AI10" s="151">
        <v>45412</v>
      </c>
      <c r="AJ10" s="145"/>
      <c r="AK10" s="147" t="s">
        <v>40</v>
      </c>
      <c r="AL10" s="14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151.5" customHeight="1" x14ac:dyDescent="0.3">
      <c r="A11" s="246"/>
      <c r="B11" s="266"/>
      <c r="C11" s="266"/>
      <c r="D11" s="266"/>
      <c r="E11" s="249"/>
      <c r="F11" s="266"/>
      <c r="G11" s="269"/>
      <c r="H11" s="263"/>
      <c r="I11" s="257"/>
      <c r="J11" s="260"/>
      <c r="K11" s="257">
        <f>IF(NOT(ISERROR(MATCH(J11,_xlfn.ANCHORARRAY(E22),0))),I24&amp;"Por favor no seleccionar los criterios de impacto",J11)</f>
        <v>0</v>
      </c>
      <c r="L11" s="263"/>
      <c r="M11" s="257"/>
      <c r="N11" s="254"/>
      <c r="O11" s="5">
        <v>2</v>
      </c>
      <c r="P11" s="135" t="s">
        <v>233</v>
      </c>
      <c r="Q11" s="136" t="str">
        <f>IF(OR(R11="Preventivo",R11="Detectivo"),"Probabilidad",IF(R11="Correctivo","Impacto",""))</f>
        <v>Probabilidad</v>
      </c>
      <c r="R11" s="138" t="s">
        <v>15</v>
      </c>
      <c r="S11" s="138" t="s">
        <v>10</v>
      </c>
      <c r="T11" s="139" t="str">
        <f t="shared" ref="T11:T15" si="0">IF(AND(R11="Preventivo",S11="Automático"),"50%",IF(AND(R11="Preventivo",S11="Manual"),"40%",IF(AND(R11="Detectivo",S11="Automático"),"40%",IF(AND(R11="Detectivo",S11="Manual"),"30%",IF(AND(R11="Correctivo",S11="Automático"),"35%",IF(AND(R11="Correctivo",S11="Manual"),"25%",""))))))</f>
        <v>40%</v>
      </c>
      <c r="U11" s="138" t="s">
        <v>19</v>
      </c>
      <c r="V11" s="138" t="s">
        <v>22</v>
      </c>
      <c r="W11" s="138" t="s">
        <v>118</v>
      </c>
      <c r="X11" s="140">
        <f>IFERROR(IF(AND(Q10="Probabilidad",Q11="Probabilidad"),(Z10-(+Z10*T11)),IF(Q11="Probabilidad",(I10-(+I10*T11)),IF(Q11="Impacto",Z10,""))),"")</f>
        <v>0.36</v>
      </c>
      <c r="Y11" s="141" t="str">
        <f t="shared" ref="Y11:Y69" si="1">IFERROR(IF(X11="","",IF(X11&lt;=0.2,"Muy Baja",IF(X11&lt;=0.4,"Baja",IF(X11&lt;=0.6,"Media",IF(X11&lt;=0.8,"Alta","Muy Alta"))))),"")</f>
        <v>Baja</v>
      </c>
      <c r="Z11" s="142">
        <f t="shared" ref="Z11:Z15" si="2">+X11</f>
        <v>0.36</v>
      </c>
      <c r="AA11" s="141" t="str">
        <f t="shared" ref="AA11:AA69" si="3">IFERROR(IF(AB11="","",IF(AB11&lt;=0.2,"Leve",IF(AB11&lt;=0.4,"Menor",IF(AB11&lt;=0.6,"Moderado",IF(AB11&lt;=0.8,"Mayor","Catastrófico"))))),"")</f>
        <v>Moderado</v>
      </c>
      <c r="AB11" s="142">
        <f>IFERROR(IF(AND(Q10="Impacto",Q11="Impacto"),(AB10-(+AB10*T11)),IF(Q11="Impacto",(M10-(+M10*T11)),IF(Q11="Probabilidad",AB10,""))),"")</f>
        <v>0.6</v>
      </c>
      <c r="AC11" s="143"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44" t="s">
        <v>135</v>
      </c>
      <c r="AE11" s="145" t="s">
        <v>234</v>
      </c>
      <c r="AF11" s="145" t="s">
        <v>228</v>
      </c>
      <c r="AG11" s="145" t="s">
        <v>219</v>
      </c>
      <c r="AH11" s="146">
        <v>45292</v>
      </c>
      <c r="AI11" s="151" t="s">
        <v>235</v>
      </c>
      <c r="AJ11" s="145"/>
      <c r="AK11" s="147" t="s">
        <v>40</v>
      </c>
      <c r="AL11" s="145"/>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row>
    <row r="12" spans="1:69" ht="178.15" customHeight="1" x14ac:dyDescent="0.3">
      <c r="A12" s="246"/>
      <c r="B12" s="266"/>
      <c r="C12" s="266"/>
      <c r="D12" s="266"/>
      <c r="E12" s="249"/>
      <c r="F12" s="266"/>
      <c r="G12" s="269"/>
      <c r="H12" s="263"/>
      <c r="I12" s="257"/>
      <c r="J12" s="260"/>
      <c r="K12" s="257">
        <f>IF(NOT(ISERROR(MATCH(J12,_xlfn.ANCHORARRAY(E23),0))),I25&amp;"Por favor no seleccionar los criterios de impacto",J12)</f>
        <v>0</v>
      </c>
      <c r="L12" s="263"/>
      <c r="M12" s="257"/>
      <c r="N12" s="254"/>
      <c r="O12" s="5">
        <v>3</v>
      </c>
      <c r="P12" s="135" t="s">
        <v>236</v>
      </c>
      <c r="Q12" s="136" t="str">
        <f>IF(OR(R12="Preventivo",R12="Detectivo"),"Probabilidad",IF(R12="Correctivo","Impacto",""))</f>
        <v>Probabilidad</v>
      </c>
      <c r="R12" s="138" t="s">
        <v>15</v>
      </c>
      <c r="S12" s="138" t="s">
        <v>10</v>
      </c>
      <c r="T12" s="139" t="str">
        <f t="shared" ref="T12:T13" si="5">IF(AND(R12="Preventivo",S12="Automático"),"50%",IF(AND(R12="Preventivo",S12="Manual"),"40%",IF(AND(R12="Detectivo",S12="Automático"),"40%",IF(AND(R12="Detectivo",S12="Manual"),"30%",IF(AND(R12="Correctivo",S12="Automático"),"35%",IF(AND(R12="Correctivo",S12="Manual"),"25%",""))))))</f>
        <v>40%</v>
      </c>
      <c r="U12" s="138" t="s">
        <v>19</v>
      </c>
      <c r="V12" s="138" t="s">
        <v>22</v>
      </c>
      <c r="W12" s="138" t="s">
        <v>118</v>
      </c>
      <c r="X12" s="140">
        <f>IFERROR(IF(AND(Q11="Probabilidad",Q12="Probabilidad"),(Z11-(+Z11*T12)),IF(Q12="Probabilidad",(I11-(+I11*T12)),IF(Q12="Impacto",Z11,""))),"")</f>
        <v>0.216</v>
      </c>
      <c r="Y12" s="141" t="str">
        <f t="shared" ref="Y12:Y13" si="6">IFERROR(IF(X12="","",IF(X12&lt;=0.2,"Muy Baja",IF(X12&lt;=0.4,"Baja",IF(X12&lt;=0.6,"Media",IF(X12&lt;=0.8,"Alta","Muy Alta"))))),"")</f>
        <v>Baja</v>
      </c>
      <c r="Z12" s="142">
        <f t="shared" ref="Z12" si="7">+X12</f>
        <v>0.216</v>
      </c>
      <c r="AA12" s="141" t="str">
        <f t="shared" ref="AA12:AA13" si="8">IFERROR(IF(AB12="","",IF(AB12&lt;=0.2,"Leve",IF(AB12&lt;=0.4,"Menor",IF(AB12&lt;=0.6,"Moderado",IF(AB12&lt;=0.8,"Mayor","Catastrófico"))))),"")</f>
        <v>Moderado</v>
      </c>
      <c r="AB12" s="142">
        <f>IFERROR(IF(AND(Q11="Impacto",Q12="Impacto"),(AB11-(+AB11*T12)),IF(Q12="Impacto",(M11-(+M11*T12)),IF(Q12="Probabilidad",AB11,""))),"")</f>
        <v>0.6</v>
      </c>
      <c r="AC12" s="143" t="str">
        <f t="shared" ref="AC12:AC13" si="9">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Moderado</v>
      </c>
      <c r="AD12" s="144" t="s">
        <v>135</v>
      </c>
      <c r="AE12" s="145" t="s">
        <v>236</v>
      </c>
      <c r="AF12" s="145" t="s">
        <v>228</v>
      </c>
      <c r="AG12" s="145" t="s">
        <v>219</v>
      </c>
      <c r="AH12" s="146">
        <v>45292</v>
      </c>
      <c r="AI12" s="151" t="s">
        <v>237</v>
      </c>
      <c r="AJ12" s="145"/>
      <c r="AK12" s="147" t="s">
        <v>40</v>
      </c>
      <c r="AL12" s="145"/>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row>
    <row r="13" spans="1:69" ht="151.5" customHeight="1" x14ac:dyDescent="0.3">
      <c r="A13" s="246"/>
      <c r="B13" s="266"/>
      <c r="C13" s="266"/>
      <c r="D13" s="266"/>
      <c r="E13" s="249"/>
      <c r="F13" s="266"/>
      <c r="G13" s="269"/>
      <c r="H13" s="263"/>
      <c r="I13" s="257"/>
      <c r="J13" s="260"/>
      <c r="K13" s="257">
        <f>IF(NOT(ISERROR(MATCH(J13,_xlfn.ANCHORARRAY(E24),0))),I26&amp;"Por favor no seleccionar los criterios de impacto",J13)</f>
        <v>0</v>
      </c>
      <c r="L13" s="263"/>
      <c r="M13" s="257"/>
      <c r="N13" s="254"/>
      <c r="O13" s="5">
        <v>4</v>
      </c>
      <c r="P13" s="137" t="s">
        <v>220</v>
      </c>
      <c r="Q13" s="136" t="str">
        <f>IF(OR(R13="Preventivo",R13="Detectivo"),"Probabilidad",IF(R13="Correctivo","Impacto",""))</f>
        <v>Probabilidad</v>
      </c>
      <c r="R13" s="138" t="s">
        <v>15</v>
      </c>
      <c r="S13" s="138" t="s">
        <v>10</v>
      </c>
      <c r="T13" s="139" t="str">
        <f t="shared" si="5"/>
        <v>40%</v>
      </c>
      <c r="U13" s="138" t="s">
        <v>19</v>
      </c>
      <c r="V13" s="138" t="s">
        <v>22</v>
      </c>
      <c r="W13" s="138" t="s">
        <v>118</v>
      </c>
      <c r="X13" s="140">
        <f>IFERROR(IF(AND(Q12="Probabilidad",Q13="Probabilidad"),(Z12-(+Z12*T13)),IF(AND(Q12="Impacto",Q13="Probabilidad"),(Z11-(+Z11*T13)),IF(Q13="Impacto",Z12,""))),"")</f>
        <v>0.12959999999999999</v>
      </c>
      <c r="Y13" s="141" t="str">
        <f t="shared" si="6"/>
        <v>Muy Baja</v>
      </c>
      <c r="Z13" s="142">
        <f>+X13</f>
        <v>0.12959999999999999</v>
      </c>
      <c r="AA13" s="141" t="str">
        <f t="shared" si="8"/>
        <v>Moderado</v>
      </c>
      <c r="AB13" s="142">
        <f>IFERROR(IF(AND(Q12="Impacto",Q13="Impacto"),(AB12-(+AB12*T13)),IF(AND(Q12="Probabilidad",Q13="Impacto"),(AB11-(+AB11*T13)),IF(Q13="Probabilidad",AB12,""))),"")</f>
        <v>0.6</v>
      </c>
      <c r="AC13" s="143" t="str">
        <f t="shared" si="9"/>
        <v>Moderado</v>
      </c>
      <c r="AD13" s="144" t="s">
        <v>135</v>
      </c>
      <c r="AE13" s="145" t="s">
        <v>220</v>
      </c>
      <c r="AF13" s="145" t="s">
        <v>228</v>
      </c>
      <c r="AG13" s="145" t="s">
        <v>219</v>
      </c>
      <c r="AH13" s="146">
        <v>45292</v>
      </c>
      <c r="AI13" s="151" t="s">
        <v>227</v>
      </c>
      <c r="AJ13" s="145"/>
      <c r="AK13" s="147" t="s">
        <v>40</v>
      </c>
      <c r="AL13" s="130"/>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row>
    <row r="14" spans="1:69" ht="151.5" hidden="1" customHeight="1" x14ac:dyDescent="0.3">
      <c r="A14" s="246"/>
      <c r="B14" s="266"/>
      <c r="C14" s="266"/>
      <c r="D14" s="266"/>
      <c r="E14" s="249"/>
      <c r="F14" s="266"/>
      <c r="G14" s="269"/>
      <c r="H14" s="263"/>
      <c r="I14" s="257"/>
      <c r="J14" s="260"/>
      <c r="K14" s="257">
        <f>IF(NOT(ISERROR(MATCH(J14,_xlfn.ANCHORARRAY(E25),0))),I27&amp;"Por favor no seleccionar los criterios de impacto",J14)</f>
        <v>0</v>
      </c>
      <c r="L14" s="263"/>
      <c r="M14" s="257"/>
      <c r="N14" s="254"/>
      <c r="O14" s="5">
        <v>5</v>
      </c>
      <c r="P14" s="135"/>
      <c r="Q14" s="136" t="str">
        <f t="shared" ref="Q14:Q15" si="10">IF(OR(R14="Preventivo",R14="Detectivo"),"Probabilidad",IF(R14="Correctivo","Impacto",""))</f>
        <v/>
      </c>
      <c r="R14" s="123"/>
      <c r="S14" s="123"/>
      <c r="T14" s="124" t="str">
        <f t="shared" si="0"/>
        <v/>
      </c>
      <c r="U14" s="123"/>
      <c r="V14" s="123"/>
      <c r="W14" s="123"/>
      <c r="X14" s="125" t="str">
        <f t="shared" ref="X14:X15" si="11">IFERROR(IF(AND(Q13="Probabilidad",Q14="Probabilidad"),(Z13-(+Z13*T14)),IF(AND(Q13="Impacto",Q14="Probabilidad"),(Z12-(+Z12*T14)),IF(Q14="Impacto",Z13,""))),"")</f>
        <v/>
      </c>
      <c r="Y14" s="126" t="str">
        <f t="shared" si="1"/>
        <v/>
      </c>
      <c r="Z14" s="127" t="str">
        <f t="shared" si="2"/>
        <v/>
      </c>
      <c r="AA14" s="126" t="str">
        <f t="shared" si="3"/>
        <v/>
      </c>
      <c r="AB14" s="127" t="str">
        <f t="shared" ref="AB14:AB15" si="12">IFERROR(IF(AND(Q13="Impacto",Q14="Impacto"),(AB13-(+AB13*T14)),IF(AND(Q13="Probabilidad",Q14="Impacto"),(AB12-(+AB12*T14)),IF(Q14="Probabilidad",AB13,""))),"")</f>
        <v/>
      </c>
      <c r="AC14" s="128" t="str">
        <f t="shared" si="4"/>
        <v/>
      </c>
      <c r="AD14" s="129"/>
      <c r="AE14" s="130"/>
      <c r="AF14" s="145" t="s">
        <v>228</v>
      </c>
      <c r="AG14" s="130" t="s">
        <v>212</v>
      </c>
      <c r="AH14" s="132"/>
      <c r="AI14" s="132"/>
      <c r="AJ14" s="130"/>
      <c r="AK14" s="131"/>
      <c r="AL14" s="130"/>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row>
    <row r="15" spans="1:69" ht="151.5" hidden="1" customHeight="1" x14ac:dyDescent="0.3">
      <c r="A15" s="247"/>
      <c r="B15" s="267"/>
      <c r="C15" s="267"/>
      <c r="D15" s="267"/>
      <c r="E15" s="250"/>
      <c r="F15" s="267"/>
      <c r="G15" s="270"/>
      <c r="H15" s="264"/>
      <c r="I15" s="258"/>
      <c r="J15" s="261"/>
      <c r="K15" s="258">
        <f>IF(NOT(ISERROR(MATCH(J15,_xlfn.ANCHORARRAY(E26),0))),I28&amp;"Por favor no seleccionar los criterios de impacto",J15)</f>
        <v>0</v>
      </c>
      <c r="L15" s="264"/>
      <c r="M15" s="258"/>
      <c r="N15" s="255"/>
      <c r="O15" s="5">
        <v>6</v>
      </c>
      <c r="P15" s="135"/>
      <c r="Q15" s="136" t="str">
        <f t="shared" si="10"/>
        <v/>
      </c>
      <c r="R15" s="123"/>
      <c r="S15" s="123"/>
      <c r="T15" s="124" t="str">
        <f t="shared" si="0"/>
        <v/>
      </c>
      <c r="U15" s="123"/>
      <c r="V15" s="123"/>
      <c r="W15" s="123"/>
      <c r="X15" s="125" t="str">
        <f t="shared" si="11"/>
        <v/>
      </c>
      <c r="Y15" s="126" t="str">
        <f t="shared" si="1"/>
        <v/>
      </c>
      <c r="Z15" s="127" t="str">
        <f t="shared" si="2"/>
        <v/>
      </c>
      <c r="AA15" s="126" t="str">
        <f t="shared" si="3"/>
        <v/>
      </c>
      <c r="AB15" s="127" t="str">
        <f t="shared" si="12"/>
        <v/>
      </c>
      <c r="AC15" s="128" t="str">
        <f t="shared" si="4"/>
        <v/>
      </c>
      <c r="AD15" s="129"/>
      <c r="AE15" s="130"/>
      <c r="AF15" s="145" t="s">
        <v>228</v>
      </c>
      <c r="AG15" s="130" t="s">
        <v>212</v>
      </c>
      <c r="AH15" s="132"/>
      <c r="AI15" s="132"/>
      <c r="AJ15" s="130"/>
      <c r="AK15" s="131"/>
      <c r="AL15" s="130"/>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row>
    <row r="16" spans="1:69" ht="151.5" hidden="1" customHeight="1" x14ac:dyDescent="0.3">
      <c r="A16" s="215">
        <v>2</v>
      </c>
      <c r="B16" s="218"/>
      <c r="C16" s="218"/>
      <c r="D16" s="218"/>
      <c r="E16" s="221"/>
      <c r="F16" s="218"/>
      <c r="G16" s="224"/>
      <c r="H16" s="227" t="str">
        <f>IF(G16&lt;=0,"",IF(G16&lt;=2,"Muy Baja",IF(G16&lt;=24,"Baja",IF(G16&lt;=500,"Media",IF(G16&lt;=5000,"Alta","Muy Alta")))))</f>
        <v/>
      </c>
      <c r="I16" s="209" t="str">
        <f>IF(H16="","",IF(H16="Muy Baja",0.2,IF(H16="Baja",0.4,IF(H16="Media",0.6,IF(H16="Alta",0.8,IF(H16="Muy Alta",1,))))))</f>
        <v/>
      </c>
      <c r="J16" s="230"/>
      <c r="K16" s="209">
        <f>IF(NOT(ISERROR(MATCH(J16,'Tabla Impacto'!$B$221:$B$223,0))),'Tabla Impacto'!$F$223&amp;"Por favor no seleccionar los criterios de impacto(Afectación Económica o presupuestal y Pérdida Reputacional)",J16)</f>
        <v>0</v>
      </c>
      <c r="L16" s="227" t="str">
        <f>IF(OR(K16='Tabla Impacto'!$C$11,K16='Tabla Impacto'!$D$11),"Leve",IF(OR(K16='Tabla Impacto'!$C$12,K16='Tabla Impacto'!$D$12),"Menor",IF(OR(K16='Tabla Impacto'!$C$13,K16='Tabla Impacto'!$D$13),"Moderado",IF(OR(K16='Tabla Impacto'!$C$14,K16='Tabla Impacto'!$D$14),"Mayor",IF(OR(K16='Tabla Impacto'!$C$15,K16='Tabla Impacto'!$D$15),"Catastrófico","")))))</f>
        <v/>
      </c>
      <c r="M16" s="209" t="str">
        <f>IF(L16="","",IF(L16="Leve",0.2,IF(L16="Menor",0.4,IF(L16="Moderado",0.6,IF(L16="Mayor",0.8,IF(L16="Catastrófico",1,))))))</f>
        <v/>
      </c>
      <c r="N16" s="212"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0">
        <v>1</v>
      </c>
      <c r="P16" s="121"/>
      <c r="Q16" s="122" t="str">
        <f>IF(OR(R16="Preventivo",R16="Detectivo"),"Probabilidad",IF(R16="Correctivo","Impacto",""))</f>
        <v>Probabilidad</v>
      </c>
      <c r="R16" s="123" t="s">
        <v>14</v>
      </c>
      <c r="S16" s="123" t="s">
        <v>9</v>
      </c>
      <c r="T16" s="124" t="str">
        <f>IF(AND(R16="Preventivo",S16="Automático"),"50%",IF(AND(R16="Preventivo",S16="Manual"),"40%",IF(AND(R16="Detectivo",S16="Automático"),"40%",IF(AND(R16="Detectivo",S16="Manual"),"30%",IF(AND(R16="Correctivo",S16="Automático"),"35%",IF(AND(R16="Correctivo",S16="Manual"),"25%",""))))))</f>
        <v>40%</v>
      </c>
      <c r="U16" s="123" t="s">
        <v>19</v>
      </c>
      <c r="V16" s="123" t="s">
        <v>22</v>
      </c>
      <c r="W16" s="123" t="s">
        <v>118</v>
      </c>
      <c r="X16" s="125" t="str">
        <f>IFERROR(IF(Q16="Probabilidad",(I16-(+I16*T16)),IF(Q16="Impacto",I16,"")),"")</f>
        <v/>
      </c>
      <c r="Y16" s="126" t="str">
        <f>IFERROR(IF(X16="","",IF(X16&lt;=0.2,"Muy Baja",IF(X16&lt;=0.4,"Baja",IF(X16&lt;=0.6,"Media",IF(X16&lt;=0.8,"Alta","Muy Alta"))))),"")</f>
        <v/>
      </c>
      <c r="Z16" s="127" t="str">
        <f>+X16</f>
        <v/>
      </c>
      <c r="AA16" s="126" t="str">
        <f>IFERROR(IF(AB16="","",IF(AB16&lt;=0.2,"Leve",IF(AB16&lt;=0.4,"Menor",IF(AB16&lt;=0.6,"Moderado",IF(AB16&lt;=0.8,"Mayor","Catastrófico"))))),"")</f>
        <v/>
      </c>
      <c r="AB16" s="127" t="str">
        <f>IFERROR(IF(Q16="Impacto",(M16-(+M16*T16)),IF(Q16="Probabilidad",M16,"")),"")</f>
        <v/>
      </c>
      <c r="AC16" s="128"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29" t="s">
        <v>135</v>
      </c>
      <c r="AE16" s="130"/>
      <c r="AF16" s="145" t="s">
        <v>228</v>
      </c>
      <c r="AG16" s="130"/>
      <c r="AH16" s="132"/>
      <c r="AI16" s="132"/>
      <c r="AJ16" s="130"/>
      <c r="AK16" s="131"/>
      <c r="AL16" s="130"/>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row>
    <row r="17" spans="1:69" ht="151.5" hidden="1" customHeight="1" x14ac:dyDescent="0.3">
      <c r="A17" s="216"/>
      <c r="B17" s="219"/>
      <c r="C17" s="219"/>
      <c r="D17" s="219"/>
      <c r="E17" s="222"/>
      <c r="F17" s="219"/>
      <c r="G17" s="225"/>
      <c r="H17" s="228"/>
      <c r="I17" s="210"/>
      <c r="J17" s="231"/>
      <c r="K17" s="210">
        <f>IF(NOT(ISERROR(MATCH(J17,_xlfn.ANCHORARRAY(E28),0))),I30&amp;"Por favor no seleccionar los criterios de impacto",J17)</f>
        <v>0</v>
      </c>
      <c r="L17" s="228"/>
      <c r="M17" s="210"/>
      <c r="N17" s="213"/>
      <c r="O17" s="120">
        <v>2</v>
      </c>
      <c r="P17" s="121"/>
      <c r="Q17" s="122" t="str">
        <f>IF(OR(R17="Preventivo",R17="Detectivo"),"Probabilidad",IF(R17="Correctivo","Impacto",""))</f>
        <v/>
      </c>
      <c r="R17" s="123"/>
      <c r="S17" s="123"/>
      <c r="T17" s="124" t="str">
        <f t="shared" ref="T17:T21" si="13">IF(AND(R17="Preventivo",S17="Automático"),"50%",IF(AND(R17="Preventivo",S17="Manual"),"40%",IF(AND(R17="Detectivo",S17="Automático"),"40%",IF(AND(R17="Detectivo",S17="Manual"),"30%",IF(AND(R17="Correctivo",S17="Automático"),"35%",IF(AND(R17="Correctivo",S17="Manual"),"25%",""))))))</f>
        <v/>
      </c>
      <c r="U17" s="123"/>
      <c r="V17" s="123"/>
      <c r="W17" s="123"/>
      <c r="X17" s="125" t="str">
        <f>IFERROR(IF(AND(Q16="Probabilidad",Q17="Probabilidad"),(Z16-(+Z16*T17)),IF(Q17="Probabilidad",(I16-(+I16*T17)),IF(Q17="Impacto",Z16,""))),"")</f>
        <v/>
      </c>
      <c r="Y17" s="126" t="str">
        <f t="shared" si="1"/>
        <v/>
      </c>
      <c r="Z17" s="127" t="str">
        <f t="shared" ref="Z17:Z21" si="14">+X17</f>
        <v/>
      </c>
      <c r="AA17" s="126" t="str">
        <f t="shared" si="3"/>
        <v/>
      </c>
      <c r="AB17" s="127" t="str">
        <f>IFERROR(IF(AND(Q16="Impacto",Q17="Impacto"),(AB16-(+AB16*T17)),IF(Q17="Impacto",(M16-(+M16*T17)),IF(Q17="Probabilidad",AB16,""))),"")</f>
        <v/>
      </c>
      <c r="AC17" s="128" t="str">
        <f t="shared" ref="AC17:AC18" si="15">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29"/>
      <c r="AE17" s="130"/>
      <c r="AF17" s="130"/>
      <c r="AG17" s="130" t="s">
        <v>213</v>
      </c>
      <c r="AH17" s="132"/>
      <c r="AI17" s="132"/>
      <c r="AJ17" s="130"/>
      <c r="AK17" s="131"/>
      <c r="AL17" s="130"/>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row>
    <row r="18" spans="1:69" ht="151.5" hidden="1" customHeight="1" x14ac:dyDescent="0.3">
      <c r="A18" s="216"/>
      <c r="B18" s="219"/>
      <c r="C18" s="219"/>
      <c r="D18" s="219"/>
      <c r="E18" s="222"/>
      <c r="F18" s="219"/>
      <c r="G18" s="225"/>
      <c r="H18" s="228"/>
      <c r="I18" s="210"/>
      <c r="J18" s="231"/>
      <c r="K18" s="210">
        <f>IF(NOT(ISERROR(MATCH(J18,_xlfn.ANCHORARRAY(E29),0))),I31&amp;"Por favor no seleccionar los criterios de impacto",J18)</f>
        <v>0</v>
      </c>
      <c r="L18" s="228"/>
      <c r="M18" s="210"/>
      <c r="N18" s="213"/>
      <c r="O18" s="120">
        <v>3</v>
      </c>
      <c r="P18" s="133"/>
      <c r="Q18" s="122" t="str">
        <f>IF(OR(R18="Preventivo",R18="Detectivo"),"Probabilidad",IF(R18="Correctivo","Impacto",""))</f>
        <v/>
      </c>
      <c r="R18" s="123"/>
      <c r="S18" s="123"/>
      <c r="T18" s="124" t="str">
        <f t="shared" si="13"/>
        <v/>
      </c>
      <c r="U18" s="123"/>
      <c r="V18" s="123"/>
      <c r="W18" s="123"/>
      <c r="X18" s="125" t="str">
        <f>IFERROR(IF(AND(Q17="Probabilidad",Q18="Probabilidad"),(Z17-(+Z17*T18)),IF(AND(Q17="Impacto",Q18="Probabilidad"),(Z16-(+Z16*T18)),IF(Q18="Impacto",Z17,""))),"")</f>
        <v/>
      </c>
      <c r="Y18" s="126" t="str">
        <f t="shared" si="1"/>
        <v/>
      </c>
      <c r="Z18" s="127" t="str">
        <f t="shared" si="14"/>
        <v/>
      </c>
      <c r="AA18" s="126" t="str">
        <f t="shared" si="3"/>
        <v/>
      </c>
      <c r="AB18" s="127" t="str">
        <f>IFERROR(IF(AND(Q17="Impacto",Q18="Impacto"),(AB17-(+AB17*T18)),IF(AND(Q17="Probabilidad",Q18="Impacto"),(AB16-(+AB16*T18)),IF(Q18="Probabilidad",AB17,""))),"")</f>
        <v/>
      </c>
      <c r="AC18" s="128" t="str">
        <f t="shared" si="15"/>
        <v/>
      </c>
      <c r="AD18" s="129"/>
      <c r="AE18" s="130"/>
      <c r="AF18" s="130"/>
      <c r="AG18" s="130" t="s">
        <v>213</v>
      </c>
      <c r="AH18" s="132"/>
      <c r="AI18" s="132"/>
      <c r="AJ18" s="130"/>
      <c r="AK18" s="131"/>
      <c r="AL18" s="130"/>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row>
    <row r="19" spans="1:69" ht="151.5" hidden="1" customHeight="1" x14ac:dyDescent="0.3">
      <c r="A19" s="216"/>
      <c r="B19" s="219"/>
      <c r="C19" s="219"/>
      <c r="D19" s="219"/>
      <c r="E19" s="222"/>
      <c r="F19" s="219"/>
      <c r="G19" s="225"/>
      <c r="H19" s="228"/>
      <c r="I19" s="210"/>
      <c r="J19" s="231"/>
      <c r="K19" s="210">
        <f>IF(NOT(ISERROR(MATCH(J19,_xlfn.ANCHORARRAY(E30),0))),I32&amp;"Por favor no seleccionar los criterios de impacto",J19)</f>
        <v>0</v>
      </c>
      <c r="L19" s="228"/>
      <c r="M19" s="210"/>
      <c r="N19" s="213"/>
      <c r="O19" s="120">
        <v>4</v>
      </c>
      <c r="P19" s="121"/>
      <c r="Q19" s="122" t="str">
        <f t="shared" ref="Q19:Q21" si="16">IF(OR(R19="Preventivo",R19="Detectivo"),"Probabilidad",IF(R19="Correctivo","Impacto",""))</f>
        <v/>
      </c>
      <c r="R19" s="123"/>
      <c r="S19" s="123"/>
      <c r="T19" s="124" t="str">
        <f t="shared" si="13"/>
        <v/>
      </c>
      <c r="U19" s="123"/>
      <c r="V19" s="123"/>
      <c r="W19" s="123"/>
      <c r="X19" s="125" t="str">
        <f t="shared" ref="X19:X21" si="17">IFERROR(IF(AND(Q18="Probabilidad",Q19="Probabilidad"),(Z18-(+Z18*T19)),IF(AND(Q18="Impacto",Q19="Probabilidad"),(Z17-(+Z17*T19)),IF(Q19="Impacto",Z18,""))),"")</f>
        <v/>
      </c>
      <c r="Y19" s="126" t="str">
        <f t="shared" si="1"/>
        <v/>
      </c>
      <c r="Z19" s="127" t="str">
        <f t="shared" si="14"/>
        <v/>
      </c>
      <c r="AA19" s="126" t="str">
        <f t="shared" si="3"/>
        <v/>
      </c>
      <c r="AB19" s="127" t="str">
        <f t="shared" ref="AB19:AB21" si="18">IFERROR(IF(AND(Q18="Impacto",Q19="Impacto"),(AB18-(+AB18*T19)),IF(AND(Q18="Probabilidad",Q19="Impacto"),(AB17-(+AB17*T19)),IF(Q19="Probabilidad",AB18,""))),"")</f>
        <v/>
      </c>
      <c r="AC19" s="128"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29"/>
      <c r="AE19" s="130"/>
      <c r="AF19" s="130"/>
      <c r="AG19" s="130" t="s">
        <v>213</v>
      </c>
      <c r="AH19" s="132"/>
      <c r="AI19" s="132"/>
      <c r="AJ19" s="130"/>
      <c r="AK19" s="131"/>
      <c r="AL19" s="130"/>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row>
    <row r="20" spans="1:69" ht="151.5" hidden="1" customHeight="1" x14ac:dyDescent="0.3">
      <c r="A20" s="216"/>
      <c r="B20" s="219"/>
      <c r="C20" s="219"/>
      <c r="D20" s="219"/>
      <c r="E20" s="222"/>
      <c r="F20" s="219"/>
      <c r="G20" s="225"/>
      <c r="H20" s="228"/>
      <c r="I20" s="210"/>
      <c r="J20" s="231"/>
      <c r="K20" s="210">
        <f>IF(NOT(ISERROR(MATCH(J20,_xlfn.ANCHORARRAY(E31),0))),I33&amp;"Por favor no seleccionar los criterios de impacto",J20)</f>
        <v>0</v>
      </c>
      <c r="L20" s="228"/>
      <c r="M20" s="210"/>
      <c r="N20" s="213"/>
      <c r="O20" s="120">
        <v>5</v>
      </c>
      <c r="P20" s="121"/>
      <c r="Q20" s="122" t="str">
        <f t="shared" si="16"/>
        <v/>
      </c>
      <c r="R20" s="123"/>
      <c r="S20" s="123"/>
      <c r="T20" s="124" t="str">
        <f t="shared" si="13"/>
        <v/>
      </c>
      <c r="U20" s="123"/>
      <c r="V20" s="123"/>
      <c r="W20" s="123"/>
      <c r="X20" s="125" t="str">
        <f t="shared" si="17"/>
        <v/>
      </c>
      <c r="Y20" s="126" t="str">
        <f t="shared" si="1"/>
        <v/>
      </c>
      <c r="Z20" s="127" t="str">
        <f t="shared" si="14"/>
        <v/>
      </c>
      <c r="AA20" s="126" t="str">
        <f t="shared" si="3"/>
        <v/>
      </c>
      <c r="AB20" s="127" t="str">
        <f t="shared" si="18"/>
        <v/>
      </c>
      <c r="AC20" s="128" t="str">
        <f t="shared" ref="AC20:AC21" si="19">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29"/>
      <c r="AE20" s="130"/>
      <c r="AF20" s="130"/>
      <c r="AG20" s="130" t="s">
        <v>213</v>
      </c>
      <c r="AH20" s="132"/>
      <c r="AI20" s="132"/>
      <c r="AJ20" s="130"/>
      <c r="AK20" s="131"/>
      <c r="AL20" s="130"/>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row>
    <row r="21" spans="1:69" ht="151.5" hidden="1" customHeight="1" x14ac:dyDescent="0.3">
      <c r="A21" s="217"/>
      <c r="B21" s="220"/>
      <c r="C21" s="220"/>
      <c r="D21" s="220"/>
      <c r="E21" s="223"/>
      <c r="F21" s="220"/>
      <c r="G21" s="226"/>
      <c r="H21" s="229"/>
      <c r="I21" s="211"/>
      <c r="J21" s="232"/>
      <c r="K21" s="211">
        <f>IF(NOT(ISERROR(MATCH(J21,_xlfn.ANCHORARRAY(E32),0))),I34&amp;"Por favor no seleccionar los criterios de impacto",J21)</f>
        <v>0</v>
      </c>
      <c r="L21" s="229"/>
      <c r="M21" s="211"/>
      <c r="N21" s="214"/>
      <c r="O21" s="120">
        <v>6</v>
      </c>
      <c r="P21" s="121"/>
      <c r="Q21" s="122" t="str">
        <f t="shared" si="16"/>
        <v/>
      </c>
      <c r="R21" s="123"/>
      <c r="S21" s="123"/>
      <c r="T21" s="124" t="str">
        <f t="shared" si="13"/>
        <v/>
      </c>
      <c r="U21" s="123"/>
      <c r="V21" s="123"/>
      <c r="W21" s="123"/>
      <c r="X21" s="125" t="str">
        <f t="shared" si="17"/>
        <v/>
      </c>
      <c r="Y21" s="126" t="str">
        <f t="shared" si="1"/>
        <v/>
      </c>
      <c r="Z21" s="127" t="str">
        <f t="shared" si="14"/>
        <v/>
      </c>
      <c r="AA21" s="126" t="str">
        <f t="shared" si="3"/>
        <v/>
      </c>
      <c r="AB21" s="127" t="str">
        <f t="shared" si="18"/>
        <v/>
      </c>
      <c r="AC21" s="128" t="str">
        <f t="shared" si="19"/>
        <v/>
      </c>
      <c r="AD21" s="129"/>
      <c r="AE21" s="130"/>
      <c r="AF21" s="130"/>
      <c r="AG21" s="130" t="s">
        <v>213</v>
      </c>
      <c r="AH21" s="132"/>
      <c r="AI21" s="132"/>
      <c r="AJ21" s="130"/>
      <c r="AK21" s="131"/>
      <c r="AL21" s="130"/>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row>
    <row r="22" spans="1:69" ht="151.5" hidden="1" customHeight="1" x14ac:dyDescent="0.3">
      <c r="A22" s="215">
        <v>3</v>
      </c>
      <c r="B22" s="218"/>
      <c r="C22" s="218"/>
      <c r="D22" s="218"/>
      <c r="E22" s="221"/>
      <c r="F22" s="218"/>
      <c r="G22" s="224"/>
      <c r="H22" s="227" t="str">
        <f>IF(G22&lt;=0,"",IF(G22&lt;=2,"Muy Baja",IF(G22&lt;=24,"Baja",IF(G22&lt;=500,"Media",IF(G22&lt;=5000,"Alta","Muy Alta")))))</f>
        <v/>
      </c>
      <c r="I22" s="209" t="str">
        <f>IF(H22="","",IF(H22="Muy Baja",0.2,IF(H22="Baja",0.4,IF(H22="Media",0.6,IF(H22="Alta",0.8,IF(H22="Muy Alta",1,))))))</f>
        <v/>
      </c>
      <c r="J22" s="230"/>
      <c r="K22" s="209">
        <f>IF(NOT(ISERROR(MATCH(J22,'Tabla Impacto'!$B$221:$B$223,0))),'Tabla Impacto'!$F$223&amp;"Por favor no seleccionar los criterios de impacto(Afectación Económica o presupuestal y Pérdida Reputacional)",J22)</f>
        <v>0</v>
      </c>
      <c r="L22" s="227" t="str">
        <f>IF(OR(K22='Tabla Impacto'!$C$11,K22='Tabla Impacto'!$D$11),"Leve",IF(OR(K22='Tabla Impacto'!$C$12,K22='Tabla Impacto'!$D$12),"Menor",IF(OR(K22='Tabla Impacto'!$C$13,K22='Tabla Impacto'!$D$13),"Moderado",IF(OR(K22='Tabla Impacto'!$C$14,K22='Tabla Impacto'!$D$14),"Mayor",IF(OR(K22='Tabla Impacto'!$C$15,K22='Tabla Impacto'!$D$15),"Catastrófico","")))))</f>
        <v/>
      </c>
      <c r="M22" s="209" t="str">
        <f>IF(L22="","",IF(L22="Leve",0.2,IF(L22="Menor",0.4,IF(L22="Moderado",0.6,IF(L22="Mayor",0.8,IF(L22="Catastrófico",1,))))))</f>
        <v/>
      </c>
      <c r="N22" s="212"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0">
        <v>1</v>
      </c>
      <c r="P22" s="121"/>
      <c r="Q22" s="122" t="str">
        <f>IF(OR(R22="Preventivo",R22="Detectivo"),"Probabilidad",IF(R22="Correctivo","Impacto",""))</f>
        <v>Probabilidad</v>
      </c>
      <c r="R22" s="123" t="s">
        <v>15</v>
      </c>
      <c r="S22" s="123" t="s">
        <v>10</v>
      </c>
      <c r="T22" s="124" t="str">
        <f>IF(AND(R22="Preventivo",S22="Automático"),"50%",IF(AND(R22="Preventivo",S22="Manual"),"40%",IF(AND(R22="Detectivo",S22="Automático"),"40%",IF(AND(R22="Detectivo",S22="Manual"),"30%",IF(AND(R22="Correctivo",S22="Automático"),"35%",IF(AND(R22="Correctivo",S22="Manual"),"25%",""))))))</f>
        <v>40%</v>
      </c>
      <c r="U22" s="123" t="s">
        <v>19</v>
      </c>
      <c r="V22" s="123" t="s">
        <v>22</v>
      </c>
      <c r="W22" s="123" t="s">
        <v>118</v>
      </c>
      <c r="X22" s="125" t="str">
        <f>IFERROR(IF(Q22="Probabilidad",(I22-(+I22*T22)),IF(Q22="Impacto",I22,"")),"")</f>
        <v/>
      </c>
      <c r="Y22" s="126" t="str">
        <f>IFERROR(IF(X22="","",IF(X22&lt;=0.2,"Muy Baja",IF(X22&lt;=0.4,"Baja",IF(X22&lt;=0.6,"Media",IF(X22&lt;=0.8,"Alta","Muy Alta"))))),"")</f>
        <v/>
      </c>
      <c r="Z22" s="127" t="str">
        <f>+X22</f>
        <v/>
      </c>
      <c r="AA22" s="126" t="str">
        <f>IFERROR(IF(AB22="","",IF(AB22&lt;=0.2,"Leve",IF(AB22&lt;=0.4,"Menor",IF(AB22&lt;=0.6,"Moderado",IF(AB22&lt;=0.8,"Mayor","Catastrófico"))))),"")</f>
        <v/>
      </c>
      <c r="AB22" s="127" t="str">
        <f>IFERROR(IF(Q22="Impacto",(M22-(+M22*T22)),IF(Q22="Probabilidad",M22,"")),"")</f>
        <v/>
      </c>
      <c r="AC22" s="128"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29" t="s">
        <v>32</v>
      </c>
      <c r="AE22" s="130"/>
      <c r="AF22" s="130"/>
      <c r="AG22" s="130"/>
      <c r="AH22" s="132"/>
      <c r="AI22" s="132"/>
      <c r="AJ22" s="130"/>
      <c r="AK22" s="131"/>
      <c r="AL22" s="130"/>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row>
    <row r="23" spans="1:69" ht="151.5" hidden="1" customHeight="1" x14ac:dyDescent="0.3">
      <c r="A23" s="216"/>
      <c r="B23" s="219"/>
      <c r="C23" s="219"/>
      <c r="D23" s="219"/>
      <c r="E23" s="222"/>
      <c r="F23" s="219"/>
      <c r="G23" s="225"/>
      <c r="H23" s="228"/>
      <c r="I23" s="210"/>
      <c r="J23" s="231"/>
      <c r="K23" s="210">
        <f t="shared" ref="K23:K27" si="20">IF(NOT(ISERROR(MATCH(J23,_xlfn.ANCHORARRAY(E34),0))),I36&amp;"Por favor no seleccionar los criterios de impacto",J23)</f>
        <v>0</v>
      </c>
      <c r="L23" s="228"/>
      <c r="M23" s="210"/>
      <c r="N23" s="213"/>
      <c r="O23" s="120">
        <v>2</v>
      </c>
      <c r="P23" s="121"/>
      <c r="Q23" s="122" t="str">
        <f>IF(OR(R23="Preventivo",R23="Detectivo"),"Probabilidad",IF(R23="Correctivo","Impacto",""))</f>
        <v/>
      </c>
      <c r="R23" s="123"/>
      <c r="S23" s="123"/>
      <c r="T23" s="124" t="str">
        <f t="shared" ref="T23:T27" si="21">IF(AND(R23="Preventivo",S23="Automático"),"50%",IF(AND(R23="Preventivo",S23="Manual"),"40%",IF(AND(R23="Detectivo",S23="Automático"),"40%",IF(AND(R23="Detectivo",S23="Manual"),"30%",IF(AND(R23="Correctivo",S23="Automático"),"35%",IF(AND(R23="Correctivo",S23="Manual"),"25%",""))))))</f>
        <v/>
      </c>
      <c r="U23" s="123"/>
      <c r="V23" s="123"/>
      <c r="W23" s="123"/>
      <c r="X23" s="134" t="str">
        <f>IFERROR(IF(AND(Q22="Probabilidad",Q23="Probabilidad"),(Z22-(+Z22*T23)),IF(Q23="Probabilidad",(I22-(+I22*T23)),IF(Q23="Impacto",Z22,""))),"")</f>
        <v/>
      </c>
      <c r="Y23" s="126" t="str">
        <f t="shared" si="1"/>
        <v/>
      </c>
      <c r="Z23" s="127" t="str">
        <f t="shared" ref="Z23:Z27" si="22">+X23</f>
        <v/>
      </c>
      <c r="AA23" s="126" t="str">
        <f t="shared" si="3"/>
        <v/>
      </c>
      <c r="AB23" s="127" t="str">
        <f>IFERROR(IF(AND(Q22="Impacto",Q23="Impacto"),(AB22-(+AB22*T23)),IF(Q23="Impacto",(M22-(+M22*T23)),IF(Q23="Probabilidad",AB22,""))),"")</f>
        <v/>
      </c>
      <c r="AC23" s="128" t="str">
        <f t="shared" ref="AC23:AC24" si="23">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29"/>
      <c r="AE23" s="130"/>
      <c r="AF23" s="130"/>
      <c r="AG23" s="130" t="s">
        <v>213</v>
      </c>
      <c r="AH23" s="132">
        <v>44927</v>
      </c>
      <c r="AI23" s="132"/>
      <c r="AJ23" s="130"/>
      <c r="AK23" s="131"/>
      <c r="AL23" s="130"/>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row>
    <row r="24" spans="1:69" ht="151.5" hidden="1" customHeight="1" x14ac:dyDescent="0.3">
      <c r="A24" s="216"/>
      <c r="B24" s="219"/>
      <c r="C24" s="219"/>
      <c r="D24" s="219"/>
      <c r="E24" s="222"/>
      <c r="F24" s="219"/>
      <c r="G24" s="225"/>
      <c r="H24" s="228"/>
      <c r="I24" s="210"/>
      <c r="J24" s="231"/>
      <c r="K24" s="210">
        <f t="shared" si="20"/>
        <v>0</v>
      </c>
      <c r="L24" s="228"/>
      <c r="M24" s="210"/>
      <c r="N24" s="213"/>
      <c r="O24" s="120">
        <v>3</v>
      </c>
      <c r="P24" s="133"/>
      <c r="Q24" s="122" t="str">
        <f>IF(OR(R24="Preventivo",R24="Detectivo"),"Probabilidad",IF(R24="Correctivo","Impacto",""))</f>
        <v/>
      </c>
      <c r="R24" s="123"/>
      <c r="S24" s="123"/>
      <c r="T24" s="124" t="str">
        <f t="shared" si="21"/>
        <v/>
      </c>
      <c r="U24" s="123"/>
      <c r="V24" s="123"/>
      <c r="W24" s="123"/>
      <c r="X24" s="125" t="str">
        <f>IFERROR(IF(AND(Q23="Probabilidad",Q24="Probabilidad"),(Z23-(+Z23*T24)),IF(AND(Q23="Impacto",Q24="Probabilidad"),(Z22-(+Z22*T24)),IF(Q24="Impacto",Z23,""))),"")</f>
        <v/>
      </c>
      <c r="Y24" s="126" t="str">
        <f t="shared" si="1"/>
        <v/>
      </c>
      <c r="Z24" s="127" t="str">
        <f t="shared" si="22"/>
        <v/>
      </c>
      <c r="AA24" s="126" t="str">
        <f t="shared" si="3"/>
        <v/>
      </c>
      <c r="AB24" s="127" t="str">
        <f>IFERROR(IF(AND(Q23="Impacto",Q24="Impacto"),(AB23-(+AB23*T24)),IF(AND(Q23="Probabilidad",Q24="Impacto"),(AB22-(+AB22*T24)),IF(Q24="Probabilidad",AB23,""))),"")</f>
        <v/>
      </c>
      <c r="AC24" s="128" t="str">
        <f t="shared" si="23"/>
        <v/>
      </c>
      <c r="AD24" s="129"/>
      <c r="AE24" s="130"/>
      <c r="AF24" s="130"/>
      <c r="AG24" s="130" t="s">
        <v>213</v>
      </c>
      <c r="AH24" s="132">
        <v>44927</v>
      </c>
      <c r="AI24" s="132"/>
      <c r="AJ24" s="130"/>
      <c r="AK24" s="131"/>
      <c r="AL24" s="130"/>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row>
    <row r="25" spans="1:69" ht="151.5" hidden="1" customHeight="1" x14ac:dyDescent="0.3">
      <c r="A25" s="216"/>
      <c r="B25" s="219"/>
      <c r="C25" s="219"/>
      <c r="D25" s="219"/>
      <c r="E25" s="222"/>
      <c r="F25" s="219"/>
      <c r="G25" s="225"/>
      <c r="H25" s="228"/>
      <c r="I25" s="210"/>
      <c r="J25" s="231"/>
      <c r="K25" s="210">
        <f t="shared" si="20"/>
        <v>0</v>
      </c>
      <c r="L25" s="228"/>
      <c r="M25" s="210"/>
      <c r="N25" s="213"/>
      <c r="O25" s="120">
        <v>4</v>
      </c>
      <c r="P25" s="121"/>
      <c r="Q25" s="122" t="str">
        <f t="shared" ref="Q25:Q27" si="24">IF(OR(R25="Preventivo",R25="Detectivo"),"Probabilidad",IF(R25="Correctivo","Impacto",""))</f>
        <v/>
      </c>
      <c r="R25" s="123"/>
      <c r="S25" s="123"/>
      <c r="T25" s="124" t="str">
        <f t="shared" si="21"/>
        <v/>
      </c>
      <c r="U25" s="123"/>
      <c r="V25" s="123"/>
      <c r="W25" s="123"/>
      <c r="X25" s="125" t="str">
        <f t="shared" ref="X25:X27" si="25">IFERROR(IF(AND(Q24="Probabilidad",Q25="Probabilidad"),(Z24-(+Z24*T25)),IF(AND(Q24="Impacto",Q25="Probabilidad"),(Z23-(+Z23*T25)),IF(Q25="Impacto",Z24,""))),"")</f>
        <v/>
      </c>
      <c r="Y25" s="126" t="str">
        <f t="shared" si="1"/>
        <v/>
      </c>
      <c r="Z25" s="127" t="str">
        <f t="shared" si="22"/>
        <v/>
      </c>
      <c r="AA25" s="126" t="str">
        <f t="shared" si="3"/>
        <v/>
      </c>
      <c r="AB25" s="127" t="str">
        <f t="shared" ref="AB25:AB27" si="26">IFERROR(IF(AND(Q24="Impacto",Q25="Impacto"),(AB24-(+AB24*T25)),IF(AND(Q24="Probabilidad",Q25="Impacto"),(AB23-(+AB23*T25)),IF(Q25="Probabilidad",AB24,""))),"")</f>
        <v/>
      </c>
      <c r="AC25" s="128"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29"/>
      <c r="AE25" s="130"/>
      <c r="AF25" s="130"/>
      <c r="AG25" s="130" t="s">
        <v>213</v>
      </c>
      <c r="AH25" s="132">
        <v>44927</v>
      </c>
      <c r="AI25" s="132"/>
      <c r="AJ25" s="130"/>
      <c r="AK25" s="131"/>
      <c r="AL25" s="130"/>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row>
    <row r="26" spans="1:69" ht="151.5" hidden="1" customHeight="1" x14ac:dyDescent="0.3">
      <c r="A26" s="216"/>
      <c r="B26" s="219"/>
      <c r="C26" s="219"/>
      <c r="D26" s="219"/>
      <c r="E26" s="222"/>
      <c r="F26" s="219"/>
      <c r="G26" s="225"/>
      <c r="H26" s="228"/>
      <c r="I26" s="210"/>
      <c r="J26" s="231"/>
      <c r="K26" s="210">
        <f t="shared" si="20"/>
        <v>0</v>
      </c>
      <c r="L26" s="228"/>
      <c r="M26" s="210"/>
      <c r="N26" s="213"/>
      <c r="O26" s="120">
        <v>5</v>
      </c>
      <c r="P26" s="121"/>
      <c r="Q26" s="122" t="str">
        <f t="shared" si="24"/>
        <v/>
      </c>
      <c r="R26" s="123"/>
      <c r="S26" s="123"/>
      <c r="T26" s="124" t="str">
        <f t="shared" si="21"/>
        <v/>
      </c>
      <c r="U26" s="123"/>
      <c r="V26" s="123"/>
      <c r="W26" s="123"/>
      <c r="X26" s="125" t="str">
        <f t="shared" si="25"/>
        <v/>
      </c>
      <c r="Y26" s="126" t="str">
        <f t="shared" si="1"/>
        <v/>
      </c>
      <c r="Z26" s="127" t="str">
        <f t="shared" si="22"/>
        <v/>
      </c>
      <c r="AA26" s="126" t="str">
        <f t="shared" si="3"/>
        <v/>
      </c>
      <c r="AB26" s="127" t="str">
        <f t="shared" si="26"/>
        <v/>
      </c>
      <c r="AC26" s="128" t="str">
        <f t="shared" ref="AC26:AC27" si="27">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29"/>
      <c r="AE26" s="130"/>
      <c r="AF26" s="130"/>
      <c r="AG26" s="130" t="s">
        <v>213</v>
      </c>
      <c r="AH26" s="132">
        <v>44927</v>
      </c>
      <c r="AI26" s="132"/>
      <c r="AJ26" s="130"/>
      <c r="AK26" s="131"/>
      <c r="AL26" s="130"/>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row>
    <row r="27" spans="1:69" ht="151.5" hidden="1" customHeight="1" x14ac:dyDescent="0.3">
      <c r="A27" s="217"/>
      <c r="B27" s="220"/>
      <c r="C27" s="220"/>
      <c r="D27" s="220"/>
      <c r="E27" s="223"/>
      <c r="F27" s="220"/>
      <c r="G27" s="226"/>
      <c r="H27" s="229"/>
      <c r="I27" s="211"/>
      <c r="J27" s="232"/>
      <c r="K27" s="211">
        <f t="shared" si="20"/>
        <v>0</v>
      </c>
      <c r="L27" s="229"/>
      <c r="M27" s="211"/>
      <c r="N27" s="214"/>
      <c r="O27" s="120">
        <v>6</v>
      </c>
      <c r="P27" s="121"/>
      <c r="Q27" s="122" t="str">
        <f t="shared" si="24"/>
        <v/>
      </c>
      <c r="R27" s="123"/>
      <c r="S27" s="123"/>
      <c r="T27" s="124" t="str">
        <f t="shared" si="21"/>
        <v/>
      </c>
      <c r="U27" s="123"/>
      <c r="V27" s="123"/>
      <c r="W27" s="123"/>
      <c r="X27" s="125" t="str">
        <f t="shared" si="25"/>
        <v/>
      </c>
      <c r="Y27" s="126" t="str">
        <f t="shared" si="1"/>
        <v/>
      </c>
      <c r="Z27" s="127" t="str">
        <f t="shared" si="22"/>
        <v/>
      </c>
      <c r="AA27" s="126" t="str">
        <f t="shared" si="3"/>
        <v/>
      </c>
      <c r="AB27" s="127" t="str">
        <f t="shared" si="26"/>
        <v/>
      </c>
      <c r="AC27" s="128" t="str">
        <f t="shared" si="27"/>
        <v/>
      </c>
      <c r="AD27" s="129"/>
      <c r="AE27" s="130"/>
      <c r="AF27" s="130"/>
      <c r="AG27" s="130" t="s">
        <v>213</v>
      </c>
      <c r="AH27" s="132">
        <v>44927</v>
      </c>
      <c r="AI27" s="132"/>
      <c r="AJ27" s="130"/>
      <c r="AK27" s="131"/>
      <c r="AL27" s="130"/>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row>
    <row r="28" spans="1:69" ht="151.5" hidden="1" customHeight="1" x14ac:dyDescent="0.3">
      <c r="A28" s="215">
        <v>4</v>
      </c>
      <c r="B28" s="218"/>
      <c r="C28" s="218"/>
      <c r="D28" s="218"/>
      <c r="E28" s="221"/>
      <c r="F28" s="218"/>
      <c r="G28" s="224"/>
      <c r="H28" s="227" t="str">
        <f>IF(G28&lt;=0,"",IF(G28&lt;=2,"Muy Baja",IF(G28&lt;=24,"Baja",IF(G28&lt;=500,"Media",IF(G28&lt;=5000,"Alta","Muy Alta")))))</f>
        <v/>
      </c>
      <c r="I28" s="209" t="str">
        <f>IF(H28="","",IF(H28="Muy Baja",0.2,IF(H28="Baja",0.4,IF(H28="Media",0.6,IF(H28="Alta",0.8,IF(H28="Muy Alta",1,))))))</f>
        <v/>
      </c>
      <c r="J28" s="230"/>
      <c r="K28" s="209">
        <f>IF(NOT(ISERROR(MATCH(J28,'Tabla Impacto'!$B$221:$B$223,0))),'Tabla Impacto'!$F$223&amp;"Por favor no seleccionar los criterios de impacto(Afectación Económica o presupuestal y Pérdida Reputacional)",J28)</f>
        <v>0</v>
      </c>
      <c r="L28" s="227" t="str">
        <f>IF(OR(K28='Tabla Impacto'!$C$11,K28='Tabla Impacto'!$D$11),"Leve",IF(OR(K28='Tabla Impacto'!$C$12,K28='Tabla Impacto'!$D$12),"Menor",IF(OR(K28='Tabla Impacto'!$C$13,K28='Tabla Impacto'!$D$13),"Moderado",IF(OR(K28='Tabla Impacto'!$C$14,K28='Tabla Impacto'!$D$14),"Mayor",IF(OR(K28='Tabla Impacto'!$C$15,K28='Tabla Impacto'!$D$15),"Catastrófico","")))))</f>
        <v/>
      </c>
      <c r="M28" s="209" t="str">
        <f>IF(L28="","",IF(L28="Leve",0.2,IF(L28="Menor",0.4,IF(L28="Moderado",0.6,IF(L28="Mayor",0.8,IF(L28="Catastrófico",1,))))))</f>
        <v/>
      </c>
      <c r="N28" s="212"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0">
        <v>1</v>
      </c>
      <c r="P28" s="121"/>
      <c r="Q28" s="122" t="str">
        <f>IF(OR(R28="Preventivo",R28="Detectivo"),"Probabilidad",IF(R28="Correctivo","Impacto",""))</f>
        <v>Probabilidad</v>
      </c>
      <c r="R28" s="123" t="s">
        <v>14</v>
      </c>
      <c r="S28" s="123" t="s">
        <v>9</v>
      </c>
      <c r="T28" s="124" t="str">
        <f>IF(AND(R28="Preventivo",S28="Automático"),"50%",IF(AND(R28="Preventivo",S28="Manual"),"40%",IF(AND(R28="Detectivo",S28="Automático"),"40%",IF(AND(R28="Detectivo",S28="Manual"),"30%",IF(AND(R28="Correctivo",S28="Automático"),"35%",IF(AND(R28="Correctivo",S28="Manual"),"25%",""))))))</f>
        <v>40%</v>
      </c>
      <c r="U28" s="123" t="s">
        <v>19</v>
      </c>
      <c r="V28" s="123" t="s">
        <v>22</v>
      </c>
      <c r="W28" s="123" t="s">
        <v>118</v>
      </c>
      <c r="X28" s="125" t="str">
        <f>IFERROR(IF(Q28="Probabilidad",(I28-(+I28*T28)),IF(Q28="Impacto",I28,"")),"")</f>
        <v/>
      </c>
      <c r="Y28" s="126" t="str">
        <f>IFERROR(IF(X28="","",IF(X28&lt;=0.2,"Muy Baja",IF(X28&lt;=0.4,"Baja",IF(X28&lt;=0.6,"Media",IF(X28&lt;=0.8,"Alta","Muy Alta"))))),"")</f>
        <v/>
      </c>
      <c r="Z28" s="127" t="str">
        <f>+X28</f>
        <v/>
      </c>
      <c r="AA28" s="126" t="str">
        <f>IFERROR(IF(AB28="","",IF(AB28&lt;=0.2,"Leve",IF(AB28&lt;=0.4,"Menor",IF(AB28&lt;=0.6,"Moderado",IF(AB28&lt;=0.8,"Mayor","Catastrófico"))))),"")</f>
        <v/>
      </c>
      <c r="AB28" s="127" t="str">
        <f>IFERROR(IF(Q28="Impacto",(M28-(+M28*T28)),IF(Q28="Probabilidad",M28,"")),"")</f>
        <v/>
      </c>
      <c r="AC28" s="128"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29"/>
      <c r="AE28" s="130"/>
      <c r="AF28" s="130"/>
      <c r="AG28" s="130"/>
      <c r="AH28" s="132"/>
      <c r="AI28" s="132"/>
      <c r="AJ28" s="130"/>
      <c r="AK28" s="131"/>
      <c r="AL28" s="130"/>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row>
    <row r="29" spans="1:69" ht="151.5" hidden="1" customHeight="1" x14ac:dyDescent="0.3">
      <c r="A29" s="216"/>
      <c r="B29" s="219"/>
      <c r="C29" s="219"/>
      <c r="D29" s="219"/>
      <c r="E29" s="222"/>
      <c r="F29" s="219"/>
      <c r="G29" s="225"/>
      <c r="H29" s="228"/>
      <c r="I29" s="210"/>
      <c r="J29" s="231"/>
      <c r="K29" s="210">
        <f t="shared" ref="K29:K33" si="28">IF(NOT(ISERROR(MATCH(J29,_xlfn.ANCHORARRAY(E40),0))),I42&amp;"Por favor no seleccionar los criterios de impacto",J29)</f>
        <v>0</v>
      </c>
      <c r="L29" s="228"/>
      <c r="M29" s="210"/>
      <c r="N29" s="213"/>
      <c r="O29" s="120">
        <v>2</v>
      </c>
      <c r="P29" s="121"/>
      <c r="Q29" s="122" t="str">
        <f>IF(OR(R29="Preventivo",R29="Detectivo"),"Probabilidad",IF(R29="Correctivo","Impacto",""))</f>
        <v/>
      </c>
      <c r="R29" s="123"/>
      <c r="S29" s="123"/>
      <c r="T29" s="124" t="str">
        <f t="shared" ref="T29:T33" si="29">IF(AND(R29="Preventivo",S29="Automático"),"50%",IF(AND(R29="Preventivo",S29="Manual"),"40%",IF(AND(R29="Detectivo",S29="Automático"),"40%",IF(AND(R29="Detectivo",S29="Manual"),"30%",IF(AND(R29="Correctivo",S29="Automático"),"35%",IF(AND(R29="Correctivo",S29="Manual"),"25%",""))))))</f>
        <v/>
      </c>
      <c r="U29" s="123"/>
      <c r="V29" s="123"/>
      <c r="W29" s="123"/>
      <c r="X29" s="125" t="str">
        <f>IFERROR(IF(AND(Q28="Probabilidad",Q29="Probabilidad"),(Z28-(+Z28*T29)),IF(Q29="Probabilidad",(I28-(+I28*T29)),IF(Q29="Impacto",Z28,""))),"")</f>
        <v/>
      </c>
      <c r="Y29" s="126" t="str">
        <f t="shared" si="1"/>
        <v/>
      </c>
      <c r="Z29" s="127" t="str">
        <f t="shared" ref="Z29:Z33" si="30">+X29</f>
        <v/>
      </c>
      <c r="AA29" s="126" t="str">
        <f t="shared" si="3"/>
        <v/>
      </c>
      <c r="AB29" s="127" t="str">
        <f>IFERROR(IF(AND(Q28="Impacto",Q29="Impacto"),(AB28-(+AB28*T29)),IF(Q29="Impacto",(M28-(+M28*T29)),IF(Q29="Probabilidad",AB28,""))),"")</f>
        <v/>
      </c>
      <c r="AC29" s="128" t="str">
        <f t="shared" ref="AC29:AC30" si="31">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29"/>
      <c r="AE29" s="130"/>
      <c r="AF29" s="130"/>
      <c r="AG29" s="131"/>
      <c r="AH29" s="132"/>
      <c r="AI29" s="132"/>
      <c r="AJ29" s="130"/>
      <c r="AK29" s="131"/>
      <c r="AL29" s="130"/>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row>
    <row r="30" spans="1:69" ht="151.5" hidden="1" customHeight="1" x14ac:dyDescent="0.3">
      <c r="A30" s="216"/>
      <c r="B30" s="219"/>
      <c r="C30" s="219"/>
      <c r="D30" s="219"/>
      <c r="E30" s="222"/>
      <c r="F30" s="219"/>
      <c r="G30" s="225"/>
      <c r="H30" s="228"/>
      <c r="I30" s="210"/>
      <c r="J30" s="231"/>
      <c r="K30" s="210">
        <f t="shared" si="28"/>
        <v>0</v>
      </c>
      <c r="L30" s="228"/>
      <c r="M30" s="210"/>
      <c r="N30" s="213"/>
      <c r="O30" s="120">
        <v>3</v>
      </c>
      <c r="P30" s="133"/>
      <c r="Q30" s="122" t="str">
        <f>IF(OR(R30="Preventivo",R30="Detectivo"),"Probabilidad",IF(R30="Correctivo","Impacto",""))</f>
        <v/>
      </c>
      <c r="R30" s="123"/>
      <c r="S30" s="123"/>
      <c r="T30" s="124" t="str">
        <f t="shared" si="29"/>
        <v/>
      </c>
      <c r="U30" s="123"/>
      <c r="V30" s="123"/>
      <c r="W30" s="123"/>
      <c r="X30" s="125" t="str">
        <f>IFERROR(IF(AND(Q29="Probabilidad",Q30="Probabilidad"),(Z29-(+Z29*T30)),IF(AND(Q29="Impacto",Q30="Probabilidad"),(Z28-(+Z28*T30)),IF(Q30="Impacto",Z29,""))),"")</f>
        <v/>
      </c>
      <c r="Y30" s="126" t="str">
        <f t="shared" si="1"/>
        <v/>
      </c>
      <c r="Z30" s="127" t="str">
        <f t="shared" si="30"/>
        <v/>
      </c>
      <c r="AA30" s="126" t="str">
        <f t="shared" si="3"/>
        <v/>
      </c>
      <c r="AB30" s="127" t="str">
        <f>IFERROR(IF(AND(Q29="Impacto",Q30="Impacto"),(AB29-(+AB29*T30)),IF(AND(Q29="Probabilidad",Q30="Impacto"),(AB28-(+AB28*T30)),IF(Q30="Probabilidad",AB29,""))),"")</f>
        <v/>
      </c>
      <c r="AC30" s="128" t="str">
        <f t="shared" si="31"/>
        <v/>
      </c>
      <c r="AD30" s="129"/>
      <c r="AE30" s="130"/>
      <c r="AF30" s="130"/>
      <c r="AG30" s="131"/>
      <c r="AH30" s="132"/>
      <c r="AI30" s="132"/>
      <c r="AJ30" s="130"/>
      <c r="AK30" s="131"/>
      <c r="AL30" s="130"/>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row>
    <row r="31" spans="1:69" ht="151.5" hidden="1" customHeight="1" x14ac:dyDescent="0.3">
      <c r="A31" s="216"/>
      <c r="B31" s="219"/>
      <c r="C31" s="219"/>
      <c r="D31" s="219"/>
      <c r="E31" s="222"/>
      <c r="F31" s="219"/>
      <c r="G31" s="225"/>
      <c r="H31" s="228"/>
      <c r="I31" s="210"/>
      <c r="J31" s="231"/>
      <c r="K31" s="210">
        <f t="shared" si="28"/>
        <v>0</v>
      </c>
      <c r="L31" s="228"/>
      <c r="M31" s="210"/>
      <c r="N31" s="213"/>
      <c r="O31" s="120">
        <v>4</v>
      </c>
      <c r="P31" s="121"/>
      <c r="Q31" s="122" t="str">
        <f t="shared" ref="Q31:Q33" si="32">IF(OR(R31="Preventivo",R31="Detectivo"),"Probabilidad",IF(R31="Correctivo","Impacto",""))</f>
        <v/>
      </c>
      <c r="R31" s="123"/>
      <c r="S31" s="123"/>
      <c r="T31" s="124" t="str">
        <f t="shared" si="29"/>
        <v/>
      </c>
      <c r="U31" s="123"/>
      <c r="V31" s="123"/>
      <c r="W31" s="123"/>
      <c r="X31" s="125" t="str">
        <f t="shared" ref="X31:X33" si="33">IFERROR(IF(AND(Q30="Probabilidad",Q31="Probabilidad"),(Z30-(+Z30*T31)),IF(AND(Q30="Impacto",Q31="Probabilidad"),(Z29-(+Z29*T31)),IF(Q31="Impacto",Z30,""))),"")</f>
        <v/>
      </c>
      <c r="Y31" s="126" t="str">
        <f t="shared" si="1"/>
        <v/>
      </c>
      <c r="Z31" s="127" t="str">
        <f t="shared" si="30"/>
        <v/>
      </c>
      <c r="AA31" s="126" t="str">
        <f t="shared" si="3"/>
        <v/>
      </c>
      <c r="AB31" s="127" t="str">
        <f t="shared" ref="AB31:AB33" si="34">IFERROR(IF(AND(Q30="Impacto",Q31="Impacto"),(AB30-(+AB30*T31)),IF(AND(Q30="Probabilidad",Q31="Impacto"),(AB29-(+AB29*T31)),IF(Q31="Probabilidad",AB30,""))),"")</f>
        <v/>
      </c>
      <c r="AC31" s="128"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29"/>
      <c r="AE31" s="130"/>
      <c r="AF31" s="130"/>
      <c r="AG31" s="131"/>
      <c r="AH31" s="132"/>
      <c r="AI31" s="132"/>
      <c r="AJ31" s="130"/>
      <c r="AK31" s="131"/>
      <c r="AL31" s="130"/>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row>
    <row r="32" spans="1:69" ht="151.5" hidden="1" customHeight="1" x14ac:dyDescent="0.3">
      <c r="A32" s="216"/>
      <c r="B32" s="219"/>
      <c r="C32" s="219"/>
      <c r="D32" s="219"/>
      <c r="E32" s="222"/>
      <c r="F32" s="219"/>
      <c r="G32" s="225"/>
      <c r="H32" s="228"/>
      <c r="I32" s="210"/>
      <c r="J32" s="231"/>
      <c r="K32" s="210">
        <f t="shared" si="28"/>
        <v>0</v>
      </c>
      <c r="L32" s="228"/>
      <c r="M32" s="210"/>
      <c r="N32" s="213"/>
      <c r="O32" s="120">
        <v>5</v>
      </c>
      <c r="P32" s="121"/>
      <c r="Q32" s="122" t="str">
        <f t="shared" si="32"/>
        <v/>
      </c>
      <c r="R32" s="123"/>
      <c r="S32" s="123"/>
      <c r="T32" s="124" t="str">
        <f t="shared" si="29"/>
        <v/>
      </c>
      <c r="U32" s="123"/>
      <c r="V32" s="123"/>
      <c r="W32" s="123"/>
      <c r="X32" s="134" t="str">
        <f t="shared" si="33"/>
        <v/>
      </c>
      <c r="Y32" s="126" t="str">
        <f>IFERROR(IF(X32="","",IF(X32&lt;=0.2,"Muy Baja",IF(X32&lt;=0.4,"Baja",IF(X32&lt;=0.6,"Media",IF(X32&lt;=0.8,"Alta","Muy Alta"))))),"")</f>
        <v/>
      </c>
      <c r="Z32" s="127" t="str">
        <f t="shared" si="30"/>
        <v/>
      </c>
      <c r="AA32" s="126" t="str">
        <f t="shared" si="3"/>
        <v/>
      </c>
      <c r="AB32" s="127" t="str">
        <f t="shared" si="34"/>
        <v/>
      </c>
      <c r="AC32" s="128" t="str">
        <f t="shared" ref="AC32:AC33" si="35">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29"/>
      <c r="AE32" s="130"/>
      <c r="AF32" s="130"/>
      <c r="AG32" s="131"/>
      <c r="AH32" s="132"/>
      <c r="AI32" s="132"/>
      <c r="AJ32" s="130"/>
      <c r="AK32" s="131"/>
      <c r="AL32" s="130"/>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row>
    <row r="33" spans="1:69" ht="151.5" hidden="1" customHeight="1" x14ac:dyDescent="0.3">
      <c r="A33" s="217"/>
      <c r="B33" s="220"/>
      <c r="C33" s="220"/>
      <c r="D33" s="220"/>
      <c r="E33" s="223"/>
      <c r="F33" s="220"/>
      <c r="G33" s="226"/>
      <c r="H33" s="229"/>
      <c r="I33" s="211"/>
      <c r="J33" s="232"/>
      <c r="K33" s="211">
        <f t="shared" si="28"/>
        <v>0</v>
      </c>
      <c r="L33" s="229"/>
      <c r="M33" s="211"/>
      <c r="N33" s="214"/>
      <c r="O33" s="120">
        <v>6</v>
      </c>
      <c r="P33" s="121"/>
      <c r="Q33" s="122" t="str">
        <f t="shared" si="32"/>
        <v/>
      </c>
      <c r="R33" s="123"/>
      <c r="S33" s="123"/>
      <c r="T33" s="124" t="str">
        <f t="shared" si="29"/>
        <v/>
      </c>
      <c r="U33" s="123"/>
      <c r="V33" s="123"/>
      <c r="W33" s="123"/>
      <c r="X33" s="125" t="str">
        <f t="shared" si="33"/>
        <v/>
      </c>
      <c r="Y33" s="126" t="str">
        <f t="shared" si="1"/>
        <v/>
      </c>
      <c r="Z33" s="127" t="str">
        <f t="shared" si="30"/>
        <v/>
      </c>
      <c r="AA33" s="126" t="str">
        <f t="shared" si="3"/>
        <v/>
      </c>
      <c r="AB33" s="127" t="str">
        <f t="shared" si="34"/>
        <v/>
      </c>
      <c r="AC33" s="128" t="str">
        <f t="shared" si="35"/>
        <v/>
      </c>
      <c r="AD33" s="129"/>
      <c r="AE33" s="130"/>
      <c r="AF33" s="130"/>
      <c r="AG33" s="131"/>
      <c r="AH33" s="132"/>
      <c r="AI33" s="132"/>
      <c r="AJ33" s="130"/>
      <c r="AK33" s="131"/>
      <c r="AL33" s="130"/>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row>
    <row r="34" spans="1:69" ht="151.5" hidden="1" customHeight="1" x14ac:dyDescent="0.3">
      <c r="A34" s="215">
        <v>5</v>
      </c>
      <c r="B34" s="218"/>
      <c r="C34" s="218"/>
      <c r="D34" s="218"/>
      <c r="E34" s="221"/>
      <c r="F34" s="218"/>
      <c r="G34" s="224"/>
      <c r="H34" s="227" t="str">
        <f>IF(G34&lt;=0,"",IF(G34&lt;=2,"Muy Baja",IF(G34&lt;=24,"Baja",IF(G34&lt;=500,"Media",IF(G34&lt;=5000,"Alta","Muy Alta")))))</f>
        <v/>
      </c>
      <c r="I34" s="209" t="str">
        <f>IF(H34="","",IF(H34="Muy Baja",0.2,IF(H34="Baja",0.4,IF(H34="Media",0.6,IF(H34="Alta",0.8,IF(H34="Muy Alta",1,))))))</f>
        <v/>
      </c>
      <c r="J34" s="230"/>
      <c r="K34" s="209">
        <f>IF(NOT(ISERROR(MATCH(J34,'Tabla Impacto'!$B$221:$B$223,0))),'Tabla Impacto'!$F$223&amp;"Por favor no seleccionar los criterios de impacto(Afectación Económica o presupuestal y Pérdida Reputacional)",J34)</f>
        <v>0</v>
      </c>
      <c r="L34" s="227" t="str">
        <f>IF(OR(K34='Tabla Impacto'!$C$11,K34='Tabla Impacto'!$D$11),"Leve",IF(OR(K34='Tabla Impacto'!$C$12,K34='Tabla Impacto'!$D$12),"Menor",IF(OR(K34='Tabla Impacto'!$C$13,K34='Tabla Impacto'!$D$13),"Moderado",IF(OR(K34='Tabla Impacto'!$C$14,K34='Tabla Impacto'!$D$14),"Mayor",IF(OR(K34='Tabla Impacto'!$C$15,K34='Tabla Impacto'!$D$15),"Catastrófico","")))))</f>
        <v/>
      </c>
      <c r="M34" s="209" t="str">
        <f>IF(L34="","",IF(L34="Leve",0.2,IF(L34="Menor",0.4,IF(L34="Moderado",0.6,IF(L34="Mayor",0.8,IF(L34="Catastrófico",1,))))))</f>
        <v/>
      </c>
      <c r="N34" s="212"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0">
        <v>1</v>
      </c>
      <c r="P34" s="121"/>
      <c r="Q34" s="122" t="str">
        <f>IF(OR(R34="Preventivo",R34="Detectivo"),"Probabilidad",IF(R34="Correctivo","Impacto",""))</f>
        <v/>
      </c>
      <c r="R34" s="123"/>
      <c r="S34" s="123"/>
      <c r="T34" s="124" t="str">
        <f>IF(AND(R34="Preventivo",S34="Automático"),"50%",IF(AND(R34="Preventivo",S34="Manual"),"40%",IF(AND(R34="Detectivo",S34="Automático"),"40%",IF(AND(R34="Detectivo",S34="Manual"),"30%",IF(AND(R34="Correctivo",S34="Automático"),"35%",IF(AND(R34="Correctivo",S34="Manual"),"25%",""))))))</f>
        <v/>
      </c>
      <c r="U34" s="123"/>
      <c r="V34" s="123"/>
      <c r="W34" s="123"/>
      <c r="X34" s="125" t="str">
        <f>IFERROR(IF(Q34="Probabilidad",(I34-(+I34*T34)),IF(Q34="Impacto",I34,"")),"")</f>
        <v/>
      </c>
      <c r="Y34" s="126" t="str">
        <f>IFERROR(IF(X34="","",IF(X34&lt;=0.2,"Muy Baja",IF(X34&lt;=0.4,"Baja",IF(X34&lt;=0.6,"Media",IF(X34&lt;=0.8,"Alta","Muy Alta"))))),"")</f>
        <v/>
      </c>
      <c r="Z34" s="127" t="str">
        <f>+X34</f>
        <v/>
      </c>
      <c r="AA34" s="126" t="str">
        <f>IFERROR(IF(AB34="","",IF(AB34&lt;=0.2,"Leve",IF(AB34&lt;=0.4,"Menor",IF(AB34&lt;=0.6,"Moderado",IF(AB34&lt;=0.8,"Mayor","Catastrófico"))))),"")</f>
        <v/>
      </c>
      <c r="AB34" s="127" t="str">
        <f>IFERROR(IF(Q34="Impacto",(M34-(+M34*T34)),IF(Q34="Probabilidad",M34,"")),"")</f>
        <v/>
      </c>
      <c r="AC34" s="128"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29"/>
      <c r="AE34" s="130"/>
      <c r="AF34" s="130"/>
      <c r="AG34" s="131"/>
      <c r="AH34" s="132"/>
      <c r="AI34" s="132"/>
      <c r="AJ34" s="130"/>
      <c r="AK34" s="131"/>
      <c r="AL34" s="130"/>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row>
    <row r="35" spans="1:69" ht="151.5" hidden="1" customHeight="1" x14ac:dyDescent="0.3">
      <c r="A35" s="216"/>
      <c r="B35" s="219"/>
      <c r="C35" s="219"/>
      <c r="D35" s="219"/>
      <c r="E35" s="222"/>
      <c r="F35" s="219"/>
      <c r="G35" s="225"/>
      <c r="H35" s="228"/>
      <c r="I35" s="210"/>
      <c r="J35" s="231"/>
      <c r="K35" s="210">
        <f t="shared" ref="K35:K39" si="36">IF(NOT(ISERROR(MATCH(J35,_xlfn.ANCHORARRAY(E46),0))),I48&amp;"Por favor no seleccionar los criterios de impacto",J35)</f>
        <v>0</v>
      </c>
      <c r="L35" s="228"/>
      <c r="M35" s="210"/>
      <c r="N35" s="213"/>
      <c r="O35" s="120">
        <v>2</v>
      </c>
      <c r="P35" s="121"/>
      <c r="Q35" s="122" t="str">
        <f>IF(OR(R35="Preventivo",R35="Detectivo"),"Probabilidad",IF(R35="Correctivo","Impacto",""))</f>
        <v/>
      </c>
      <c r="R35" s="123"/>
      <c r="S35" s="123"/>
      <c r="T35" s="124" t="str">
        <f t="shared" ref="T35:T39" si="37">IF(AND(R35="Preventivo",S35="Automático"),"50%",IF(AND(R35="Preventivo",S35="Manual"),"40%",IF(AND(R35="Detectivo",S35="Automático"),"40%",IF(AND(R35="Detectivo",S35="Manual"),"30%",IF(AND(R35="Correctivo",S35="Automático"),"35%",IF(AND(R35="Correctivo",S35="Manual"),"25%",""))))))</f>
        <v/>
      </c>
      <c r="U35" s="123"/>
      <c r="V35" s="123"/>
      <c r="W35" s="123"/>
      <c r="X35" s="125" t="str">
        <f>IFERROR(IF(AND(Q34="Probabilidad",Q35="Probabilidad"),(Z34-(+Z34*T35)),IF(Q35="Probabilidad",(I34-(+I34*T35)),IF(Q35="Impacto",Z34,""))),"")</f>
        <v/>
      </c>
      <c r="Y35" s="126" t="str">
        <f t="shared" si="1"/>
        <v/>
      </c>
      <c r="Z35" s="127" t="str">
        <f t="shared" ref="Z35:Z39" si="38">+X35</f>
        <v/>
      </c>
      <c r="AA35" s="126" t="str">
        <f t="shared" si="3"/>
        <v/>
      </c>
      <c r="AB35" s="127" t="str">
        <f>IFERROR(IF(AND(Q34="Impacto",Q35="Impacto"),(AB34-(+AB34*T35)),IF(Q35="Impacto",(M34-(+M34*T35)),IF(Q35="Probabilidad",AB34,""))),"")</f>
        <v/>
      </c>
      <c r="AC35" s="128" t="str">
        <f t="shared" ref="AC35:AC36" si="39">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29"/>
      <c r="AE35" s="130"/>
      <c r="AF35" s="130"/>
      <c r="AG35" s="131"/>
      <c r="AH35" s="132"/>
      <c r="AI35" s="132"/>
      <c r="AJ35" s="130"/>
      <c r="AK35" s="131"/>
      <c r="AL35" s="130"/>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row>
    <row r="36" spans="1:69" ht="151.5" hidden="1" customHeight="1" x14ac:dyDescent="0.3">
      <c r="A36" s="216"/>
      <c r="B36" s="219"/>
      <c r="C36" s="219"/>
      <c r="D36" s="219"/>
      <c r="E36" s="222"/>
      <c r="F36" s="219"/>
      <c r="G36" s="225"/>
      <c r="H36" s="228"/>
      <c r="I36" s="210"/>
      <c r="J36" s="231"/>
      <c r="K36" s="210">
        <f t="shared" si="36"/>
        <v>0</v>
      </c>
      <c r="L36" s="228"/>
      <c r="M36" s="210"/>
      <c r="N36" s="213"/>
      <c r="O36" s="120">
        <v>3</v>
      </c>
      <c r="P36" s="133"/>
      <c r="Q36" s="122" t="str">
        <f>IF(OR(R36="Preventivo",R36="Detectivo"),"Probabilidad",IF(R36="Correctivo","Impacto",""))</f>
        <v/>
      </c>
      <c r="R36" s="123"/>
      <c r="S36" s="123"/>
      <c r="T36" s="124" t="str">
        <f t="shared" si="37"/>
        <v/>
      </c>
      <c r="U36" s="123"/>
      <c r="V36" s="123"/>
      <c r="W36" s="123"/>
      <c r="X36" s="125" t="str">
        <f>IFERROR(IF(AND(Q35="Probabilidad",Q36="Probabilidad"),(Z35-(+Z35*T36)),IF(AND(Q35="Impacto",Q36="Probabilidad"),(Z34-(+Z34*T36)),IF(Q36="Impacto",Z35,""))),"")</f>
        <v/>
      </c>
      <c r="Y36" s="126" t="str">
        <f t="shared" si="1"/>
        <v/>
      </c>
      <c r="Z36" s="127" t="str">
        <f t="shared" si="38"/>
        <v/>
      </c>
      <c r="AA36" s="126" t="str">
        <f t="shared" si="3"/>
        <v/>
      </c>
      <c r="AB36" s="127" t="str">
        <f>IFERROR(IF(AND(Q35="Impacto",Q36="Impacto"),(AB35-(+AB35*T36)),IF(AND(Q35="Probabilidad",Q36="Impacto"),(AB34-(+AB34*T36)),IF(Q36="Probabilidad",AB35,""))),"")</f>
        <v/>
      </c>
      <c r="AC36" s="128" t="str">
        <f t="shared" si="39"/>
        <v/>
      </c>
      <c r="AD36" s="129"/>
      <c r="AE36" s="130"/>
      <c r="AF36" s="130"/>
      <c r="AG36" s="131"/>
      <c r="AH36" s="132"/>
      <c r="AI36" s="132"/>
      <c r="AJ36" s="130"/>
      <c r="AK36" s="131"/>
      <c r="AL36" s="130"/>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row>
    <row r="37" spans="1:69" ht="151.5" hidden="1" customHeight="1" x14ac:dyDescent="0.3">
      <c r="A37" s="216"/>
      <c r="B37" s="219"/>
      <c r="C37" s="219"/>
      <c r="D37" s="219"/>
      <c r="E37" s="222"/>
      <c r="F37" s="219"/>
      <c r="G37" s="225"/>
      <c r="H37" s="228"/>
      <c r="I37" s="210"/>
      <c r="J37" s="231"/>
      <c r="K37" s="210">
        <f t="shared" si="36"/>
        <v>0</v>
      </c>
      <c r="L37" s="228"/>
      <c r="M37" s="210"/>
      <c r="N37" s="213"/>
      <c r="O37" s="120">
        <v>4</v>
      </c>
      <c r="P37" s="121"/>
      <c r="Q37" s="122" t="str">
        <f t="shared" ref="Q37:Q39" si="40">IF(OR(R37="Preventivo",R37="Detectivo"),"Probabilidad",IF(R37="Correctivo","Impacto",""))</f>
        <v/>
      </c>
      <c r="R37" s="123"/>
      <c r="S37" s="123"/>
      <c r="T37" s="124" t="str">
        <f t="shared" si="37"/>
        <v/>
      </c>
      <c r="U37" s="123"/>
      <c r="V37" s="123"/>
      <c r="W37" s="123"/>
      <c r="X37" s="125" t="str">
        <f t="shared" ref="X37:X39" si="41">IFERROR(IF(AND(Q36="Probabilidad",Q37="Probabilidad"),(Z36-(+Z36*T37)),IF(AND(Q36="Impacto",Q37="Probabilidad"),(Z35-(+Z35*T37)),IF(Q37="Impacto",Z36,""))),"")</f>
        <v/>
      </c>
      <c r="Y37" s="126" t="str">
        <f t="shared" si="1"/>
        <v/>
      </c>
      <c r="Z37" s="127" t="str">
        <f t="shared" si="38"/>
        <v/>
      </c>
      <c r="AA37" s="126" t="str">
        <f t="shared" si="3"/>
        <v/>
      </c>
      <c r="AB37" s="127" t="str">
        <f t="shared" ref="AB37:AB39" si="42">IFERROR(IF(AND(Q36="Impacto",Q37="Impacto"),(AB36-(+AB36*T37)),IF(AND(Q36="Probabilidad",Q37="Impacto"),(AB35-(+AB35*T37)),IF(Q37="Probabilidad",AB36,""))),"")</f>
        <v/>
      </c>
      <c r="AC37" s="128"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29"/>
      <c r="AE37" s="130"/>
      <c r="AF37" s="130"/>
      <c r="AG37" s="131"/>
      <c r="AH37" s="132"/>
      <c r="AI37" s="132"/>
      <c r="AJ37" s="130"/>
      <c r="AK37" s="131"/>
      <c r="AL37" s="130"/>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row>
    <row r="38" spans="1:69" ht="151.5" hidden="1" customHeight="1" x14ac:dyDescent="0.3">
      <c r="A38" s="216"/>
      <c r="B38" s="219"/>
      <c r="C38" s="219"/>
      <c r="D38" s="219"/>
      <c r="E38" s="222"/>
      <c r="F38" s="219"/>
      <c r="G38" s="225"/>
      <c r="H38" s="228"/>
      <c r="I38" s="210"/>
      <c r="J38" s="231"/>
      <c r="K38" s="210">
        <f t="shared" si="36"/>
        <v>0</v>
      </c>
      <c r="L38" s="228"/>
      <c r="M38" s="210"/>
      <c r="N38" s="213"/>
      <c r="O38" s="120">
        <v>5</v>
      </c>
      <c r="P38" s="121"/>
      <c r="Q38" s="122" t="str">
        <f t="shared" si="40"/>
        <v/>
      </c>
      <c r="R38" s="123"/>
      <c r="S38" s="123"/>
      <c r="T38" s="124" t="str">
        <f t="shared" si="37"/>
        <v/>
      </c>
      <c r="U38" s="123"/>
      <c r="V38" s="123"/>
      <c r="W38" s="123"/>
      <c r="X38" s="125" t="str">
        <f t="shared" si="41"/>
        <v/>
      </c>
      <c r="Y38" s="126" t="str">
        <f t="shared" si="1"/>
        <v/>
      </c>
      <c r="Z38" s="127" t="str">
        <f t="shared" si="38"/>
        <v/>
      </c>
      <c r="AA38" s="126" t="str">
        <f t="shared" si="3"/>
        <v/>
      </c>
      <c r="AB38" s="127" t="str">
        <f t="shared" si="42"/>
        <v/>
      </c>
      <c r="AC38" s="128" t="str">
        <f t="shared" ref="AC38:AC39" si="43">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29"/>
      <c r="AE38" s="130"/>
      <c r="AF38" s="130"/>
      <c r="AG38" s="131"/>
      <c r="AH38" s="132"/>
      <c r="AI38" s="132"/>
      <c r="AJ38" s="130"/>
      <c r="AK38" s="131"/>
      <c r="AL38" s="130"/>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row>
    <row r="39" spans="1:69" ht="151.5" hidden="1" customHeight="1" x14ac:dyDescent="0.3">
      <c r="A39" s="217"/>
      <c r="B39" s="220"/>
      <c r="C39" s="220"/>
      <c r="D39" s="220"/>
      <c r="E39" s="223"/>
      <c r="F39" s="220"/>
      <c r="G39" s="226"/>
      <c r="H39" s="229"/>
      <c r="I39" s="211"/>
      <c r="J39" s="232"/>
      <c r="K39" s="211">
        <f t="shared" si="36"/>
        <v>0</v>
      </c>
      <c r="L39" s="229"/>
      <c r="M39" s="211"/>
      <c r="N39" s="214"/>
      <c r="O39" s="120">
        <v>6</v>
      </c>
      <c r="P39" s="121"/>
      <c r="Q39" s="122" t="str">
        <f t="shared" si="40"/>
        <v/>
      </c>
      <c r="R39" s="123"/>
      <c r="S39" s="123"/>
      <c r="T39" s="124" t="str">
        <f t="shared" si="37"/>
        <v/>
      </c>
      <c r="U39" s="123"/>
      <c r="V39" s="123"/>
      <c r="W39" s="123"/>
      <c r="X39" s="125" t="str">
        <f t="shared" si="41"/>
        <v/>
      </c>
      <c r="Y39" s="126" t="str">
        <f t="shared" si="1"/>
        <v/>
      </c>
      <c r="Z39" s="127" t="str">
        <f t="shared" si="38"/>
        <v/>
      </c>
      <c r="AA39" s="126" t="str">
        <f t="shared" si="3"/>
        <v/>
      </c>
      <c r="AB39" s="127" t="str">
        <f t="shared" si="42"/>
        <v/>
      </c>
      <c r="AC39" s="128" t="str">
        <f t="shared" si="43"/>
        <v/>
      </c>
      <c r="AD39" s="129"/>
      <c r="AE39" s="130"/>
      <c r="AF39" s="130"/>
      <c r="AG39" s="131"/>
      <c r="AH39" s="132"/>
      <c r="AI39" s="132"/>
      <c r="AJ39" s="130"/>
      <c r="AK39" s="131"/>
      <c r="AL39" s="130"/>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row>
    <row r="40" spans="1:69" ht="151.5" hidden="1" customHeight="1" x14ac:dyDescent="0.3">
      <c r="A40" s="215">
        <v>6</v>
      </c>
      <c r="B40" s="218"/>
      <c r="C40" s="218"/>
      <c r="D40" s="218"/>
      <c r="E40" s="221"/>
      <c r="F40" s="218"/>
      <c r="G40" s="224"/>
      <c r="H40" s="227" t="str">
        <f>IF(G40&lt;=0,"",IF(G40&lt;=2,"Muy Baja",IF(G40&lt;=24,"Baja",IF(G40&lt;=500,"Media",IF(G40&lt;=5000,"Alta","Muy Alta")))))</f>
        <v/>
      </c>
      <c r="I40" s="209" t="str">
        <f>IF(H40="","",IF(H40="Muy Baja",0.2,IF(H40="Baja",0.4,IF(H40="Media",0.6,IF(H40="Alta",0.8,IF(H40="Muy Alta",1,))))))</f>
        <v/>
      </c>
      <c r="J40" s="230"/>
      <c r="K40" s="209">
        <f>IF(NOT(ISERROR(MATCH(J40,'Tabla Impacto'!$B$221:$B$223,0))),'Tabla Impacto'!$F$223&amp;"Por favor no seleccionar los criterios de impacto(Afectación Económica o presupuestal y Pérdida Reputacional)",J40)</f>
        <v>0</v>
      </c>
      <c r="L40" s="227" t="str">
        <f>IF(OR(K40='Tabla Impacto'!$C$11,K40='Tabla Impacto'!$D$11),"Leve",IF(OR(K40='Tabla Impacto'!$C$12,K40='Tabla Impacto'!$D$12),"Menor",IF(OR(K40='Tabla Impacto'!$C$13,K40='Tabla Impacto'!$D$13),"Moderado",IF(OR(K40='Tabla Impacto'!$C$14,K40='Tabla Impacto'!$D$14),"Mayor",IF(OR(K40='Tabla Impacto'!$C$15,K40='Tabla Impacto'!$D$15),"Catastrófico","")))))</f>
        <v/>
      </c>
      <c r="M40" s="209" t="str">
        <f>IF(L40="","",IF(L40="Leve",0.2,IF(L40="Menor",0.4,IF(L40="Moderado",0.6,IF(L40="Mayor",0.8,IF(L40="Catastrófico",1,))))))</f>
        <v/>
      </c>
      <c r="N40" s="212"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0">
        <v>1</v>
      </c>
      <c r="P40" s="121"/>
      <c r="Q40" s="122" t="str">
        <f>IF(OR(R40="Preventivo",R40="Detectivo"),"Probabilidad",IF(R40="Correctivo","Impacto",""))</f>
        <v/>
      </c>
      <c r="R40" s="123"/>
      <c r="S40" s="123"/>
      <c r="T40" s="124" t="str">
        <f>IF(AND(R40="Preventivo",S40="Automático"),"50%",IF(AND(R40="Preventivo",S40="Manual"),"40%",IF(AND(R40="Detectivo",S40="Automático"),"40%",IF(AND(R40="Detectivo",S40="Manual"),"30%",IF(AND(R40="Correctivo",S40="Automático"),"35%",IF(AND(R40="Correctivo",S40="Manual"),"25%",""))))))</f>
        <v/>
      </c>
      <c r="U40" s="123"/>
      <c r="V40" s="123"/>
      <c r="W40" s="123"/>
      <c r="X40" s="125" t="str">
        <f>IFERROR(IF(Q40="Probabilidad",(I40-(+I40*T40)),IF(Q40="Impacto",I40,"")),"")</f>
        <v/>
      </c>
      <c r="Y40" s="126" t="str">
        <f>IFERROR(IF(X40="","",IF(X40&lt;=0.2,"Muy Baja",IF(X40&lt;=0.4,"Baja",IF(X40&lt;=0.6,"Media",IF(X40&lt;=0.8,"Alta","Muy Alta"))))),"")</f>
        <v/>
      </c>
      <c r="Z40" s="127" t="str">
        <f>+X40</f>
        <v/>
      </c>
      <c r="AA40" s="126" t="str">
        <f>IFERROR(IF(AB40="","",IF(AB40&lt;=0.2,"Leve",IF(AB40&lt;=0.4,"Menor",IF(AB40&lt;=0.6,"Moderado",IF(AB40&lt;=0.8,"Mayor","Catastrófico"))))),"")</f>
        <v/>
      </c>
      <c r="AB40" s="127" t="str">
        <f>IFERROR(IF(Q40="Impacto",(M40-(+M40*T40)),IF(Q40="Probabilidad",M40,"")),"")</f>
        <v/>
      </c>
      <c r="AC40" s="128"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29"/>
      <c r="AE40" s="130"/>
      <c r="AF40" s="130"/>
      <c r="AG40" s="131"/>
      <c r="AH40" s="132"/>
      <c r="AI40" s="132"/>
      <c r="AJ40" s="130"/>
      <c r="AK40" s="131"/>
      <c r="AL40" s="130"/>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row>
    <row r="41" spans="1:69" ht="151.5" hidden="1" customHeight="1" x14ac:dyDescent="0.3">
      <c r="A41" s="216"/>
      <c r="B41" s="219"/>
      <c r="C41" s="219"/>
      <c r="D41" s="219"/>
      <c r="E41" s="222"/>
      <c r="F41" s="219"/>
      <c r="G41" s="225"/>
      <c r="H41" s="228"/>
      <c r="I41" s="210"/>
      <c r="J41" s="231"/>
      <c r="K41" s="210">
        <f t="shared" ref="K41:K45" si="44">IF(NOT(ISERROR(MATCH(J41,_xlfn.ANCHORARRAY(E52),0))),I54&amp;"Por favor no seleccionar los criterios de impacto",J41)</f>
        <v>0</v>
      </c>
      <c r="L41" s="228"/>
      <c r="M41" s="210"/>
      <c r="N41" s="213"/>
      <c r="O41" s="120">
        <v>2</v>
      </c>
      <c r="P41" s="121"/>
      <c r="Q41" s="122" t="str">
        <f>IF(OR(R41="Preventivo",R41="Detectivo"),"Probabilidad",IF(R41="Correctivo","Impacto",""))</f>
        <v/>
      </c>
      <c r="R41" s="123"/>
      <c r="S41" s="123"/>
      <c r="T41" s="124" t="str">
        <f t="shared" ref="T41:T45" si="45">IF(AND(R41="Preventivo",S41="Automático"),"50%",IF(AND(R41="Preventivo",S41="Manual"),"40%",IF(AND(R41="Detectivo",S41="Automático"),"40%",IF(AND(R41="Detectivo",S41="Manual"),"30%",IF(AND(R41="Correctivo",S41="Automático"),"35%",IF(AND(R41="Correctivo",S41="Manual"),"25%",""))))))</f>
        <v/>
      </c>
      <c r="U41" s="123"/>
      <c r="V41" s="123"/>
      <c r="W41" s="123"/>
      <c r="X41" s="125" t="str">
        <f>IFERROR(IF(AND(Q40="Probabilidad",Q41="Probabilidad"),(Z40-(+Z40*T41)),IF(Q41="Probabilidad",(I40-(+I40*T41)),IF(Q41="Impacto",Z40,""))),"")</f>
        <v/>
      </c>
      <c r="Y41" s="126" t="str">
        <f t="shared" si="1"/>
        <v/>
      </c>
      <c r="Z41" s="127" t="str">
        <f t="shared" ref="Z41:Z45" si="46">+X41</f>
        <v/>
      </c>
      <c r="AA41" s="126" t="str">
        <f t="shared" si="3"/>
        <v/>
      </c>
      <c r="AB41" s="127" t="str">
        <f>IFERROR(IF(AND(Q40="Impacto",Q41="Impacto"),(AB40-(+AB40*T41)),IF(Q41="Impacto",(M40-(+M40*T41)),IF(Q41="Probabilidad",AB40,""))),"")</f>
        <v/>
      </c>
      <c r="AC41" s="128" t="str">
        <f t="shared" ref="AC41:AC42" si="47">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29"/>
      <c r="AE41" s="130"/>
      <c r="AF41" s="130"/>
      <c r="AG41" s="131"/>
      <c r="AH41" s="132"/>
      <c r="AI41" s="132"/>
      <c r="AJ41" s="130"/>
      <c r="AK41" s="131"/>
      <c r="AL41" s="130"/>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row>
    <row r="42" spans="1:69" ht="151.5" hidden="1" customHeight="1" x14ac:dyDescent="0.3">
      <c r="A42" s="216"/>
      <c r="B42" s="219"/>
      <c r="C42" s="219"/>
      <c r="D42" s="219"/>
      <c r="E42" s="222"/>
      <c r="F42" s="219"/>
      <c r="G42" s="225"/>
      <c r="H42" s="228"/>
      <c r="I42" s="210"/>
      <c r="J42" s="231"/>
      <c r="K42" s="210">
        <f t="shared" si="44"/>
        <v>0</v>
      </c>
      <c r="L42" s="228"/>
      <c r="M42" s="210"/>
      <c r="N42" s="213"/>
      <c r="O42" s="120">
        <v>3</v>
      </c>
      <c r="P42" s="133"/>
      <c r="Q42" s="122" t="str">
        <f>IF(OR(R42="Preventivo",R42="Detectivo"),"Probabilidad",IF(R42="Correctivo","Impacto",""))</f>
        <v/>
      </c>
      <c r="R42" s="123"/>
      <c r="S42" s="123"/>
      <c r="T42" s="124" t="str">
        <f t="shared" si="45"/>
        <v/>
      </c>
      <c r="U42" s="123"/>
      <c r="V42" s="123"/>
      <c r="W42" s="123"/>
      <c r="X42" s="125" t="str">
        <f>IFERROR(IF(AND(Q41="Probabilidad",Q42="Probabilidad"),(Z41-(+Z41*T42)),IF(AND(Q41="Impacto",Q42="Probabilidad"),(Z40-(+Z40*T42)),IF(Q42="Impacto",Z41,""))),"")</f>
        <v/>
      </c>
      <c r="Y42" s="126" t="str">
        <f t="shared" si="1"/>
        <v/>
      </c>
      <c r="Z42" s="127" t="str">
        <f t="shared" si="46"/>
        <v/>
      </c>
      <c r="AA42" s="126" t="str">
        <f t="shared" si="3"/>
        <v/>
      </c>
      <c r="AB42" s="127" t="str">
        <f>IFERROR(IF(AND(Q41="Impacto",Q42="Impacto"),(AB41-(+AB41*T42)),IF(AND(Q41="Probabilidad",Q42="Impacto"),(AB40-(+AB40*T42)),IF(Q42="Probabilidad",AB41,""))),"")</f>
        <v/>
      </c>
      <c r="AC42" s="128" t="str">
        <f t="shared" si="47"/>
        <v/>
      </c>
      <c r="AD42" s="129"/>
      <c r="AE42" s="130"/>
      <c r="AF42" s="130"/>
      <c r="AG42" s="131"/>
      <c r="AH42" s="132"/>
      <c r="AI42" s="132"/>
      <c r="AJ42" s="130"/>
      <c r="AK42" s="131"/>
      <c r="AL42" s="130"/>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row>
    <row r="43" spans="1:69" ht="151.5" hidden="1" customHeight="1" x14ac:dyDescent="0.3">
      <c r="A43" s="216"/>
      <c r="B43" s="219"/>
      <c r="C43" s="219"/>
      <c r="D43" s="219"/>
      <c r="E43" s="222"/>
      <c r="F43" s="219"/>
      <c r="G43" s="225"/>
      <c r="H43" s="228"/>
      <c r="I43" s="210"/>
      <c r="J43" s="231"/>
      <c r="K43" s="210">
        <f t="shared" si="44"/>
        <v>0</v>
      </c>
      <c r="L43" s="228"/>
      <c r="M43" s="210"/>
      <c r="N43" s="213"/>
      <c r="O43" s="120">
        <v>4</v>
      </c>
      <c r="P43" s="121"/>
      <c r="Q43" s="122" t="str">
        <f t="shared" ref="Q43:Q45" si="48">IF(OR(R43="Preventivo",R43="Detectivo"),"Probabilidad",IF(R43="Correctivo","Impacto",""))</f>
        <v/>
      </c>
      <c r="R43" s="123"/>
      <c r="S43" s="123"/>
      <c r="T43" s="124" t="str">
        <f t="shared" si="45"/>
        <v/>
      </c>
      <c r="U43" s="123"/>
      <c r="V43" s="123"/>
      <c r="W43" s="123"/>
      <c r="X43" s="125" t="str">
        <f t="shared" ref="X43:X45" si="49">IFERROR(IF(AND(Q42="Probabilidad",Q43="Probabilidad"),(Z42-(+Z42*T43)),IF(AND(Q42="Impacto",Q43="Probabilidad"),(Z41-(+Z41*T43)),IF(Q43="Impacto",Z42,""))),"")</f>
        <v/>
      </c>
      <c r="Y43" s="126" t="str">
        <f t="shared" si="1"/>
        <v/>
      </c>
      <c r="Z43" s="127" t="str">
        <f t="shared" si="46"/>
        <v/>
      </c>
      <c r="AA43" s="126" t="str">
        <f t="shared" si="3"/>
        <v/>
      </c>
      <c r="AB43" s="127" t="str">
        <f t="shared" ref="AB43:AB45" si="50">IFERROR(IF(AND(Q42="Impacto",Q43="Impacto"),(AB42-(+AB42*T43)),IF(AND(Q42="Probabilidad",Q43="Impacto"),(AB41-(+AB41*T43)),IF(Q43="Probabilidad",AB42,""))),"")</f>
        <v/>
      </c>
      <c r="AC43" s="128"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29"/>
      <c r="AE43" s="130"/>
      <c r="AF43" s="130"/>
      <c r="AG43" s="131"/>
      <c r="AH43" s="132"/>
      <c r="AI43" s="132"/>
      <c r="AJ43" s="130"/>
      <c r="AK43" s="131"/>
      <c r="AL43" s="130"/>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row>
    <row r="44" spans="1:69" ht="151.5" hidden="1" customHeight="1" x14ac:dyDescent="0.3">
      <c r="A44" s="216"/>
      <c r="B44" s="219"/>
      <c r="C44" s="219"/>
      <c r="D44" s="219"/>
      <c r="E44" s="222"/>
      <c r="F44" s="219"/>
      <c r="G44" s="225"/>
      <c r="H44" s="228"/>
      <c r="I44" s="210"/>
      <c r="J44" s="231"/>
      <c r="K44" s="210">
        <f t="shared" si="44"/>
        <v>0</v>
      </c>
      <c r="L44" s="228"/>
      <c r="M44" s="210"/>
      <c r="N44" s="213"/>
      <c r="O44" s="120">
        <v>5</v>
      </c>
      <c r="P44" s="121"/>
      <c r="Q44" s="122" t="str">
        <f t="shared" si="48"/>
        <v/>
      </c>
      <c r="R44" s="123"/>
      <c r="S44" s="123"/>
      <c r="T44" s="124" t="str">
        <f t="shared" si="45"/>
        <v/>
      </c>
      <c r="U44" s="123"/>
      <c r="V44" s="123"/>
      <c r="W44" s="123"/>
      <c r="X44" s="125" t="str">
        <f t="shared" si="49"/>
        <v/>
      </c>
      <c r="Y44" s="126" t="str">
        <f t="shared" si="1"/>
        <v/>
      </c>
      <c r="Z44" s="127" t="str">
        <f t="shared" si="46"/>
        <v/>
      </c>
      <c r="AA44" s="126" t="str">
        <f t="shared" si="3"/>
        <v/>
      </c>
      <c r="AB44" s="127" t="str">
        <f t="shared" si="50"/>
        <v/>
      </c>
      <c r="AC44" s="128" t="str">
        <f t="shared" ref="AC44" si="51">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29"/>
      <c r="AE44" s="130"/>
      <c r="AF44" s="130"/>
      <c r="AG44" s="131"/>
      <c r="AH44" s="132"/>
      <c r="AI44" s="132"/>
      <c r="AJ44" s="130"/>
      <c r="AK44" s="131"/>
      <c r="AL44" s="130"/>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row>
    <row r="45" spans="1:69" ht="151.5" hidden="1" customHeight="1" x14ac:dyDescent="0.3">
      <c r="A45" s="217"/>
      <c r="B45" s="220"/>
      <c r="C45" s="220"/>
      <c r="D45" s="220"/>
      <c r="E45" s="223"/>
      <c r="F45" s="220"/>
      <c r="G45" s="226"/>
      <c r="H45" s="229"/>
      <c r="I45" s="211"/>
      <c r="J45" s="232"/>
      <c r="K45" s="211">
        <f t="shared" si="44"/>
        <v>0</v>
      </c>
      <c r="L45" s="229"/>
      <c r="M45" s="211"/>
      <c r="N45" s="214"/>
      <c r="O45" s="120">
        <v>6</v>
      </c>
      <c r="P45" s="121"/>
      <c r="Q45" s="122" t="str">
        <f t="shared" si="48"/>
        <v/>
      </c>
      <c r="R45" s="123"/>
      <c r="S45" s="123"/>
      <c r="T45" s="124" t="str">
        <f t="shared" si="45"/>
        <v/>
      </c>
      <c r="U45" s="123"/>
      <c r="V45" s="123"/>
      <c r="W45" s="123"/>
      <c r="X45" s="125" t="str">
        <f t="shared" si="49"/>
        <v/>
      </c>
      <c r="Y45" s="126" t="str">
        <f t="shared" si="1"/>
        <v/>
      </c>
      <c r="Z45" s="127" t="str">
        <f t="shared" si="46"/>
        <v/>
      </c>
      <c r="AA45" s="126" t="str">
        <f>IFERROR(IF(AB45="","",IF(AB45&lt;=0.2,"Leve",IF(AB45&lt;=0.4,"Menor",IF(AB45&lt;=0.6,"Moderado",IF(AB45&lt;=0.8,"Mayor","Catastrófico"))))),"")</f>
        <v/>
      </c>
      <c r="AB45" s="127" t="str">
        <f t="shared" si="50"/>
        <v/>
      </c>
      <c r="AC45" s="128"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29"/>
      <c r="AE45" s="130"/>
      <c r="AF45" s="130"/>
      <c r="AG45" s="131"/>
      <c r="AH45" s="132"/>
      <c r="AI45" s="132"/>
      <c r="AJ45" s="130"/>
      <c r="AK45" s="131"/>
      <c r="AL45" s="130"/>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row>
    <row r="46" spans="1:69" ht="151.5" hidden="1" customHeight="1" x14ac:dyDescent="0.3">
      <c r="A46" s="215">
        <v>7</v>
      </c>
      <c r="B46" s="218"/>
      <c r="C46" s="218"/>
      <c r="D46" s="218"/>
      <c r="E46" s="221"/>
      <c r="F46" s="218"/>
      <c r="G46" s="224"/>
      <c r="H46" s="227" t="str">
        <f>IF(G46&lt;=0,"",IF(G46&lt;=2,"Muy Baja",IF(G46&lt;=24,"Baja",IF(G46&lt;=500,"Media",IF(G46&lt;=5000,"Alta","Muy Alta")))))</f>
        <v/>
      </c>
      <c r="I46" s="209" t="str">
        <f>IF(H46="","",IF(H46="Muy Baja",0.2,IF(H46="Baja",0.4,IF(H46="Media",0.6,IF(H46="Alta",0.8,IF(H46="Muy Alta",1,))))))</f>
        <v/>
      </c>
      <c r="J46" s="230"/>
      <c r="K46" s="209">
        <f>IF(NOT(ISERROR(MATCH(J46,'Tabla Impacto'!$B$221:$B$223,0))),'Tabla Impacto'!$F$223&amp;"Por favor no seleccionar los criterios de impacto(Afectación Económica o presupuestal y Pérdida Reputacional)",J46)</f>
        <v>0</v>
      </c>
      <c r="L46" s="227" t="str">
        <f>IF(OR(K46='Tabla Impacto'!$C$11,K46='Tabla Impacto'!$D$11),"Leve",IF(OR(K46='Tabla Impacto'!$C$12,K46='Tabla Impacto'!$D$12),"Menor",IF(OR(K46='Tabla Impacto'!$C$13,K46='Tabla Impacto'!$D$13),"Moderado",IF(OR(K46='Tabla Impacto'!$C$14,K46='Tabla Impacto'!$D$14),"Mayor",IF(OR(K46='Tabla Impacto'!$C$15,K46='Tabla Impacto'!$D$15),"Catastrófico","")))))</f>
        <v/>
      </c>
      <c r="M46" s="209" t="str">
        <f>IF(L46="","",IF(L46="Leve",0.2,IF(L46="Menor",0.4,IF(L46="Moderado",0.6,IF(L46="Mayor",0.8,IF(L46="Catastrófico",1,))))))</f>
        <v/>
      </c>
      <c r="N46" s="212"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0">
        <v>1</v>
      </c>
      <c r="P46" s="121"/>
      <c r="Q46" s="122" t="str">
        <f>IF(OR(R46="Preventivo",R46="Detectivo"),"Probabilidad",IF(R46="Correctivo","Impacto",""))</f>
        <v/>
      </c>
      <c r="R46" s="123"/>
      <c r="S46" s="123"/>
      <c r="T46" s="124" t="str">
        <f>IF(AND(R46="Preventivo",S46="Automático"),"50%",IF(AND(R46="Preventivo",S46="Manual"),"40%",IF(AND(R46="Detectivo",S46="Automático"),"40%",IF(AND(R46="Detectivo",S46="Manual"),"30%",IF(AND(R46="Correctivo",S46="Automático"),"35%",IF(AND(R46="Correctivo",S46="Manual"),"25%",""))))))</f>
        <v/>
      </c>
      <c r="U46" s="123"/>
      <c r="V46" s="123"/>
      <c r="W46" s="123"/>
      <c r="X46" s="125" t="str">
        <f>IFERROR(IF(Q46="Probabilidad",(I46-(+I46*T46)),IF(Q46="Impacto",I46,"")),"")</f>
        <v/>
      </c>
      <c r="Y46" s="126" t="str">
        <f>IFERROR(IF(X46="","",IF(X46&lt;=0.2,"Muy Baja",IF(X46&lt;=0.4,"Baja",IF(X46&lt;=0.6,"Media",IF(X46&lt;=0.8,"Alta","Muy Alta"))))),"")</f>
        <v/>
      </c>
      <c r="Z46" s="127" t="str">
        <f>+X46</f>
        <v/>
      </c>
      <c r="AA46" s="126" t="str">
        <f>IFERROR(IF(AB46="","",IF(AB46&lt;=0.2,"Leve",IF(AB46&lt;=0.4,"Menor",IF(AB46&lt;=0.6,"Moderado",IF(AB46&lt;=0.8,"Mayor","Catastrófico"))))),"")</f>
        <v/>
      </c>
      <c r="AB46" s="127" t="str">
        <f>IFERROR(IF(Q46="Impacto",(M46-(+M46*T46)),IF(Q46="Probabilidad",M46,"")),"")</f>
        <v/>
      </c>
      <c r="AC46" s="128"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29"/>
      <c r="AE46" s="130"/>
      <c r="AF46" s="130"/>
      <c r="AG46" s="131"/>
      <c r="AH46" s="132"/>
      <c r="AI46" s="132"/>
      <c r="AJ46" s="130"/>
      <c r="AK46" s="131"/>
      <c r="AL46" s="130"/>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row>
    <row r="47" spans="1:69" ht="151.5" hidden="1" customHeight="1" x14ac:dyDescent="0.3">
      <c r="A47" s="216"/>
      <c r="B47" s="219"/>
      <c r="C47" s="219"/>
      <c r="D47" s="219"/>
      <c r="E47" s="222"/>
      <c r="F47" s="219"/>
      <c r="G47" s="225"/>
      <c r="H47" s="228"/>
      <c r="I47" s="210"/>
      <c r="J47" s="231"/>
      <c r="K47" s="210">
        <f t="shared" ref="K47:K51" si="52">IF(NOT(ISERROR(MATCH(J47,_xlfn.ANCHORARRAY(E58),0))),I60&amp;"Por favor no seleccionar los criterios de impacto",J47)</f>
        <v>0</v>
      </c>
      <c r="L47" s="228"/>
      <c r="M47" s="210"/>
      <c r="N47" s="213"/>
      <c r="O47" s="120">
        <v>2</v>
      </c>
      <c r="P47" s="121"/>
      <c r="Q47" s="122" t="str">
        <f>IF(OR(R47="Preventivo",R47="Detectivo"),"Probabilidad",IF(R47="Correctivo","Impacto",""))</f>
        <v/>
      </c>
      <c r="R47" s="123"/>
      <c r="S47" s="123"/>
      <c r="T47" s="124" t="str">
        <f t="shared" ref="T47:T51" si="53">IF(AND(R47="Preventivo",S47="Automático"),"50%",IF(AND(R47="Preventivo",S47="Manual"),"40%",IF(AND(R47="Detectivo",S47="Automático"),"40%",IF(AND(R47="Detectivo",S47="Manual"),"30%",IF(AND(R47="Correctivo",S47="Automático"),"35%",IF(AND(R47="Correctivo",S47="Manual"),"25%",""))))))</f>
        <v/>
      </c>
      <c r="U47" s="123"/>
      <c r="V47" s="123"/>
      <c r="W47" s="123"/>
      <c r="X47" s="125" t="str">
        <f>IFERROR(IF(AND(Q46="Probabilidad",Q47="Probabilidad"),(Z46-(+Z46*T47)),IF(Q47="Probabilidad",(I46-(+I46*T47)),IF(Q47="Impacto",Z46,""))),"")</f>
        <v/>
      </c>
      <c r="Y47" s="126" t="str">
        <f t="shared" si="1"/>
        <v/>
      </c>
      <c r="Z47" s="127" t="str">
        <f t="shared" ref="Z47:Z51" si="54">+X47</f>
        <v/>
      </c>
      <c r="AA47" s="126" t="str">
        <f t="shared" si="3"/>
        <v/>
      </c>
      <c r="AB47" s="127" t="str">
        <f>IFERROR(IF(AND(Q46="Impacto",Q47="Impacto"),(AB46-(+AB46*T47)),IF(Q47="Impacto",(M46-(+M46*T47)),IF(Q47="Probabilidad",AB46,""))),"")</f>
        <v/>
      </c>
      <c r="AC47" s="128" t="str">
        <f t="shared" ref="AC47:AC48" si="55">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29"/>
      <c r="AE47" s="130"/>
      <c r="AF47" s="130"/>
      <c r="AG47" s="131"/>
      <c r="AH47" s="132"/>
      <c r="AI47" s="132"/>
      <c r="AJ47" s="130"/>
      <c r="AK47" s="131"/>
      <c r="AL47" s="130"/>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row>
    <row r="48" spans="1:69" ht="151.5" hidden="1" customHeight="1" x14ac:dyDescent="0.3">
      <c r="A48" s="216"/>
      <c r="B48" s="219"/>
      <c r="C48" s="219"/>
      <c r="D48" s="219"/>
      <c r="E48" s="222"/>
      <c r="F48" s="219"/>
      <c r="G48" s="225"/>
      <c r="H48" s="228"/>
      <c r="I48" s="210"/>
      <c r="J48" s="231"/>
      <c r="K48" s="210">
        <f t="shared" si="52"/>
        <v>0</v>
      </c>
      <c r="L48" s="228"/>
      <c r="M48" s="210"/>
      <c r="N48" s="213"/>
      <c r="O48" s="120">
        <v>3</v>
      </c>
      <c r="P48" s="133"/>
      <c r="Q48" s="122" t="str">
        <f>IF(OR(R48="Preventivo",R48="Detectivo"),"Probabilidad",IF(R48="Correctivo","Impacto",""))</f>
        <v/>
      </c>
      <c r="R48" s="123"/>
      <c r="S48" s="123"/>
      <c r="T48" s="124" t="str">
        <f t="shared" si="53"/>
        <v/>
      </c>
      <c r="U48" s="123"/>
      <c r="V48" s="123"/>
      <c r="W48" s="123"/>
      <c r="X48" s="125" t="str">
        <f>IFERROR(IF(AND(Q47="Probabilidad",Q48="Probabilidad"),(Z47-(+Z47*T48)),IF(AND(Q47="Impacto",Q48="Probabilidad"),(Z46-(+Z46*T48)),IF(Q48="Impacto",Z47,""))),"")</f>
        <v/>
      </c>
      <c r="Y48" s="126" t="str">
        <f t="shared" si="1"/>
        <v/>
      </c>
      <c r="Z48" s="127" t="str">
        <f t="shared" si="54"/>
        <v/>
      </c>
      <c r="AA48" s="126" t="str">
        <f t="shared" si="3"/>
        <v/>
      </c>
      <c r="AB48" s="127" t="str">
        <f>IFERROR(IF(AND(Q47="Impacto",Q48="Impacto"),(AB47-(+AB47*T48)),IF(AND(Q47="Probabilidad",Q48="Impacto"),(AB46-(+AB46*T48)),IF(Q48="Probabilidad",AB47,""))),"")</f>
        <v/>
      </c>
      <c r="AC48" s="128" t="str">
        <f t="shared" si="55"/>
        <v/>
      </c>
      <c r="AD48" s="129"/>
      <c r="AE48" s="130"/>
      <c r="AF48" s="130"/>
      <c r="AG48" s="131"/>
      <c r="AH48" s="132"/>
      <c r="AI48" s="132"/>
      <c r="AJ48" s="130"/>
      <c r="AK48" s="131"/>
      <c r="AL48" s="130"/>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row>
    <row r="49" spans="1:69" ht="151.5" hidden="1" customHeight="1" x14ac:dyDescent="0.3">
      <c r="A49" s="216"/>
      <c r="B49" s="219"/>
      <c r="C49" s="219"/>
      <c r="D49" s="219"/>
      <c r="E49" s="222"/>
      <c r="F49" s="219"/>
      <c r="G49" s="225"/>
      <c r="H49" s="228"/>
      <c r="I49" s="210"/>
      <c r="J49" s="231"/>
      <c r="K49" s="210">
        <f t="shared" si="52"/>
        <v>0</v>
      </c>
      <c r="L49" s="228"/>
      <c r="M49" s="210"/>
      <c r="N49" s="213"/>
      <c r="O49" s="120">
        <v>4</v>
      </c>
      <c r="P49" s="121"/>
      <c r="Q49" s="122" t="str">
        <f t="shared" ref="Q49:Q51" si="56">IF(OR(R49="Preventivo",R49="Detectivo"),"Probabilidad",IF(R49="Correctivo","Impacto",""))</f>
        <v/>
      </c>
      <c r="R49" s="123"/>
      <c r="S49" s="123"/>
      <c r="T49" s="124" t="str">
        <f t="shared" si="53"/>
        <v/>
      </c>
      <c r="U49" s="123"/>
      <c r="V49" s="123"/>
      <c r="W49" s="123"/>
      <c r="X49" s="125" t="str">
        <f t="shared" ref="X49:X51" si="57">IFERROR(IF(AND(Q48="Probabilidad",Q49="Probabilidad"),(Z48-(+Z48*T49)),IF(AND(Q48="Impacto",Q49="Probabilidad"),(Z47-(+Z47*T49)),IF(Q49="Impacto",Z48,""))),"")</f>
        <v/>
      </c>
      <c r="Y49" s="126" t="str">
        <f t="shared" si="1"/>
        <v/>
      </c>
      <c r="Z49" s="127" t="str">
        <f t="shared" si="54"/>
        <v/>
      </c>
      <c r="AA49" s="126" t="str">
        <f t="shared" si="3"/>
        <v/>
      </c>
      <c r="AB49" s="127" t="str">
        <f t="shared" ref="AB49:AB51" si="58">IFERROR(IF(AND(Q48="Impacto",Q49="Impacto"),(AB48-(+AB48*T49)),IF(AND(Q48="Probabilidad",Q49="Impacto"),(AB47-(+AB47*T49)),IF(Q49="Probabilidad",AB48,""))),"")</f>
        <v/>
      </c>
      <c r="AC49" s="128"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29"/>
      <c r="AE49" s="130"/>
      <c r="AF49" s="130"/>
      <c r="AG49" s="131"/>
      <c r="AH49" s="132"/>
      <c r="AI49" s="132"/>
      <c r="AJ49" s="130"/>
      <c r="AK49" s="131"/>
      <c r="AL49" s="130"/>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row>
    <row r="50" spans="1:69" ht="151.5" hidden="1" customHeight="1" x14ac:dyDescent="0.3">
      <c r="A50" s="216"/>
      <c r="B50" s="219"/>
      <c r="C50" s="219"/>
      <c r="D50" s="219"/>
      <c r="E50" s="222"/>
      <c r="F50" s="219"/>
      <c r="G50" s="225"/>
      <c r="H50" s="228"/>
      <c r="I50" s="210"/>
      <c r="J50" s="231"/>
      <c r="K50" s="210">
        <f t="shared" si="52"/>
        <v>0</v>
      </c>
      <c r="L50" s="228"/>
      <c r="M50" s="210"/>
      <c r="N50" s="213"/>
      <c r="O50" s="120">
        <v>5</v>
      </c>
      <c r="P50" s="121"/>
      <c r="Q50" s="122" t="str">
        <f t="shared" si="56"/>
        <v/>
      </c>
      <c r="R50" s="123"/>
      <c r="S50" s="123"/>
      <c r="T50" s="124" t="str">
        <f t="shared" si="53"/>
        <v/>
      </c>
      <c r="U50" s="123"/>
      <c r="V50" s="123"/>
      <c r="W50" s="123"/>
      <c r="X50" s="125" t="str">
        <f t="shared" si="57"/>
        <v/>
      </c>
      <c r="Y50" s="126" t="str">
        <f t="shared" si="1"/>
        <v/>
      </c>
      <c r="Z50" s="127" t="str">
        <f t="shared" si="54"/>
        <v/>
      </c>
      <c r="AA50" s="126" t="str">
        <f t="shared" si="3"/>
        <v/>
      </c>
      <c r="AB50" s="127" t="str">
        <f t="shared" si="58"/>
        <v/>
      </c>
      <c r="AC50" s="128" t="str">
        <f t="shared" ref="AC50:AC51" si="59">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29"/>
      <c r="AE50" s="130"/>
      <c r="AF50" s="130"/>
      <c r="AG50" s="131"/>
      <c r="AH50" s="132"/>
      <c r="AI50" s="132"/>
      <c r="AJ50" s="130"/>
      <c r="AK50" s="131"/>
      <c r="AL50" s="130"/>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row>
    <row r="51" spans="1:69" ht="151.5" hidden="1" customHeight="1" x14ac:dyDescent="0.3">
      <c r="A51" s="217"/>
      <c r="B51" s="220"/>
      <c r="C51" s="220"/>
      <c r="D51" s="220"/>
      <c r="E51" s="223"/>
      <c r="F51" s="220"/>
      <c r="G51" s="226"/>
      <c r="H51" s="229"/>
      <c r="I51" s="211"/>
      <c r="J51" s="232"/>
      <c r="K51" s="211">
        <f t="shared" si="52"/>
        <v>0</v>
      </c>
      <c r="L51" s="229"/>
      <c r="M51" s="211"/>
      <c r="N51" s="214"/>
      <c r="O51" s="120">
        <v>6</v>
      </c>
      <c r="P51" s="121"/>
      <c r="Q51" s="122" t="str">
        <f t="shared" si="56"/>
        <v/>
      </c>
      <c r="R51" s="123"/>
      <c r="S51" s="123"/>
      <c r="T51" s="124" t="str">
        <f t="shared" si="53"/>
        <v/>
      </c>
      <c r="U51" s="123"/>
      <c r="V51" s="123"/>
      <c r="W51" s="123"/>
      <c r="X51" s="125" t="str">
        <f t="shared" si="57"/>
        <v/>
      </c>
      <c r="Y51" s="126" t="str">
        <f t="shared" si="1"/>
        <v/>
      </c>
      <c r="Z51" s="127" t="str">
        <f t="shared" si="54"/>
        <v/>
      </c>
      <c r="AA51" s="126" t="str">
        <f t="shared" si="3"/>
        <v/>
      </c>
      <c r="AB51" s="127" t="str">
        <f t="shared" si="58"/>
        <v/>
      </c>
      <c r="AC51" s="128" t="str">
        <f t="shared" si="59"/>
        <v/>
      </c>
      <c r="AD51" s="129"/>
      <c r="AE51" s="130"/>
      <c r="AF51" s="130"/>
      <c r="AG51" s="131"/>
      <c r="AH51" s="132"/>
      <c r="AI51" s="132"/>
      <c r="AJ51" s="130"/>
      <c r="AK51" s="131"/>
      <c r="AL51" s="130"/>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row>
    <row r="52" spans="1:69" ht="151.5" hidden="1" customHeight="1" x14ac:dyDescent="0.3">
      <c r="A52" s="215">
        <v>8</v>
      </c>
      <c r="B52" s="218"/>
      <c r="C52" s="218"/>
      <c r="D52" s="218"/>
      <c r="E52" s="221"/>
      <c r="F52" s="218"/>
      <c r="G52" s="224"/>
      <c r="H52" s="227" t="str">
        <f>IF(G52&lt;=0,"",IF(G52&lt;=2,"Muy Baja",IF(G52&lt;=24,"Baja",IF(G52&lt;=500,"Media",IF(G52&lt;=5000,"Alta","Muy Alta")))))</f>
        <v/>
      </c>
      <c r="I52" s="209" t="str">
        <f>IF(H52="","",IF(H52="Muy Baja",0.2,IF(H52="Baja",0.4,IF(H52="Media",0.6,IF(H52="Alta",0.8,IF(H52="Muy Alta",1,))))))</f>
        <v/>
      </c>
      <c r="J52" s="230"/>
      <c r="K52" s="209">
        <f>IF(NOT(ISERROR(MATCH(J52,'Tabla Impacto'!$B$221:$B$223,0))),'Tabla Impacto'!$F$223&amp;"Por favor no seleccionar los criterios de impacto(Afectación Económica o presupuestal y Pérdida Reputacional)",J52)</f>
        <v>0</v>
      </c>
      <c r="L52" s="227" t="str">
        <f>IF(OR(K52='Tabla Impacto'!$C$11,K52='Tabla Impacto'!$D$11),"Leve",IF(OR(K52='Tabla Impacto'!$C$12,K52='Tabla Impacto'!$D$12),"Menor",IF(OR(K52='Tabla Impacto'!$C$13,K52='Tabla Impacto'!$D$13),"Moderado",IF(OR(K52='Tabla Impacto'!$C$14,K52='Tabla Impacto'!$D$14),"Mayor",IF(OR(K52='Tabla Impacto'!$C$15,K52='Tabla Impacto'!$D$15),"Catastrófico","")))))</f>
        <v/>
      </c>
      <c r="M52" s="209" t="str">
        <f>IF(L52="","",IF(L52="Leve",0.2,IF(L52="Menor",0.4,IF(L52="Moderado",0.6,IF(L52="Mayor",0.8,IF(L52="Catastrófico",1,))))))</f>
        <v/>
      </c>
      <c r="N52" s="212"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0">
        <v>1</v>
      </c>
      <c r="P52" s="121"/>
      <c r="Q52" s="122" t="str">
        <f>IF(OR(R52="Preventivo",R52="Detectivo"),"Probabilidad",IF(R52="Correctivo","Impacto",""))</f>
        <v/>
      </c>
      <c r="R52" s="123"/>
      <c r="S52" s="123"/>
      <c r="T52" s="124" t="str">
        <f>IF(AND(R52="Preventivo",S52="Automático"),"50%",IF(AND(R52="Preventivo",S52="Manual"),"40%",IF(AND(R52="Detectivo",S52="Automático"),"40%",IF(AND(R52="Detectivo",S52="Manual"),"30%",IF(AND(R52="Correctivo",S52="Automático"),"35%",IF(AND(R52="Correctivo",S52="Manual"),"25%",""))))))</f>
        <v/>
      </c>
      <c r="U52" s="123"/>
      <c r="V52" s="123"/>
      <c r="W52" s="123"/>
      <c r="X52" s="125" t="str">
        <f>IFERROR(IF(Q52="Probabilidad",(I52-(+I52*T52)),IF(Q52="Impacto",I52,"")),"")</f>
        <v/>
      </c>
      <c r="Y52" s="126" t="str">
        <f>IFERROR(IF(X52="","",IF(X52&lt;=0.2,"Muy Baja",IF(X52&lt;=0.4,"Baja",IF(X52&lt;=0.6,"Media",IF(X52&lt;=0.8,"Alta","Muy Alta"))))),"")</f>
        <v/>
      </c>
      <c r="Z52" s="127" t="str">
        <f>+X52</f>
        <v/>
      </c>
      <c r="AA52" s="126" t="str">
        <f>IFERROR(IF(AB52="","",IF(AB52&lt;=0.2,"Leve",IF(AB52&lt;=0.4,"Menor",IF(AB52&lt;=0.6,"Moderado",IF(AB52&lt;=0.8,"Mayor","Catastrófico"))))),"")</f>
        <v/>
      </c>
      <c r="AB52" s="127" t="str">
        <f>IFERROR(IF(Q52="Impacto",(M52-(+M52*T52)),IF(Q52="Probabilidad",M52,"")),"")</f>
        <v/>
      </c>
      <c r="AC52" s="128"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29"/>
      <c r="AE52" s="130"/>
      <c r="AF52" s="130"/>
      <c r="AG52" s="131"/>
      <c r="AH52" s="132"/>
      <c r="AI52" s="132"/>
      <c r="AJ52" s="130"/>
      <c r="AK52" s="131"/>
      <c r="AL52" s="130"/>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row>
    <row r="53" spans="1:69" ht="151.5" hidden="1" customHeight="1" x14ac:dyDescent="0.3">
      <c r="A53" s="216"/>
      <c r="B53" s="219"/>
      <c r="C53" s="219"/>
      <c r="D53" s="219"/>
      <c r="E53" s="222"/>
      <c r="F53" s="219"/>
      <c r="G53" s="225"/>
      <c r="H53" s="228"/>
      <c r="I53" s="210"/>
      <c r="J53" s="231"/>
      <c r="K53" s="210">
        <f>IF(NOT(ISERROR(MATCH(J53,_xlfn.ANCHORARRAY(E64),0))),I66&amp;"Por favor no seleccionar los criterios de impacto",J53)</f>
        <v>0</v>
      </c>
      <c r="L53" s="228"/>
      <c r="M53" s="210"/>
      <c r="N53" s="213"/>
      <c r="O53" s="120">
        <v>2</v>
      </c>
      <c r="P53" s="121"/>
      <c r="Q53" s="122" t="str">
        <f>IF(OR(R53="Preventivo",R53="Detectivo"),"Probabilidad",IF(R53="Correctivo","Impacto",""))</f>
        <v/>
      </c>
      <c r="R53" s="123"/>
      <c r="S53" s="123"/>
      <c r="T53" s="124" t="str">
        <f t="shared" ref="T53:T57" si="60">IF(AND(R53="Preventivo",S53="Automático"),"50%",IF(AND(R53="Preventivo",S53="Manual"),"40%",IF(AND(R53="Detectivo",S53="Automático"),"40%",IF(AND(R53="Detectivo",S53="Manual"),"30%",IF(AND(R53="Correctivo",S53="Automático"),"35%",IF(AND(R53="Correctivo",S53="Manual"),"25%",""))))))</f>
        <v/>
      </c>
      <c r="U53" s="123"/>
      <c r="V53" s="123"/>
      <c r="W53" s="123"/>
      <c r="X53" s="125" t="str">
        <f>IFERROR(IF(AND(Q52="Probabilidad",Q53="Probabilidad"),(Z52-(+Z52*T53)),IF(Q53="Probabilidad",(I52-(+I52*T53)),IF(Q53="Impacto",Z52,""))),"")</f>
        <v/>
      </c>
      <c r="Y53" s="126" t="str">
        <f t="shared" si="1"/>
        <v/>
      </c>
      <c r="Z53" s="127" t="str">
        <f t="shared" ref="Z53:Z57" si="61">+X53</f>
        <v/>
      </c>
      <c r="AA53" s="126" t="str">
        <f t="shared" si="3"/>
        <v/>
      </c>
      <c r="AB53" s="127" t="str">
        <f>IFERROR(IF(AND(Q52="Impacto",Q53="Impacto"),(AB52-(+AB52*T53)),IF(Q53="Impacto",(M52-(+M52*T53)),IF(Q53="Probabilidad",AB52,""))),"")</f>
        <v/>
      </c>
      <c r="AC53" s="128" t="str">
        <f t="shared" ref="AC53:AC54" si="62">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29"/>
      <c r="AE53" s="130"/>
      <c r="AF53" s="130"/>
      <c r="AG53" s="131"/>
      <c r="AH53" s="132"/>
      <c r="AI53" s="132"/>
      <c r="AJ53" s="130"/>
      <c r="AK53" s="131"/>
      <c r="AL53" s="130"/>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row>
    <row r="54" spans="1:69" ht="151.5" hidden="1" customHeight="1" x14ac:dyDescent="0.3">
      <c r="A54" s="216"/>
      <c r="B54" s="219"/>
      <c r="C54" s="219"/>
      <c r="D54" s="219"/>
      <c r="E54" s="222"/>
      <c r="F54" s="219"/>
      <c r="G54" s="225"/>
      <c r="H54" s="228"/>
      <c r="I54" s="210"/>
      <c r="J54" s="231"/>
      <c r="K54" s="210">
        <f>IF(NOT(ISERROR(MATCH(J54,_xlfn.ANCHORARRAY(E65),0))),I67&amp;"Por favor no seleccionar los criterios de impacto",J54)</f>
        <v>0</v>
      </c>
      <c r="L54" s="228"/>
      <c r="M54" s="210"/>
      <c r="N54" s="213"/>
      <c r="O54" s="120">
        <v>3</v>
      </c>
      <c r="P54" s="133"/>
      <c r="Q54" s="122" t="str">
        <f>IF(OR(R54="Preventivo",R54="Detectivo"),"Probabilidad",IF(R54="Correctivo","Impacto",""))</f>
        <v/>
      </c>
      <c r="R54" s="123"/>
      <c r="S54" s="123"/>
      <c r="T54" s="124" t="str">
        <f t="shared" si="60"/>
        <v/>
      </c>
      <c r="U54" s="123"/>
      <c r="V54" s="123"/>
      <c r="W54" s="123"/>
      <c r="X54" s="125" t="str">
        <f>IFERROR(IF(AND(Q53="Probabilidad",Q54="Probabilidad"),(Z53-(+Z53*T54)),IF(AND(Q53="Impacto",Q54="Probabilidad"),(Z52-(+Z52*T54)),IF(Q54="Impacto",Z53,""))),"")</f>
        <v/>
      </c>
      <c r="Y54" s="126" t="str">
        <f t="shared" si="1"/>
        <v/>
      </c>
      <c r="Z54" s="127" t="str">
        <f t="shared" si="61"/>
        <v/>
      </c>
      <c r="AA54" s="126" t="str">
        <f t="shared" si="3"/>
        <v/>
      </c>
      <c r="AB54" s="127" t="str">
        <f>IFERROR(IF(AND(Q53="Impacto",Q54="Impacto"),(AB53-(+AB53*T54)),IF(AND(Q53="Probabilidad",Q54="Impacto"),(AB52-(+AB52*T54)),IF(Q54="Probabilidad",AB53,""))),"")</f>
        <v/>
      </c>
      <c r="AC54" s="128" t="str">
        <f t="shared" si="62"/>
        <v/>
      </c>
      <c r="AD54" s="129"/>
      <c r="AE54" s="130"/>
      <c r="AF54" s="130"/>
      <c r="AG54" s="131"/>
      <c r="AH54" s="132"/>
      <c r="AI54" s="132"/>
      <c r="AJ54" s="130"/>
      <c r="AK54" s="131"/>
      <c r="AL54" s="130"/>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row>
    <row r="55" spans="1:69" ht="151.5" hidden="1" customHeight="1" x14ac:dyDescent="0.3">
      <c r="A55" s="216"/>
      <c r="B55" s="219"/>
      <c r="C55" s="219"/>
      <c r="D55" s="219"/>
      <c r="E55" s="222"/>
      <c r="F55" s="219"/>
      <c r="G55" s="225"/>
      <c r="H55" s="228"/>
      <c r="I55" s="210"/>
      <c r="J55" s="231"/>
      <c r="K55" s="210">
        <f>IF(NOT(ISERROR(MATCH(J55,_xlfn.ANCHORARRAY(E66),0))),I68&amp;"Por favor no seleccionar los criterios de impacto",J55)</f>
        <v>0</v>
      </c>
      <c r="L55" s="228"/>
      <c r="M55" s="210"/>
      <c r="N55" s="213"/>
      <c r="O55" s="120">
        <v>4</v>
      </c>
      <c r="P55" s="121"/>
      <c r="Q55" s="122" t="str">
        <f t="shared" ref="Q55:Q57" si="63">IF(OR(R55="Preventivo",R55="Detectivo"),"Probabilidad",IF(R55="Correctivo","Impacto",""))</f>
        <v/>
      </c>
      <c r="R55" s="123"/>
      <c r="S55" s="123"/>
      <c r="T55" s="124" t="str">
        <f t="shared" si="60"/>
        <v/>
      </c>
      <c r="U55" s="123"/>
      <c r="V55" s="123"/>
      <c r="W55" s="123"/>
      <c r="X55" s="125" t="str">
        <f t="shared" ref="X55:X57" si="64">IFERROR(IF(AND(Q54="Probabilidad",Q55="Probabilidad"),(Z54-(+Z54*T55)),IF(AND(Q54="Impacto",Q55="Probabilidad"),(Z53-(+Z53*T55)),IF(Q55="Impacto",Z54,""))),"")</f>
        <v/>
      </c>
      <c r="Y55" s="126" t="str">
        <f t="shared" si="1"/>
        <v/>
      </c>
      <c r="Z55" s="127" t="str">
        <f t="shared" si="61"/>
        <v/>
      </c>
      <c r="AA55" s="126" t="str">
        <f t="shared" si="3"/>
        <v/>
      </c>
      <c r="AB55" s="127" t="str">
        <f t="shared" ref="AB55:AB57" si="65">IFERROR(IF(AND(Q54="Impacto",Q55="Impacto"),(AB54-(+AB54*T55)),IF(AND(Q54="Probabilidad",Q55="Impacto"),(AB53-(+AB53*T55)),IF(Q55="Probabilidad",AB54,""))),"")</f>
        <v/>
      </c>
      <c r="AC55" s="128"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29"/>
      <c r="AE55" s="130"/>
      <c r="AF55" s="130"/>
      <c r="AG55" s="131"/>
      <c r="AH55" s="132"/>
      <c r="AI55" s="132"/>
      <c r="AJ55" s="130"/>
      <c r="AK55" s="131"/>
      <c r="AL55" s="130"/>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row>
    <row r="56" spans="1:69" ht="151.5" hidden="1" customHeight="1" x14ac:dyDescent="0.3">
      <c r="A56" s="216"/>
      <c r="B56" s="219"/>
      <c r="C56" s="219"/>
      <c r="D56" s="219"/>
      <c r="E56" s="222"/>
      <c r="F56" s="219"/>
      <c r="G56" s="225"/>
      <c r="H56" s="228"/>
      <c r="I56" s="210"/>
      <c r="J56" s="231"/>
      <c r="K56" s="210">
        <f>IF(NOT(ISERROR(MATCH(J56,_xlfn.ANCHORARRAY(E67),0))),I69&amp;"Por favor no seleccionar los criterios de impacto",J56)</f>
        <v>0</v>
      </c>
      <c r="L56" s="228"/>
      <c r="M56" s="210"/>
      <c r="N56" s="213"/>
      <c r="O56" s="120">
        <v>5</v>
      </c>
      <c r="P56" s="121"/>
      <c r="Q56" s="122" t="str">
        <f t="shared" si="63"/>
        <v/>
      </c>
      <c r="R56" s="123"/>
      <c r="S56" s="123"/>
      <c r="T56" s="124" t="str">
        <f t="shared" si="60"/>
        <v/>
      </c>
      <c r="U56" s="123"/>
      <c r="V56" s="123"/>
      <c r="W56" s="123"/>
      <c r="X56" s="125" t="str">
        <f t="shared" si="64"/>
        <v/>
      </c>
      <c r="Y56" s="126" t="str">
        <f t="shared" si="1"/>
        <v/>
      </c>
      <c r="Z56" s="127" t="str">
        <f t="shared" si="61"/>
        <v/>
      </c>
      <c r="AA56" s="126" t="str">
        <f t="shared" si="3"/>
        <v/>
      </c>
      <c r="AB56" s="127" t="str">
        <f t="shared" si="65"/>
        <v/>
      </c>
      <c r="AC56" s="128" t="str">
        <f t="shared" ref="AC56:AC57" si="66">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29"/>
      <c r="AE56" s="130"/>
      <c r="AF56" s="130"/>
      <c r="AG56" s="131"/>
      <c r="AH56" s="132"/>
      <c r="AI56" s="132"/>
      <c r="AJ56" s="130"/>
      <c r="AK56" s="131"/>
      <c r="AL56" s="130"/>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row>
    <row r="57" spans="1:69" ht="151.5" hidden="1" customHeight="1" x14ac:dyDescent="0.3">
      <c r="A57" s="217"/>
      <c r="B57" s="220"/>
      <c r="C57" s="220"/>
      <c r="D57" s="220"/>
      <c r="E57" s="223"/>
      <c r="F57" s="220"/>
      <c r="G57" s="226"/>
      <c r="H57" s="229"/>
      <c r="I57" s="211"/>
      <c r="J57" s="232"/>
      <c r="K57" s="211">
        <f>IF(NOT(ISERROR(MATCH(J57,_xlfn.ANCHORARRAY(E68),0))),I70&amp;"Por favor no seleccionar los criterios de impacto",J57)</f>
        <v>0</v>
      </c>
      <c r="L57" s="229"/>
      <c r="M57" s="211"/>
      <c r="N57" s="214"/>
      <c r="O57" s="120">
        <v>6</v>
      </c>
      <c r="P57" s="121"/>
      <c r="Q57" s="122" t="str">
        <f t="shared" si="63"/>
        <v/>
      </c>
      <c r="R57" s="123"/>
      <c r="S57" s="123"/>
      <c r="T57" s="124" t="str">
        <f t="shared" si="60"/>
        <v/>
      </c>
      <c r="U57" s="123"/>
      <c r="V57" s="123"/>
      <c r="W57" s="123"/>
      <c r="X57" s="125" t="str">
        <f t="shared" si="64"/>
        <v/>
      </c>
      <c r="Y57" s="126" t="str">
        <f t="shared" si="1"/>
        <v/>
      </c>
      <c r="Z57" s="127" t="str">
        <f t="shared" si="61"/>
        <v/>
      </c>
      <c r="AA57" s="126" t="str">
        <f t="shared" si="3"/>
        <v/>
      </c>
      <c r="AB57" s="127" t="str">
        <f t="shared" si="65"/>
        <v/>
      </c>
      <c r="AC57" s="128" t="str">
        <f t="shared" si="66"/>
        <v/>
      </c>
      <c r="AD57" s="129"/>
      <c r="AE57" s="130"/>
      <c r="AF57" s="130"/>
      <c r="AG57" s="131"/>
      <c r="AH57" s="132"/>
      <c r="AI57" s="132"/>
      <c r="AJ57" s="130"/>
      <c r="AK57" s="131"/>
      <c r="AL57" s="130"/>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row>
    <row r="58" spans="1:69" ht="151.5" hidden="1" customHeight="1" x14ac:dyDescent="0.3">
      <c r="A58" s="215">
        <v>9</v>
      </c>
      <c r="B58" s="218"/>
      <c r="C58" s="218"/>
      <c r="D58" s="218"/>
      <c r="E58" s="221"/>
      <c r="F58" s="218"/>
      <c r="G58" s="224"/>
      <c r="H58" s="227" t="str">
        <f>IF(G58&lt;=0,"",IF(G58&lt;=2,"Muy Baja",IF(G58&lt;=24,"Baja",IF(G58&lt;=500,"Media",IF(G58&lt;=5000,"Alta","Muy Alta")))))</f>
        <v/>
      </c>
      <c r="I58" s="209" t="str">
        <f>IF(H58="","",IF(H58="Muy Baja",0.2,IF(H58="Baja",0.4,IF(H58="Media",0.6,IF(H58="Alta",0.8,IF(H58="Muy Alta",1,))))))</f>
        <v/>
      </c>
      <c r="J58" s="230"/>
      <c r="K58" s="209">
        <f>IF(NOT(ISERROR(MATCH(J58,'Tabla Impacto'!$B$221:$B$223,0))),'Tabla Impacto'!$F$223&amp;"Por favor no seleccionar los criterios de impacto(Afectación Económica o presupuestal y Pérdida Reputacional)",J58)</f>
        <v>0</v>
      </c>
      <c r="L58" s="227" t="str">
        <f>IF(OR(K58='Tabla Impacto'!$C$11,K58='Tabla Impacto'!$D$11),"Leve",IF(OR(K58='Tabla Impacto'!$C$12,K58='Tabla Impacto'!$D$12),"Menor",IF(OR(K58='Tabla Impacto'!$C$13,K58='Tabla Impacto'!$D$13),"Moderado",IF(OR(K58='Tabla Impacto'!$C$14,K58='Tabla Impacto'!$D$14),"Mayor",IF(OR(K58='Tabla Impacto'!$C$15,K58='Tabla Impacto'!$D$15),"Catastrófico","")))))</f>
        <v/>
      </c>
      <c r="M58" s="209" t="str">
        <f>IF(L58="","",IF(L58="Leve",0.2,IF(L58="Menor",0.4,IF(L58="Moderado",0.6,IF(L58="Mayor",0.8,IF(L58="Catastrófico",1,))))))</f>
        <v/>
      </c>
      <c r="N58" s="212"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0">
        <v>1</v>
      </c>
      <c r="P58" s="121"/>
      <c r="Q58" s="122" t="str">
        <f>IF(OR(R58="Preventivo",R58="Detectivo"),"Probabilidad",IF(R58="Correctivo","Impacto",""))</f>
        <v/>
      </c>
      <c r="R58" s="123"/>
      <c r="S58" s="123"/>
      <c r="T58" s="124" t="str">
        <f>IF(AND(R58="Preventivo",S58="Automático"),"50%",IF(AND(R58="Preventivo",S58="Manual"),"40%",IF(AND(R58="Detectivo",S58="Automático"),"40%",IF(AND(R58="Detectivo",S58="Manual"),"30%",IF(AND(R58="Correctivo",S58="Automático"),"35%",IF(AND(R58="Correctivo",S58="Manual"),"25%",""))))))</f>
        <v/>
      </c>
      <c r="U58" s="123"/>
      <c r="V58" s="123"/>
      <c r="W58" s="123"/>
      <c r="X58" s="125" t="str">
        <f>IFERROR(IF(Q58="Probabilidad",(I58-(+I58*T58)),IF(Q58="Impacto",I58,"")),"")</f>
        <v/>
      </c>
      <c r="Y58" s="126" t="str">
        <f>IFERROR(IF(X58="","",IF(X58&lt;=0.2,"Muy Baja",IF(X58&lt;=0.4,"Baja",IF(X58&lt;=0.6,"Media",IF(X58&lt;=0.8,"Alta","Muy Alta"))))),"")</f>
        <v/>
      </c>
      <c r="Z58" s="127" t="str">
        <f>+X58</f>
        <v/>
      </c>
      <c r="AA58" s="126" t="str">
        <f>IFERROR(IF(AB58="","",IF(AB58&lt;=0.2,"Leve",IF(AB58&lt;=0.4,"Menor",IF(AB58&lt;=0.6,"Moderado",IF(AB58&lt;=0.8,"Mayor","Catastrófico"))))),"")</f>
        <v/>
      </c>
      <c r="AB58" s="127" t="str">
        <f>IFERROR(IF(Q58="Impacto",(M58-(+M58*T58)),IF(Q58="Probabilidad",M58,"")),"")</f>
        <v/>
      </c>
      <c r="AC58" s="128"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29"/>
      <c r="AE58" s="130"/>
      <c r="AF58" s="130"/>
      <c r="AG58" s="131"/>
      <c r="AH58" s="132"/>
      <c r="AI58" s="132"/>
      <c r="AJ58" s="130"/>
      <c r="AK58" s="131"/>
      <c r="AL58" s="130"/>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row>
    <row r="59" spans="1:69" ht="151.5" hidden="1" customHeight="1" x14ac:dyDescent="0.3">
      <c r="A59" s="216"/>
      <c r="B59" s="219"/>
      <c r="C59" s="219"/>
      <c r="D59" s="219"/>
      <c r="E59" s="222"/>
      <c r="F59" s="219"/>
      <c r="G59" s="225"/>
      <c r="H59" s="228"/>
      <c r="I59" s="210"/>
      <c r="J59" s="231"/>
      <c r="K59" s="210">
        <f>IF(NOT(ISERROR(MATCH(J59,_xlfn.ANCHORARRAY(E70),0))),I72&amp;"Por favor no seleccionar los criterios de impacto",J59)</f>
        <v>0</v>
      </c>
      <c r="L59" s="228"/>
      <c r="M59" s="210"/>
      <c r="N59" s="213"/>
      <c r="O59" s="120">
        <v>2</v>
      </c>
      <c r="P59" s="121"/>
      <c r="Q59" s="122" t="str">
        <f>IF(OR(R59="Preventivo",R59="Detectivo"),"Probabilidad",IF(R59="Correctivo","Impacto",""))</f>
        <v/>
      </c>
      <c r="R59" s="123"/>
      <c r="S59" s="123"/>
      <c r="T59" s="124" t="str">
        <f t="shared" ref="T59:T63" si="67">IF(AND(R59="Preventivo",S59="Automático"),"50%",IF(AND(R59="Preventivo",S59="Manual"),"40%",IF(AND(R59="Detectivo",S59="Automático"),"40%",IF(AND(R59="Detectivo",S59="Manual"),"30%",IF(AND(R59="Correctivo",S59="Automático"),"35%",IF(AND(R59="Correctivo",S59="Manual"),"25%",""))))))</f>
        <v/>
      </c>
      <c r="U59" s="123"/>
      <c r="V59" s="123"/>
      <c r="W59" s="123"/>
      <c r="X59" s="125" t="str">
        <f>IFERROR(IF(AND(Q58="Probabilidad",Q59="Probabilidad"),(Z58-(+Z58*T59)),IF(Q59="Probabilidad",(I58-(+I58*T59)),IF(Q59="Impacto",Z58,""))),"")</f>
        <v/>
      </c>
      <c r="Y59" s="126" t="str">
        <f t="shared" si="1"/>
        <v/>
      </c>
      <c r="Z59" s="127" t="str">
        <f t="shared" ref="Z59:Z63" si="68">+X59</f>
        <v/>
      </c>
      <c r="AA59" s="126" t="str">
        <f t="shared" si="3"/>
        <v/>
      </c>
      <c r="AB59" s="127" t="str">
        <f>IFERROR(IF(AND(Q58="Impacto",Q59="Impacto"),(AB58-(+AB58*T59)),IF(Q59="Impacto",(M58-(+M58*T59)),IF(Q59="Probabilidad",AB58,""))),"")</f>
        <v/>
      </c>
      <c r="AC59" s="128" t="str">
        <f t="shared" ref="AC59:AC60" si="69">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29"/>
      <c r="AE59" s="130"/>
      <c r="AF59" s="130"/>
      <c r="AG59" s="131"/>
      <c r="AH59" s="132"/>
      <c r="AI59" s="132"/>
      <c r="AJ59" s="130"/>
      <c r="AK59" s="131"/>
      <c r="AL59" s="130"/>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row>
    <row r="60" spans="1:69" ht="151.5" hidden="1" customHeight="1" x14ac:dyDescent="0.3">
      <c r="A60" s="216"/>
      <c r="B60" s="219"/>
      <c r="C60" s="219"/>
      <c r="D60" s="219"/>
      <c r="E60" s="222"/>
      <c r="F60" s="219"/>
      <c r="G60" s="225"/>
      <c r="H60" s="228"/>
      <c r="I60" s="210"/>
      <c r="J60" s="231"/>
      <c r="K60" s="210">
        <f>IF(NOT(ISERROR(MATCH(J60,_xlfn.ANCHORARRAY(E71),0))),I73&amp;"Por favor no seleccionar los criterios de impacto",J60)</f>
        <v>0</v>
      </c>
      <c r="L60" s="228"/>
      <c r="M60" s="210"/>
      <c r="N60" s="213"/>
      <c r="O60" s="120">
        <v>3</v>
      </c>
      <c r="P60" s="133"/>
      <c r="Q60" s="122" t="str">
        <f>IF(OR(R60="Preventivo",R60="Detectivo"),"Probabilidad",IF(R60="Correctivo","Impacto",""))</f>
        <v/>
      </c>
      <c r="R60" s="123"/>
      <c r="S60" s="123"/>
      <c r="T60" s="124" t="str">
        <f t="shared" si="67"/>
        <v/>
      </c>
      <c r="U60" s="123"/>
      <c r="V60" s="123"/>
      <c r="W60" s="123"/>
      <c r="X60" s="125" t="str">
        <f>IFERROR(IF(AND(Q59="Probabilidad",Q60="Probabilidad"),(Z59-(+Z59*T60)),IF(AND(Q59="Impacto",Q60="Probabilidad"),(Z58-(+Z58*T60)),IF(Q60="Impacto",Z59,""))),"")</f>
        <v/>
      </c>
      <c r="Y60" s="126" t="str">
        <f t="shared" si="1"/>
        <v/>
      </c>
      <c r="Z60" s="127" t="str">
        <f t="shared" si="68"/>
        <v/>
      </c>
      <c r="AA60" s="126" t="str">
        <f t="shared" si="3"/>
        <v/>
      </c>
      <c r="AB60" s="127" t="str">
        <f>IFERROR(IF(AND(Q59="Impacto",Q60="Impacto"),(AB59-(+AB59*T60)),IF(AND(Q59="Probabilidad",Q60="Impacto"),(AB58-(+AB58*T60)),IF(Q60="Probabilidad",AB59,""))),"")</f>
        <v/>
      </c>
      <c r="AC60" s="128" t="str">
        <f t="shared" si="69"/>
        <v/>
      </c>
      <c r="AD60" s="129"/>
      <c r="AE60" s="130"/>
      <c r="AF60" s="130"/>
      <c r="AG60" s="131"/>
      <c r="AH60" s="132"/>
      <c r="AI60" s="132"/>
      <c r="AJ60" s="130"/>
      <c r="AK60" s="131"/>
      <c r="AL60" s="130"/>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row>
    <row r="61" spans="1:69" ht="151.5" hidden="1" customHeight="1" x14ac:dyDescent="0.3">
      <c r="A61" s="216"/>
      <c r="B61" s="219"/>
      <c r="C61" s="219"/>
      <c r="D61" s="219"/>
      <c r="E61" s="222"/>
      <c r="F61" s="219"/>
      <c r="G61" s="225"/>
      <c r="H61" s="228"/>
      <c r="I61" s="210"/>
      <c r="J61" s="231"/>
      <c r="K61" s="210">
        <f>IF(NOT(ISERROR(MATCH(J61,_xlfn.ANCHORARRAY(E72),0))),I74&amp;"Por favor no seleccionar los criterios de impacto",J61)</f>
        <v>0</v>
      </c>
      <c r="L61" s="228"/>
      <c r="M61" s="210"/>
      <c r="N61" s="213"/>
      <c r="O61" s="120">
        <v>4</v>
      </c>
      <c r="P61" s="121"/>
      <c r="Q61" s="122" t="str">
        <f t="shared" ref="Q61:Q63" si="70">IF(OR(R61="Preventivo",R61="Detectivo"),"Probabilidad",IF(R61="Correctivo","Impacto",""))</f>
        <v/>
      </c>
      <c r="R61" s="123"/>
      <c r="S61" s="123"/>
      <c r="T61" s="124" t="str">
        <f t="shared" si="67"/>
        <v/>
      </c>
      <c r="U61" s="123"/>
      <c r="V61" s="123"/>
      <c r="W61" s="123"/>
      <c r="X61" s="125" t="str">
        <f t="shared" ref="X61:X63" si="71">IFERROR(IF(AND(Q60="Probabilidad",Q61="Probabilidad"),(Z60-(+Z60*T61)),IF(AND(Q60="Impacto",Q61="Probabilidad"),(Z59-(+Z59*T61)),IF(Q61="Impacto",Z60,""))),"")</f>
        <v/>
      </c>
      <c r="Y61" s="126" t="str">
        <f t="shared" si="1"/>
        <v/>
      </c>
      <c r="Z61" s="127" t="str">
        <f t="shared" si="68"/>
        <v/>
      </c>
      <c r="AA61" s="126" t="str">
        <f t="shared" si="3"/>
        <v/>
      </c>
      <c r="AB61" s="127" t="str">
        <f t="shared" ref="AB61:AB63" si="72">IFERROR(IF(AND(Q60="Impacto",Q61="Impacto"),(AB60-(+AB60*T61)),IF(AND(Q60="Probabilidad",Q61="Impacto"),(AB59-(+AB59*T61)),IF(Q61="Probabilidad",AB60,""))),"")</f>
        <v/>
      </c>
      <c r="AC61" s="128"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29"/>
      <c r="AE61" s="130"/>
      <c r="AF61" s="130"/>
      <c r="AG61" s="131"/>
      <c r="AH61" s="132"/>
      <c r="AI61" s="132"/>
      <c r="AJ61" s="130"/>
      <c r="AK61" s="131"/>
      <c r="AL61" s="130"/>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row>
    <row r="62" spans="1:69" ht="151.5" hidden="1" customHeight="1" x14ac:dyDescent="0.3">
      <c r="A62" s="216"/>
      <c r="B62" s="219"/>
      <c r="C62" s="219"/>
      <c r="D62" s="219"/>
      <c r="E62" s="222"/>
      <c r="F62" s="219"/>
      <c r="G62" s="225"/>
      <c r="H62" s="228"/>
      <c r="I62" s="210"/>
      <c r="J62" s="231"/>
      <c r="K62" s="210">
        <f>IF(NOT(ISERROR(MATCH(J62,_xlfn.ANCHORARRAY(E73),0))),I75&amp;"Por favor no seleccionar los criterios de impacto",J62)</f>
        <v>0</v>
      </c>
      <c r="L62" s="228"/>
      <c r="M62" s="210"/>
      <c r="N62" s="213"/>
      <c r="O62" s="120">
        <v>5</v>
      </c>
      <c r="P62" s="121"/>
      <c r="Q62" s="122" t="str">
        <f t="shared" si="70"/>
        <v/>
      </c>
      <c r="R62" s="123"/>
      <c r="S62" s="123"/>
      <c r="T62" s="124" t="str">
        <f t="shared" si="67"/>
        <v/>
      </c>
      <c r="U62" s="123"/>
      <c r="V62" s="123"/>
      <c r="W62" s="123"/>
      <c r="X62" s="125" t="str">
        <f t="shared" si="71"/>
        <v/>
      </c>
      <c r="Y62" s="126" t="str">
        <f t="shared" si="1"/>
        <v/>
      </c>
      <c r="Z62" s="127" t="str">
        <f t="shared" si="68"/>
        <v/>
      </c>
      <c r="AA62" s="126" t="str">
        <f t="shared" si="3"/>
        <v/>
      </c>
      <c r="AB62" s="127" t="str">
        <f t="shared" si="72"/>
        <v/>
      </c>
      <c r="AC62" s="128" t="str">
        <f t="shared" ref="AC62:AC63" si="73">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29"/>
      <c r="AE62" s="130"/>
      <c r="AF62" s="130"/>
      <c r="AG62" s="131"/>
      <c r="AH62" s="132"/>
      <c r="AI62" s="132"/>
      <c r="AJ62" s="130"/>
      <c r="AK62" s="131"/>
      <c r="AL62" s="130"/>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row>
    <row r="63" spans="1:69" ht="151.5" hidden="1" customHeight="1" x14ac:dyDescent="0.3">
      <c r="A63" s="217"/>
      <c r="B63" s="220"/>
      <c r="C63" s="220"/>
      <c r="D63" s="220"/>
      <c r="E63" s="223"/>
      <c r="F63" s="220"/>
      <c r="G63" s="226"/>
      <c r="H63" s="229"/>
      <c r="I63" s="211"/>
      <c r="J63" s="232"/>
      <c r="K63" s="211">
        <f>IF(NOT(ISERROR(MATCH(J63,_xlfn.ANCHORARRAY(E74),0))),I76&amp;"Por favor no seleccionar los criterios de impacto",J63)</f>
        <v>0</v>
      </c>
      <c r="L63" s="229"/>
      <c r="M63" s="211"/>
      <c r="N63" s="214"/>
      <c r="O63" s="120">
        <v>6</v>
      </c>
      <c r="P63" s="121"/>
      <c r="Q63" s="122" t="str">
        <f t="shared" si="70"/>
        <v/>
      </c>
      <c r="R63" s="123"/>
      <c r="S63" s="123"/>
      <c r="T63" s="124" t="str">
        <f t="shared" si="67"/>
        <v/>
      </c>
      <c r="U63" s="123"/>
      <c r="V63" s="123"/>
      <c r="W63" s="123"/>
      <c r="X63" s="125" t="str">
        <f t="shared" si="71"/>
        <v/>
      </c>
      <c r="Y63" s="126" t="str">
        <f t="shared" si="1"/>
        <v/>
      </c>
      <c r="Z63" s="127" t="str">
        <f t="shared" si="68"/>
        <v/>
      </c>
      <c r="AA63" s="126" t="str">
        <f t="shared" si="3"/>
        <v/>
      </c>
      <c r="AB63" s="127" t="str">
        <f t="shared" si="72"/>
        <v/>
      </c>
      <c r="AC63" s="128" t="str">
        <f t="shared" si="73"/>
        <v/>
      </c>
      <c r="AD63" s="129"/>
      <c r="AE63" s="130"/>
      <c r="AF63" s="130"/>
      <c r="AG63" s="131"/>
      <c r="AH63" s="132"/>
      <c r="AI63" s="132"/>
      <c r="AJ63" s="130"/>
      <c r="AK63" s="131"/>
      <c r="AL63" s="130"/>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row>
    <row r="64" spans="1:69" ht="151.5" hidden="1" customHeight="1" x14ac:dyDescent="0.3">
      <c r="A64" s="215">
        <v>10</v>
      </c>
      <c r="B64" s="218"/>
      <c r="C64" s="218"/>
      <c r="D64" s="218"/>
      <c r="E64" s="221"/>
      <c r="F64" s="218"/>
      <c r="G64" s="224"/>
      <c r="H64" s="227" t="str">
        <f>IF(G64&lt;=0,"",IF(G64&lt;=2,"Muy Baja",IF(G64&lt;=24,"Baja",IF(G64&lt;=500,"Media",IF(G64&lt;=5000,"Alta","Muy Alta")))))</f>
        <v/>
      </c>
      <c r="I64" s="209" t="str">
        <f>IF(H64="","",IF(H64="Muy Baja",0.2,IF(H64="Baja",0.4,IF(H64="Media",0.6,IF(H64="Alta",0.8,IF(H64="Muy Alta",1,))))))</f>
        <v/>
      </c>
      <c r="J64" s="230"/>
      <c r="K64" s="209">
        <f>IF(NOT(ISERROR(MATCH(J64,'Tabla Impacto'!$B$221:$B$223,0))),'Tabla Impacto'!$F$223&amp;"Por favor no seleccionar los criterios de impacto(Afectación Económica o presupuestal y Pérdida Reputacional)",J64)</f>
        <v>0</v>
      </c>
      <c r="L64" s="227" t="str">
        <f>IF(OR(K64='Tabla Impacto'!$C$11,K64='Tabla Impacto'!$D$11),"Leve",IF(OR(K64='Tabla Impacto'!$C$12,K64='Tabla Impacto'!$D$12),"Menor",IF(OR(K64='Tabla Impacto'!$C$13,K64='Tabla Impacto'!$D$13),"Moderado",IF(OR(K64='Tabla Impacto'!$C$14,K64='Tabla Impacto'!$D$14),"Mayor",IF(OR(K64='Tabla Impacto'!$C$15,K64='Tabla Impacto'!$D$15),"Catastrófico","")))))</f>
        <v/>
      </c>
      <c r="M64" s="209" t="str">
        <f>IF(L64="","",IF(L64="Leve",0.2,IF(L64="Menor",0.4,IF(L64="Moderado",0.6,IF(L64="Mayor",0.8,IF(L64="Catastrófico",1,))))))</f>
        <v/>
      </c>
      <c r="N64" s="212"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0">
        <v>1</v>
      </c>
      <c r="P64" s="121"/>
      <c r="Q64" s="122" t="str">
        <f>IF(OR(R64="Preventivo",R64="Detectivo"),"Probabilidad",IF(R64="Correctivo","Impacto",""))</f>
        <v/>
      </c>
      <c r="R64" s="123"/>
      <c r="S64" s="123"/>
      <c r="T64" s="124" t="str">
        <f>IF(AND(R64="Preventivo",S64="Automático"),"50%",IF(AND(R64="Preventivo",S64="Manual"),"40%",IF(AND(R64="Detectivo",S64="Automático"),"40%",IF(AND(R64="Detectivo",S64="Manual"),"30%",IF(AND(R64="Correctivo",S64="Automático"),"35%",IF(AND(R64="Correctivo",S64="Manual"),"25%",""))))))</f>
        <v/>
      </c>
      <c r="U64" s="123"/>
      <c r="V64" s="123"/>
      <c r="W64" s="123"/>
      <c r="X64" s="125" t="str">
        <f>IFERROR(IF(Q64="Probabilidad",(I64-(+I64*T64)),IF(Q64="Impacto",I64,"")),"")</f>
        <v/>
      </c>
      <c r="Y64" s="126" t="str">
        <f>IFERROR(IF(X64="","",IF(X64&lt;=0.2,"Muy Baja",IF(X64&lt;=0.4,"Baja",IF(X64&lt;=0.6,"Media",IF(X64&lt;=0.8,"Alta","Muy Alta"))))),"")</f>
        <v/>
      </c>
      <c r="Z64" s="127" t="str">
        <f>+X64</f>
        <v/>
      </c>
      <c r="AA64" s="126" t="str">
        <f>IFERROR(IF(AB64="","",IF(AB64&lt;=0.2,"Leve",IF(AB64&lt;=0.4,"Menor",IF(AB64&lt;=0.6,"Moderado",IF(AB64&lt;=0.8,"Mayor","Catastrófico"))))),"")</f>
        <v/>
      </c>
      <c r="AB64" s="127" t="str">
        <f>IFERROR(IF(Q64="Impacto",(M64-(+M64*T64)),IF(Q64="Probabilidad",M64,"")),"")</f>
        <v/>
      </c>
      <c r="AC64" s="128"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29"/>
      <c r="AE64" s="130"/>
      <c r="AF64" s="130"/>
      <c r="AG64" s="131"/>
      <c r="AH64" s="132"/>
      <c r="AI64" s="132"/>
      <c r="AJ64" s="130"/>
      <c r="AK64" s="131"/>
      <c r="AL64" s="130"/>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row>
    <row r="65" spans="1:38" ht="151.5" hidden="1" customHeight="1" x14ac:dyDescent="0.3">
      <c r="A65" s="216"/>
      <c r="B65" s="219"/>
      <c r="C65" s="219"/>
      <c r="D65" s="219"/>
      <c r="E65" s="222"/>
      <c r="F65" s="219"/>
      <c r="G65" s="225"/>
      <c r="H65" s="228"/>
      <c r="I65" s="210"/>
      <c r="J65" s="231"/>
      <c r="K65" s="210">
        <f>IF(NOT(ISERROR(MATCH(J65,_xlfn.ANCHORARRAY(E76),0))),I78&amp;"Por favor no seleccionar los criterios de impacto",J65)</f>
        <v>0</v>
      </c>
      <c r="L65" s="228"/>
      <c r="M65" s="210"/>
      <c r="N65" s="213"/>
      <c r="O65" s="120">
        <v>2</v>
      </c>
      <c r="P65" s="121"/>
      <c r="Q65" s="122" t="str">
        <f>IF(OR(R65="Preventivo",R65="Detectivo"),"Probabilidad",IF(R65="Correctivo","Impacto",""))</f>
        <v/>
      </c>
      <c r="R65" s="123"/>
      <c r="S65" s="123"/>
      <c r="T65" s="124" t="str">
        <f t="shared" ref="T65:T69" si="74">IF(AND(R65="Preventivo",S65="Automático"),"50%",IF(AND(R65="Preventivo",S65="Manual"),"40%",IF(AND(R65="Detectivo",S65="Automático"),"40%",IF(AND(R65="Detectivo",S65="Manual"),"30%",IF(AND(R65="Correctivo",S65="Automático"),"35%",IF(AND(R65="Correctivo",S65="Manual"),"25%",""))))))</f>
        <v/>
      </c>
      <c r="U65" s="123"/>
      <c r="V65" s="123"/>
      <c r="W65" s="123"/>
      <c r="X65" s="125" t="str">
        <f>IFERROR(IF(AND(Q64="Probabilidad",Q65="Probabilidad"),(Z64-(+Z64*T65)),IF(Q65="Probabilidad",(I64-(+I64*T65)),IF(Q65="Impacto",Z64,""))),"")</f>
        <v/>
      </c>
      <c r="Y65" s="126" t="str">
        <f t="shared" si="1"/>
        <v/>
      </c>
      <c r="Z65" s="127" t="str">
        <f t="shared" ref="Z65:Z69" si="75">+X65</f>
        <v/>
      </c>
      <c r="AA65" s="126" t="str">
        <f t="shared" si="3"/>
        <v/>
      </c>
      <c r="AB65" s="127" t="str">
        <f>IFERROR(IF(AND(Q64="Impacto",Q65="Impacto"),(AB64-(+AB64*T65)),IF(Q65="Impacto",(M64-(+M64*T65)),IF(Q65="Probabilidad",AB64,""))),"")</f>
        <v/>
      </c>
      <c r="AC65" s="128" t="str">
        <f t="shared" ref="AC65:AC66" si="76">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29"/>
      <c r="AE65" s="130"/>
      <c r="AF65" s="130"/>
      <c r="AG65" s="131"/>
      <c r="AH65" s="132"/>
      <c r="AI65" s="132"/>
      <c r="AJ65" s="130"/>
      <c r="AK65" s="131"/>
      <c r="AL65" s="130"/>
    </row>
    <row r="66" spans="1:38" ht="151.5" hidden="1" customHeight="1" x14ac:dyDescent="0.3">
      <c r="A66" s="216"/>
      <c r="B66" s="219"/>
      <c r="C66" s="219"/>
      <c r="D66" s="219"/>
      <c r="E66" s="222"/>
      <c r="F66" s="219"/>
      <c r="G66" s="225"/>
      <c r="H66" s="228"/>
      <c r="I66" s="210"/>
      <c r="J66" s="231"/>
      <c r="K66" s="210">
        <f>IF(NOT(ISERROR(MATCH(J66,_xlfn.ANCHORARRAY(E77),0))),I79&amp;"Por favor no seleccionar los criterios de impacto",J66)</f>
        <v>0</v>
      </c>
      <c r="L66" s="228"/>
      <c r="M66" s="210"/>
      <c r="N66" s="213"/>
      <c r="O66" s="120">
        <v>3</v>
      </c>
      <c r="P66" s="133"/>
      <c r="Q66" s="122" t="str">
        <f>IF(OR(R66="Preventivo",R66="Detectivo"),"Probabilidad",IF(R66="Correctivo","Impacto",""))</f>
        <v/>
      </c>
      <c r="R66" s="123"/>
      <c r="S66" s="123"/>
      <c r="T66" s="124" t="str">
        <f t="shared" si="74"/>
        <v/>
      </c>
      <c r="U66" s="123"/>
      <c r="V66" s="123"/>
      <c r="W66" s="123"/>
      <c r="X66" s="125" t="str">
        <f>IFERROR(IF(AND(Q65="Probabilidad",Q66="Probabilidad"),(Z65-(+Z65*T66)),IF(AND(Q65="Impacto",Q66="Probabilidad"),(Z64-(+Z64*T66)),IF(Q66="Impacto",Z65,""))),"")</f>
        <v/>
      </c>
      <c r="Y66" s="126" t="str">
        <f t="shared" si="1"/>
        <v/>
      </c>
      <c r="Z66" s="127" t="str">
        <f t="shared" si="75"/>
        <v/>
      </c>
      <c r="AA66" s="126" t="str">
        <f t="shared" si="3"/>
        <v/>
      </c>
      <c r="AB66" s="127" t="str">
        <f>IFERROR(IF(AND(Q65="Impacto",Q66="Impacto"),(AB65-(+AB65*T66)),IF(AND(Q65="Probabilidad",Q66="Impacto"),(AB64-(+AB64*T66)),IF(Q66="Probabilidad",AB65,""))),"")</f>
        <v/>
      </c>
      <c r="AC66" s="128" t="str">
        <f t="shared" si="76"/>
        <v/>
      </c>
      <c r="AD66" s="129"/>
      <c r="AE66" s="130"/>
      <c r="AF66" s="130"/>
      <c r="AG66" s="131"/>
      <c r="AH66" s="132"/>
      <c r="AI66" s="132"/>
      <c r="AJ66" s="130"/>
      <c r="AK66" s="131"/>
      <c r="AL66" s="130"/>
    </row>
    <row r="67" spans="1:38" ht="151.5" hidden="1" customHeight="1" x14ac:dyDescent="0.3">
      <c r="A67" s="216"/>
      <c r="B67" s="219"/>
      <c r="C67" s="219"/>
      <c r="D67" s="219"/>
      <c r="E67" s="222"/>
      <c r="F67" s="219"/>
      <c r="G67" s="225"/>
      <c r="H67" s="228"/>
      <c r="I67" s="210"/>
      <c r="J67" s="231"/>
      <c r="K67" s="210">
        <f>IF(NOT(ISERROR(MATCH(J67,_xlfn.ANCHORARRAY(E78),0))),I80&amp;"Por favor no seleccionar los criterios de impacto",J67)</f>
        <v>0</v>
      </c>
      <c r="L67" s="228"/>
      <c r="M67" s="210"/>
      <c r="N67" s="213"/>
      <c r="O67" s="120">
        <v>4</v>
      </c>
      <c r="P67" s="121"/>
      <c r="Q67" s="122" t="str">
        <f t="shared" ref="Q67:Q69" si="77">IF(OR(R67="Preventivo",R67="Detectivo"),"Probabilidad",IF(R67="Correctivo","Impacto",""))</f>
        <v/>
      </c>
      <c r="R67" s="123"/>
      <c r="S67" s="123"/>
      <c r="T67" s="124" t="str">
        <f t="shared" si="74"/>
        <v/>
      </c>
      <c r="U67" s="123"/>
      <c r="V67" s="123"/>
      <c r="W67" s="123"/>
      <c r="X67" s="125" t="str">
        <f t="shared" ref="X67:X69" si="78">IFERROR(IF(AND(Q66="Probabilidad",Q67="Probabilidad"),(Z66-(+Z66*T67)),IF(AND(Q66="Impacto",Q67="Probabilidad"),(Z65-(+Z65*T67)),IF(Q67="Impacto",Z66,""))),"")</f>
        <v/>
      </c>
      <c r="Y67" s="126" t="str">
        <f t="shared" si="1"/>
        <v/>
      </c>
      <c r="Z67" s="127" t="str">
        <f t="shared" si="75"/>
        <v/>
      </c>
      <c r="AA67" s="126" t="str">
        <f t="shared" si="3"/>
        <v/>
      </c>
      <c r="AB67" s="127" t="str">
        <f t="shared" ref="AB67:AB69" si="79">IFERROR(IF(AND(Q66="Impacto",Q67="Impacto"),(AB66-(+AB66*T67)),IF(AND(Q66="Probabilidad",Q67="Impacto"),(AB65-(+AB65*T67)),IF(Q67="Probabilidad",AB66,""))),"")</f>
        <v/>
      </c>
      <c r="AC67" s="128"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29"/>
      <c r="AE67" s="130"/>
      <c r="AF67" s="130"/>
      <c r="AG67" s="131"/>
      <c r="AH67" s="132"/>
      <c r="AI67" s="132"/>
      <c r="AJ67" s="130"/>
      <c r="AK67" s="131"/>
      <c r="AL67" s="130"/>
    </row>
    <row r="68" spans="1:38" ht="151.5" hidden="1" customHeight="1" x14ac:dyDescent="0.3">
      <c r="A68" s="216"/>
      <c r="B68" s="219"/>
      <c r="C68" s="219"/>
      <c r="D68" s="219"/>
      <c r="E68" s="222"/>
      <c r="F68" s="219"/>
      <c r="G68" s="225"/>
      <c r="H68" s="228"/>
      <c r="I68" s="210"/>
      <c r="J68" s="231"/>
      <c r="K68" s="210">
        <f>IF(NOT(ISERROR(MATCH(J68,_xlfn.ANCHORARRAY(E79),0))),I81&amp;"Por favor no seleccionar los criterios de impacto",J68)</f>
        <v>0</v>
      </c>
      <c r="L68" s="228"/>
      <c r="M68" s="210"/>
      <c r="N68" s="213"/>
      <c r="O68" s="120">
        <v>5</v>
      </c>
      <c r="P68" s="121"/>
      <c r="Q68" s="122" t="str">
        <f t="shared" si="77"/>
        <v/>
      </c>
      <c r="R68" s="123"/>
      <c r="S68" s="123"/>
      <c r="T68" s="124" t="str">
        <f t="shared" si="74"/>
        <v/>
      </c>
      <c r="U68" s="123"/>
      <c r="V68" s="123"/>
      <c r="W68" s="123"/>
      <c r="X68" s="125" t="str">
        <f t="shared" si="78"/>
        <v/>
      </c>
      <c r="Y68" s="126" t="str">
        <f t="shared" si="1"/>
        <v/>
      </c>
      <c r="Z68" s="127" t="str">
        <f t="shared" si="75"/>
        <v/>
      </c>
      <c r="AA68" s="126" t="str">
        <f t="shared" si="3"/>
        <v/>
      </c>
      <c r="AB68" s="127" t="str">
        <f t="shared" si="79"/>
        <v/>
      </c>
      <c r="AC68" s="128" t="str">
        <f t="shared" ref="AC68:AC69" si="80">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29"/>
      <c r="AE68" s="130"/>
      <c r="AF68" s="130"/>
      <c r="AG68" s="131"/>
      <c r="AH68" s="132"/>
      <c r="AI68" s="132"/>
      <c r="AJ68" s="130"/>
      <c r="AK68" s="131"/>
      <c r="AL68" s="130"/>
    </row>
    <row r="69" spans="1:38" hidden="1" x14ac:dyDescent="0.3">
      <c r="A69" s="217"/>
      <c r="B69" s="220"/>
      <c r="C69" s="220"/>
      <c r="D69" s="220"/>
      <c r="E69" s="223"/>
      <c r="F69" s="220"/>
      <c r="G69" s="226"/>
      <c r="H69" s="229"/>
      <c r="I69" s="211"/>
      <c r="J69" s="232"/>
      <c r="K69" s="211">
        <f>IF(NOT(ISERROR(MATCH(J69,_xlfn.ANCHORARRAY(E80),0))),I82&amp;"Por favor no seleccionar los criterios de impacto",J69)</f>
        <v>0</v>
      </c>
      <c r="L69" s="229"/>
      <c r="M69" s="211"/>
      <c r="N69" s="214"/>
      <c r="O69" s="120">
        <v>6</v>
      </c>
      <c r="P69" s="121"/>
      <c r="Q69" s="122" t="str">
        <f t="shared" si="77"/>
        <v/>
      </c>
      <c r="R69" s="123"/>
      <c r="S69" s="123"/>
      <c r="T69" s="124" t="str">
        <f t="shared" si="74"/>
        <v/>
      </c>
      <c r="U69" s="123"/>
      <c r="V69" s="123"/>
      <c r="W69" s="123"/>
      <c r="X69" s="125" t="str">
        <f t="shared" si="78"/>
        <v/>
      </c>
      <c r="Y69" s="126" t="str">
        <f t="shared" si="1"/>
        <v/>
      </c>
      <c r="Z69" s="127" t="str">
        <f t="shared" si="75"/>
        <v/>
      </c>
      <c r="AA69" s="126" t="str">
        <f t="shared" si="3"/>
        <v/>
      </c>
      <c r="AB69" s="127" t="str">
        <f t="shared" si="79"/>
        <v/>
      </c>
      <c r="AC69" s="128" t="str">
        <f t="shared" si="80"/>
        <v/>
      </c>
      <c r="AD69" s="129"/>
      <c r="AE69" s="130"/>
      <c r="AF69" s="130"/>
      <c r="AG69" s="131"/>
      <c r="AH69" s="132"/>
      <c r="AI69" s="132"/>
      <c r="AJ69" s="130"/>
      <c r="AK69" s="131"/>
      <c r="AL69" s="130"/>
    </row>
    <row r="70" spans="1:38" ht="49.5" customHeight="1" x14ac:dyDescent="0.3">
      <c r="A70" s="5"/>
      <c r="B70" s="206" t="s">
        <v>130</v>
      </c>
      <c r="C70" s="207"/>
      <c r="D70" s="207"/>
      <c r="E70" s="207"/>
      <c r="F70" s="207"/>
      <c r="G70" s="207"/>
      <c r="H70" s="207"/>
      <c r="I70" s="207"/>
      <c r="J70" s="207"/>
      <c r="K70" s="207"/>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8"/>
    </row>
    <row r="72" spans="1:38" x14ac:dyDescent="0.3">
      <c r="A72" s="1"/>
      <c r="B72" s="22" t="s">
        <v>142</v>
      </c>
      <c r="C72" s="1"/>
      <c r="D72" s="1"/>
      <c r="F72" s="1"/>
    </row>
  </sheetData>
  <dataConsolidate/>
  <mergeCells count="190">
    <mergeCell ref="AL8:AL9"/>
    <mergeCell ref="I10:I15"/>
    <mergeCell ref="J10:J15"/>
    <mergeCell ref="K10:K15"/>
    <mergeCell ref="L10:L15"/>
    <mergeCell ref="M10:M15"/>
    <mergeCell ref="I8:I9"/>
    <mergeCell ref="B8:B9"/>
    <mergeCell ref="AE8:AE9"/>
    <mergeCell ref="F10:F15"/>
    <mergeCell ref="G10:G15"/>
    <mergeCell ref="H10:H15"/>
    <mergeCell ref="B10:B15"/>
    <mergeCell ref="C10:C15"/>
    <mergeCell ref="D10:D15"/>
    <mergeCell ref="AK8:AK9"/>
    <mergeCell ref="AJ8:AJ9"/>
    <mergeCell ref="AI8:AI9"/>
    <mergeCell ref="AH8:AH9"/>
    <mergeCell ref="AG8:AG9"/>
    <mergeCell ref="K16:K21"/>
    <mergeCell ref="L16:L21"/>
    <mergeCell ref="M16:M21"/>
    <mergeCell ref="N16:N21"/>
    <mergeCell ref="AF8:AF9"/>
    <mergeCell ref="AA8:AA9"/>
    <mergeCell ref="Y8:Y9"/>
    <mergeCell ref="Z8:Z9"/>
    <mergeCell ref="L8:L9"/>
    <mergeCell ref="M8:M9"/>
    <mergeCell ref="N10:N15"/>
    <mergeCell ref="A16:A21"/>
    <mergeCell ref="B16:B21"/>
    <mergeCell ref="C16:C21"/>
    <mergeCell ref="D16:D21"/>
    <mergeCell ref="E16:E21"/>
    <mergeCell ref="A8:A9"/>
    <mergeCell ref="F8:F9"/>
    <mergeCell ref="E8:E9"/>
    <mergeCell ref="D8:D9"/>
    <mergeCell ref="C8:C9"/>
    <mergeCell ref="A10:A15"/>
    <mergeCell ref="E10:E15"/>
    <mergeCell ref="F22:F27"/>
    <mergeCell ref="G22:G27"/>
    <mergeCell ref="H22:H27"/>
    <mergeCell ref="I22:I27"/>
    <mergeCell ref="C5:AK5"/>
    <mergeCell ref="C6:AK6"/>
    <mergeCell ref="F16:F21"/>
    <mergeCell ref="G16:G21"/>
    <mergeCell ref="H16:H21"/>
    <mergeCell ref="I16:I21"/>
    <mergeCell ref="J16:J21"/>
    <mergeCell ref="AD8:AD9"/>
    <mergeCell ref="O8:O9"/>
    <mergeCell ref="AC8:AC9"/>
    <mergeCell ref="AB8:AB9"/>
    <mergeCell ref="X8:X9"/>
    <mergeCell ref="P8:P9"/>
    <mergeCell ref="N8:N9"/>
    <mergeCell ref="J8:J9"/>
    <mergeCell ref="K8:K9"/>
    <mergeCell ref="Q8:Q9"/>
    <mergeCell ref="R8:W8"/>
    <mergeCell ref="G8:G9"/>
    <mergeCell ref="H8:H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J22:J27"/>
    <mergeCell ref="K22:K27"/>
    <mergeCell ref="L22:L27"/>
    <mergeCell ref="A22:A27"/>
    <mergeCell ref="B22:B27"/>
    <mergeCell ref="C22:C27"/>
    <mergeCell ref="D22:D27"/>
    <mergeCell ref="E22:E27"/>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B70:AK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A1:D2"/>
    <mergeCell ref="A7:G7"/>
    <mergeCell ref="H7:N7"/>
    <mergeCell ref="O7:W7"/>
    <mergeCell ref="X7:AD7"/>
    <mergeCell ref="AE7:AK7"/>
    <mergeCell ref="A4:B4"/>
    <mergeCell ref="A5:B5"/>
    <mergeCell ref="A6:B6"/>
    <mergeCell ref="E1:AI1"/>
    <mergeCell ref="AJ1:AK1"/>
    <mergeCell ref="E2:AI2"/>
    <mergeCell ref="AJ2:AK2"/>
    <mergeCell ref="C4:AK4"/>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dataValidations count="2">
    <dataValidation showInputMessage="1" showErrorMessage="1" error="Recuerde que las acciones se generan bajo la medida de mitigar el riesgo" sqref="AG22 AG28 AG10:AG16"/>
    <dataValidation allowBlank="1" showInputMessage="1" showErrorMessage="1" error="Recuerde que las acciones se generan bajo la medida de mitigar el riesgo" sqref="AG23:AG27 AG17:AG21 AF17:AF28 AE10:AE28 AH10:AI28"/>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AK67:AK68 AK16:AK17 AK19:AK20 AK22:AK23 AK25:AK26 AK28:AK29 AK31:AK32 AK34:AK35 AK37:AK38 AK40:AK41 AK43:AK44 AK46:AK47 AK49:AK50 AK52:AK53 AK55:AK56 AK58:AK59 AK61:AK62 AK64:AK65 AK10:AK14</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AE29:AF69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AG29:AG69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AH29:AH69</xm:sqref>
        </x14:dataValidation>
        <x14:dataValidation type="custom" allowBlank="1" showInputMessage="1" showErrorMessage="1" error="Recuerde que las acciones se generan bajo la medida de mitigar el riesgo">
          <x14:formula1>
            <xm:f>IF(OR(AD29='Opciones Tratamiento'!$B$2,AD29='Opciones Tratamiento'!$B$3,AD29='Opciones Tratamiento'!$B$4),ISBLANK(AD29),ISTEXT(AD29))</xm:f>
          </x14:formula1>
          <xm:sqref>AI29:AI69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AL10:AL69 AJ10:AJ69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E6" sqref="E6:I13"/>
    </sheetView>
  </sheetViews>
  <sheetFormatPr baseColWidth="10" defaultRowHeight="15" x14ac:dyDescent="0.25"/>
  <cols>
    <col min="2" max="39" width="5.7109375" customWidth="1"/>
    <col min="41" max="46" width="5.7109375" customWidth="1"/>
  </cols>
  <sheetData>
    <row r="1" spans="1:99" x14ac:dyDescent="0.25">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row>
    <row r="2" spans="1:99" ht="18" customHeight="1" x14ac:dyDescent="0.25">
      <c r="A2" s="80"/>
      <c r="B2" s="356" t="s">
        <v>159</v>
      </c>
      <c r="C2" s="356"/>
      <c r="D2" s="356"/>
      <c r="E2" s="356"/>
      <c r="F2" s="356"/>
      <c r="G2" s="356"/>
      <c r="H2" s="356"/>
      <c r="I2" s="356"/>
      <c r="J2" s="324" t="s">
        <v>2</v>
      </c>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row>
    <row r="3" spans="1:99" ht="18.75" customHeight="1" x14ac:dyDescent="0.25">
      <c r="A3" s="80"/>
      <c r="B3" s="356"/>
      <c r="C3" s="356"/>
      <c r="D3" s="356"/>
      <c r="E3" s="356"/>
      <c r="F3" s="356"/>
      <c r="G3" s="356"/>
      <c r="H3" s="356"/>
      <c r="I3" s="356"/>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row>
    <row r="4" spans="1:99" ht="15" customHeight="1" x14ac:dyDescent="0.25">
      <c r="A4" s="80"/>
      <c r="B4" s="356"/>
      <c r="C4" s="356"/>
      <c r="D4" s="356"/>
      <c r="E4" s="356"/>
      <c r="F4" s="356"/>
      <c r="G4" s="356"/>
      <c r="H4" s="356"/>
      <c r="I4" s="356"/>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row>
    <row r="5" spans="1:99" ht="15.75" thickBot="1" x14ac:dyDescent="0.3">
      <c r="A5" s="80"/>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row>
    <row r="6" spans="1:99" ht="15" customHeight="1" x14ac:dyDescent="0.25">
      <c r="A6" s="80"/>
      <c r="B6" s="271" t="s">
        <v>4</v>
      </c>
      <c r="C6" s="271"/>
      <c r="D6" s="272"/>
      <c r="E6" s="309" t="s">
        <v>115</v>
      </c>
      <c r="F6" s="310"/>
      <c r="G6" s="310"/>
      <c r="H6" s="310"/>
      <c r="I6" s="311"/>
      <c r="J6" s="320" t="str">
        <f>IF(AND('Mapa final'!$H$10="Muy Alta",'Mapa final'!$L$10="Leve"),CONCATENATE("R",'Mapa final'!$A$10),"")</f>
        <v/>
      </c>
      <c r="K6" s="321"/>
      <c r="L6" s="321" t="str">
        <f>IF(AND('Mapa final'!$H$16="Muy Alta",'Mapa final'!$L$16="Leve"),CONCATENATE("R",'Mapa final'!$A$16),"")</f>
        <v/>
      </c>
      <c r="M6" s="321"/>
      <c r="N6" s="321" t="str">
        <f>IF(AND('Mapa final'!$H$22="Muy Alta",'Mapa final'!$L$22="Leve"),CONCATENATE("R",'Mapa final'!$A$22),"")</f>
        <v/>
      </c>
      <c r="O6" s="323"/>
      <c r="P6" s="320" t="str">
        <f>IF(AND('Mapa final'!$H$10="Muy Alta",'Mapa final'!$L$10="Menor"),CONCATENATE("R",'Mapa final'!$A$10),"")</f>
        <v/>
      </c>
      <c r="Q6" s="321"/>
      <c r="R6" s="321" t="str">
        <f>IF(AND('Mapa final'!$H$16="Muy Alta",'Mapa final'!$L$16="Menor"),CONCATENATE("R",'Mapa final'!$A$16),"")</f>
        <v/>
      </c>
      <c r="S6" s="321"/>
      <c r="T6" s="321" t="str">
        <f>IF(AND('Mapa final'!$H$22="Muy Alta",'Mapa final'!$L$22="Menor"),CONCATENATE("R",'Mapa final'!$A$22),"")</f>
        <v/>
      </c>
      <c r="U6" s="323"/>
      <c r="V6" s="320" t="str">
        <f>IF(AND('Mapa final'!$H$10="Muy Alta",'Mapa final'!$L$10="Moderado"),CONCATENATE("R",'Mapa final'!$A$10),"")</f>
        <v>R1</v>
      </c>
      <c r="W6" s="321"/>
      <c r="X6" s="321" t="str">
        <f>IF(AND('Mapa final'!$H$16="Muy Alta",'Mapa final'!$L$16="Moderado"),CONCATENATE("R",'Mapa final'!$A$16),"")</f>
        <v/>
      </c>
      <c r="Y6" s="321"/>
      <c r="Z6" s="321" t="str">
        <f>IF(AND('Mapa final'!$H$22="Muy Alta",'Mapa final'!$L$22="Moderado"),CONCATENATE("R",'Mapa final'!$A$22),"")</f>
        <v/>
      </c>
      <c r="AA6" s="323"/>
      <c r="AB6" s="320" t="str">
        <f>IF(AND('Mapa final'!$H$10="Muy Alta",'Mapa final'!$L$10="Mayor"),CONCATENATE("R",'Mapa final'!$A$10),"")</f>
        <v/>
      </c>
      <c r="AC6" s="321"/>
      <c r="AD6" s="321" t="str">
        <f>IF(AND('Mapa final'!$H$16="Muy Alta",'Mapa final'!$L$16="Mayor"),CONCATENATE("R",'Mapa final'!$A$16),"")</f>
        <v/>
      </c>
      <c r="AE6" s="321"/>
      <c r="AF6" s="321" t="str">
        <f>IF(AND('Mapa final'!$H$22="Muy Alta",'Mapa final'!$L$22="Mayor"),CONCATENATE("R",'Mapa final'!$A$22),"")</f>
        <v/>
      </c>
      <c r="AG6" s="323"/>
      <c r="AH6" s="335" t="str">
        <f>IF(AND('Mapa final'!$H$10="Muy Alta",'Mapa final'!$L$10="Catastrófico"),CONCATENATE("R",'Mapa final'!$A$10),"")</f>
        <v/>
      </c>
      <c r="AI6" s="336"/>
      <c r="AJ6" s="336" t="str">
        <f>IF(AND('Mapa final'!$H$16="Muy Alta",'Mapa final'!$L$16="Catastrófico"),CONCATENATE("R",'Mapa final'!$A$16),"")</f>
        <v/>
      </c>
      <c r="AK6" s="336"/>
      <c r="AL6" s="336" t="str">
        <f>IF(AND('Mapa final'!$H$22="Muy Alta",'Mapa final'!$L$22="Catastrófico"),CONCATENATE("R",'Mapa final'!$A$22),"")</f>
        <v/>
      </c>
      <c r="AM6" s="337"/>
      <c r="AO6" s="273" t="s">
        <v>78</v>
      </c>
      <c r="AP6" s="274"/>
      <c r="AQ6" s="274"/>
      <c r="AR6" s="274"/>
      <c r="AS6" s="274"/>
      <c r="AT6" s="275"/>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row>
    <row r="7" spans="1:99" ht="15" customHeight="1" x14ac:dyDescent="0.25">
      <c r="A7" s="80"/>
      <c r="B7" s="271"/>
      <c r="C7" s="271"/>
      <c r="D7" s="272"/>
      <c r="E7" s="312"/>
      <c r="F7" s="313"/>
      <c r="G7" s="313"/>
      <c r="H7" s="313"/>
      <c r="I7" s="314"/>
      <c r="J7" s="322"/>
      <c r="K7" s="318"/>
      <c r="L7" s="318"/>
      <c r="M7" s="318"/>
      <c r="N7" s="318"/>
      <c r="O7" s="319"/>
      <c r="P7" s="322"/>
      <c r="Q7" s="318"/>
      <c r="R7" s="318"/>
      <c r="S7" s="318"/>
      <c r="T7" s="318"/>
      <c r="U7" s="319"/>
      <c r="V7" s="322"/>
      <c r="W7" s="318"/>
      <c r="X7" s="318"/>
      <c r="Y7" s="318"/>
      <c r="Z7" s="318"/>
      <c r="AA7" s="319"/>
      <c r="AB7" s="322"/>
      <c r="AC7" s="318"/>
      <c r="AD7" s="318"/>
      <c r="AE7" s="318"/>
      <c r="AF7" s="318"/>
      <c r="AG7" s="319"/>
      <c r="AH7" s="329"/>
      <c r="AI7" s="330"/>
      <c r="AJ7" s="330"/>
      <c r="AK7" s="330"/>
      <c r="AL7" s="330"/>
      <c r="AM7" s="331"/>
      <c r="AN7" s="80"/>
      <c r="AO7" s="276"/>
      <c r="AP7" s="277"/>
      <c r="AQ7" s="277"/>
      <c r="AR7" s="277"/>
      <c r="AS7" s="277"/>
      <c r="AT7" s="278"/>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row>
    <row r="8" spans="1:99" ht="15" customHeight="1" x14ac:dyDescent="0.25">
      <c r="A8" s="80"/>
      <c r="B8" s="271"/>
      <c r="C8" s="271"/>
      <c r="D8" s="272"/>
      <c r="E8" s="312"/>
      <c r="F8" s="313"/>
      <c r="G8" s="313"/>
      <c r="H8" s="313"/>
      <c r="I8" s="314"/>
      <c r="J8" s="322" t="str">
        <f>IF(AND('Mapa final'!$H$28="Muy Alta",'Mapa final'!$L$28="Leve"),CONCATENATE("R",'Mapa final'!$A$28),"")</f>
        <v/>
      </c>
      <c r="K8" s="318"/>
      <c r="L8" s="318" t="str">
        <f>IF(AND('Mapa final'!$H$34="Muy Alta",'Mapa final'!$L$34="Leve"),CONCATENATE("R",'Mapa final'!$A$34),"")</f>
        <v/>
      </c>
      <c r="M8" s="318"/>
      <c r="N8" s="318" t="str">
        <f>IF(AND('Mapa final'!$H$40="Muy Alta",'Mapa final'!$L$40="Leve"),CONCATENATE("R",'Mapa final'!$A$40),"")</f>
        <v/>
      </c>
      <c r="O8" s="319"/>
      <c r="P8" s="322" t="str">
        <f>IF(AND('Mapa final'!$H$28="Muy Alta",'Mapa final'!$L$28="Menor"),CONCATENATE("R",'Mapa final'!$A$28),"")</f>
        <v/>
      </c>
      <c r="Q8" s="318"/>
      <c r="R8" s="318" t="str">
        <f>IF(AND('Mapa final'!$H$34="Muy Alta",'Mapa final'!$L$34="Menor"),CONCATENATE("R",'Mapa final'!$A$34),"")</f>
        <v/>
      </c>
      <c r="S8" s="318"/>
      <c r="T8" s="318" t="str">
        <f>IF(AND('Mapa final'!$H$40="Muy Alta",'Mapa final'!$L$40="Menor"),CONCATENATE("R",'Mapa final'!$A$40),"")</f>
        <v/>
      </c>
      <c r="U8" s="319"/>
      <c r="V8" s="322" t="str">
        <f>IF(AND('Mapa final'!$H$28="Muy Alta",'Mapa final'!$L$28="Moderado"),CONCATENATE("R",'Mapa final'!$A$28),"")</f>
        <v/>
      </c>
      <c r="W8" s="318"/>
      <c r="X8" s="318" t="str">
        <f>IF(AND('Mapa final'!$H$34="Muy Alta",'Mapa final'!$L$34="Moderado"),CONCATENATE("R",'Mapa final'!$A$34),"")</f>
        <v/>
      </c>
      <c r="Y8" s="318"/>
      <c r="Z8" s="318" t="str">
        <f>IF(AND('Mapa final'!$H$40="Muy Alta",'Mapa final'!$L$40="Moderado"),CONCATENATE("R",'Mapa final'!$A$40),"")</f>
        <v/>
      </c>
      <c r="AA8" s="319"/>
      <c r="AB8" s="322" t="str">
        <f>IF(AND('Mapa final'!$H$28="Muy Alta",'Mapa final'!$L$28="Mayor"),CONCATENATE("R",'Mapa final'!$A$28),"")</f>
        <v/>
      </c>
      <c r="AC8" s="318"/>
      <c r="AD8" s="318" t="str">
        <f>IF(AND('Mapa final'!$H$34="Muy Alta",'Mapa final'!$L$34="Mayor"),CONCATENATE("R",'Mapa final'!$A$34),"")</f>
        <v/>
      </c>
      <c r="AE8" s="318"/>
      <c r="AF8" s="318" t="str">
        <f>IF(AND('Mapa final'!$H$40="Muy Alta",'Mapa final'!$L$40="Mayor"),CONCATENATE("R",'Mapa final'!$A$40),"")</f>
        <v/>
      </c>
      <c r="AG8" s="319"/>
      <c r="AH8" s="329" t="str">
        <f>IF(AND('Mapa final'!$H$28="Muy Alta",'Mapa final'!$L$28="Catastrófico"),CONCATENATE("R",'Mapa final'!$A$28),"")</f>
        <v/>
      </c>
      <c r="AI8" s="330"/>
      <c r="AJ8" s="330" t="str">
        <f>IF(AND('Mapa final'!$H$34="Muy Alta",'Mapa final'!$L$34="Catastrófico"),CONCATENATE("R",'Mapa final'!$A$34),"")</f>
        <v/>
      </c>
      <c r="AK8" s="330"/>
      <c r="AL8" s="330" t="str">
        <f>IF(AND('Mapa final'!$H$40="Muy Alta",'Mapa final'!$L$40="Catastrófico"),CONCATENATE("R",'Mapa final'!$A$40),"")</f>
        <v/>
      </c>
      <c r="AM8" s="331"/>
      <c r="AN8" s="80"/>
      <c r="AO8" s="276"/>
      <c r="AP8" s="277"/>
      <c r="AQ8" s="277"/>
      <c r="AR8" s="277"/>
      <c r="AS8" s="277"/>
      <c r="AT8" s="278"/>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row>
    <row r="9" spans="1:99" ht="15" customHeight="1" x14ac:dyDescent="0.25">
      <c r="A9" s="80"/>
      <c r="B9" s="271"/>
      <c r="C9" s="271"/>
      <c r="D9" s="272"/>
      <c r="E9" s="312"/>
      <c r="F9" s="313"/>
      <c r="G9" s="313"/>
      <c r="H9" s="313"/>
      <c r="I9" s="314"/>
      <c r="J9" s="322"/>
      <c r="K9" s="318"/>
      <c r="L9" s="318"/>
      <c r="M9" s="318"/>
      <c r="N9" s="318"/>
      <c r="O9" s="319"/>
      <c r="P9" s="322"/>
      <c r="Q9" s="318"/>
      <c r="R9" s="318"/>
      <c r="S9" s="318"/>
      <c r="T9" s="318"/>
      <c r="U9" s="319"/>
      <c r="V9" s="322"/>
      <c r="W9" s="318"/>
      <c r="X9" s="318"/>
      <c r="Y9" s="318"/>
      <c r="Z9" s="318"/>
      <c r="AA9" s="319"/>
      <c r="AB9" s="322"/>
      <c r="AC9" s="318"/>
      <c r="AD9" s="318"/>
      <c r="AE9" s="318"/>
      <c r="AF9" s="318"/>
      <c r="AG9" s="319"/>
      <c r="AH9" s="329"/>
      <c r="AI9" s="330"/>
      <c r="AJ9" s="330"/>
      <c r="AK9" s="330"/>
      <c r="AL9" s="330"/>
      <c r="AM9" s="331"/>
      <c r="AN9" s="80"/>
      <c r="AO9" s="276"/>
      <c r="AP9" s="277"/>
      <c r="AQ9" s="277"/>
      <c r="AR9" s="277"/>
      <c r="AS9" s="277"/>
      <c r="AT9" s="278"/>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row>
    <row r="10" spans="1:99" ht="15" customHeight="1" x14ac:dyDescent="0.25">
      <c r="A10" s="80"/>
      <c r="B10" s="271"/>
      <c r="C10" s="271"/>
      <c r="D10" s="272"/>
      <c r="E10" s="312"/>
      <c r="F10" s="313"/>
      <c r="G10" s="313"/>
      <c r="H10" s="313"/>
      <c r="I10" s="314"/>
      <c r="J10" s="322" t="str">
        <f>IF(AND('Mapa final'!$H$46="Muy Alta",'Mapa final'!$L$46="Leve"),CONCATENATE("R",'Mapa final'!$A$46),"")</f>
        <v/>
      </c>
      <c r="K10" s="318"/>
      <c r="L10" s="318" t="str">
        <f>IF(AND('Mapa final'!$H$52="Muy Alta",'Mapa final'!$L$52="Leve"),CONCATENATE("R",'Mapa final'!$A$52),"")</f>
        <v/>
      </c>
      <c r="M10" s="318"/>
      <c r="N10" s="318" t="str">
        <f>IF(AND('Mapa final'!$H$58="Muy Alta",'Mapa final'!$L$58="Leve"),CONCATENATE("R",'Mapa final'!$A$58),"")</f>
        <v/>
      </c>
      <c r="O10" s="319"/>
      <c r="P10" s="322" t="str">
        <f>IF(AND('Mapa final'!$H$46="Muy Alta",'Mapa final'!$L$46="Menor"),CONCATENATE("R",'Mapa final'!$A$46),"")</f>
        <v/>
      </c>
      <c r="Q10" s="318"/>
      <c r="R10" s="318" t="str">
        <f>IF(AND('Mapa final'!$H$52="Muy Alta",'Mapa final'!$L$52="Menor"),CONCATENATE("R",'Mapa final'!$A$52),"")</f>
        <v/>
      </c>
      <c r="S10" s="318"/>
      <c r="T10" s="318" t="str">
        <f>IF(AND('Mapa final'!$H$58="Muy Alta",'Mapa final'!$L$58="Menor"),CONCATENATE("R",'Mapa final'!$A$58),"")</f>
        <v/>
      </c>
      <c r="U10" s="319"/>
      <c r="V10" s="322" t="str">
        <f>IF(AND('Mapa final'!$H$46="Muy Alta",'Mapa final'!$L$46="Moderado"),CONCATENATE("R",'Mapa final'!$A$46),"")</f>
        <v/>
      </c>
      <c r="W10" s="318"/>
      <c r="X10" s="318" t="str">
        <f>IF(AND('Mapa final'!$H$52="Muy Alta",'Mapa final'!$L$52="Moderado"),CONCATENATE("R",'Mapa final'!$A$52),"")</f>
        <v/>
      </c>
      <c r="Y10" s="318"/>
      <c r="Z10" s="318" t="str">
        <f>IF(AND('Mapa final'!$H$58="Muy Alta",'Mapa final'!$L$58="Moderado"),CONCATENATE("R",'Mapa final'!$A$58),"")</f>
        <v/>
      </c>
      <c r="AA10" s="319"/>
      <c r="AB10" s="322" t="str">
        <f>IF(AND('Mapa final'!$H$46="Muy Alta",'Mapa final'!$L$46="Mayor"),CONCATENATE("R",'Mapa final'!$A$46),"")</f>
        <v/>
      </c>
      <c r="AC10" s="318"/>
      <c r="AD10" s="318" t="str">
        <f>IF(AND('Mapa final'!$H$52="Muy Alta",'Mapa final'!$L$52="Mayor"),CONCATENATE("R",'Mapa final'!$A$52),"")</f>
        <v/>
      </c>
      <c r="AE10" s="318"/>
      <c r="AF10" s="318" t="str">
        <f>IF(AND('Mapa final'!$H$58="Muy Alta",'Mapa final'!$L$58="Mayor"),CONCATENATE("R",'Mapa final'!$A$58),"")</f>
        <v/>
      </c>
      <c r="AG10" s="319"/>
      <c r="AH10" s="329" t="str">
        <f>IF(AND('Mapa final'!$H$46="Muy Alta",'Mapa final'!$L$46="Catastrófico"),CONCATENATE("R",'Mapa final'!$A$46),"")</f>
        <v/>
      </c>
      <c r="AI10" s="330"/>
      <c r="AJ10" s="330" t="str">
        <f>IF(AND('Mapa final'!$H$52="Muy Alta",'Mapa final'!$L$52="Catastrófico"),CONCATENATE("R",'Mapa final'!$A$52),"")</f>
        <v/>
      </c>
      <c r="AK10" s="330"/>
      <c r="AL10" s="330" t="str">
        <f>IF(AND('Mapa final'!$H$58="Muy Alta",'Mapa final'!$L$58="Catastrófico"),CONCATENATE("R",'Mapa final'!$A$58),"")</f>
        <v/>
      </c>
      <c r="AM10" s="331"/>
      <c r="AN10" s="80"/>
      <c r="AO10" s="276"/>
      <c r="AP10" s="277"/>
      <c r="AQ10" s="277"/>
      <c r="AR10" s="277"/>
      <c r="AS10" s="277"/>
      <c r="AT10" s="278"/>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row>
    <row r="11" spans="1:99" ht="15" customHeight="1" x14ac:dyDescent="0.25">
      <c r="A11" s="80"/>
      <c r="B11" s="271"/>
      <c r="C11" s="271"/>
      <c r="D11" s="272"/>
      <c r="E11" s="312"/>
      <c r="F11" s="313"/>
      <c r="G11" s="313"/>
      <c r="H11" s="313"/>
      <c r="I11" s="314"/>
      <c r="J11" s="322"/>
      <c r="K11" s="318"/>
      <c r="L11" s="318"/>
      <c r="M11" s="318"/>
      <c r="N11" s="318"/>
      <c r="O11" s="319"/>
      <c r="P11" s="322"/>
      <c r="Q11" s="318"/>
      <c r="R11" s="318"/>
      <c r="S11" s="318"/>
      <c r="T11" s="318"/>
      <c r="U11" s="319"/>
      <c r="V11" s="322"/>
      <c r="W11" s="318"/>
      <c r="X11" s="318"/>
      <c r="Y11" s="318"/>
      <c r="Z11" s="318"/>
      <c r="AA11" s="319"/>
      <c r="AB11" s="322"/>
      <c r="AC11" s="318"/>
      <c r="AD11" s="318"/>
      <c r="AE11" s="318"/>
      <c r="AF11" s="318"/>
      <c r="AG11" s="319"/>
      <c r="AH11" s="329"/>
      <c r="AI11" s="330"/>
      <c r="AJ11" s="330"/>
      <c r="AK11" s="330"/>
      <c r="AL11" s="330"/>
      <c r="AM11" s="331"/>
      <c r="AN11" s="80"/>
      <c r="AO11" s="276"/>
      <c r="AP11" s="277"/>
      <c r="AQ11" s="277"/>
      <c r="AR11" s="277"/>
      <c r="AS11" s="277"/>
      <c r="AT11" s="278"/>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row>
    <row r="12" spans="1:99" ht="15" customHeight="1" x14ac:dyDescent="0.25">
      <c r="A12" s="80"/>
      <c r="B12" s="271"/>
      <c r="C12" s="271"/>
      <c r="D12" s="272"/>
      <c r="E12" s="312"/>
      <c r="F12" s="313"/>
      <c r="G12" s="313"/>
      <c r="H12" s="313"/>
      <c r="I12" s="314"/>
      <c r="J12" s="322" t="str">
        <f>IF(AND('Mapa final'!$H$64="Muy Alta",'Mapa final'!$L$64="Leve"),CONCATENATE("R",'Mapa final'!$A$64),"")</f>
        <v/>
      </c>
      <c r="K12" s="318"/>
      <c r="L12" s="318" t="str">
        <f>IF(AND('Mapa final'!$H$70="Muy Alta",'Mapa final'!$L$70="Leve"),CONCATENATE("R",'Mapa final'!$A$70),"")</f>
        <v/>
      </c>
      <c r="M12" s="318"/>
      <c r="N12" s="318" t="str">
        <f>IF(AND('Mapa final'!$H$76="Muy Alta",'Mapa final'!$L$76="Leve"),CONCATENATE("R",'Mapa final'!$A$76),"")</f>
        <v/>
      </c>
      <c r="O12" s="319"/>
      <c r="P12" s="322" t="str">
        <f>IF(AND('Mapa final'!$H$64="Muy Alta",'Mapa final'!$L$64="Menor"),CONCATENATE("R",'Mapa final'!$A$64),"")</f>
        <v/>
      </c>
      <c r="Q12" s="318"/>
      <c r="R12" s="318" t="str">
        <f>IF(AND('Mapa final'!$H$70="Muy Alta",'Mapa final'!$L$70="Menor"),CONCATENATE("R",'Mapa final'!$A$70),"")</f>
        <v/>
      </c>
      <c r="S12" s="318"/>
      <c r="T12" s="318" t="str">
        <f>IF(AND('Mapa final'!$H$76="Muy Alta",'Mapa final'!$L$76="Menor"),CONCATENATE("R",'Mapa final'!$A$76),"")</f>
        <v/>
      </c>
      <c r="U12" s="319"/>
      <c r="V12" s="322" t="str">
        <f>IF(AND('Mapa final'!$H$64="Muy Alta",'Mapa final'!$L$64="Moderado"),CONCATENATE("R",'Mapa final'!$A$64),"")</f>
        <v/>
      </c>
      <c r="W12" s="318"/>
      <c r="X12" s="318" t="str">
        <f>IF(AND('Mapa final'!$H$70="Muy Alta",'Mapa final'!$L$70="Moderado"),CONCATENATE("R",'Mapa final'!$A$70),"")</f>
        <v/>
      </c>
      <c r="Y12" s="318"/>
      <c r="Z12" s="318" t="str">
        <f>IF(AND('Mapa final'!$H$76="Muy Alta",'Mapa final'!$L$76="Moderado"),CONCATENATE("R",'Mapa final'!$A$76),"")</f>
        <v/>
      </c>
      <c r="AA12" s="319"/>
      <c r="AB12" s="322" t="str">
        <f>IF(AND('Mapa final'!$H$64="Muy Alta",'Mapa final'!$L$64="Mayor"),CONCATENATE("R",'Mapa final'!$A$64),"")</f>
        <v/>
      </c>
      <c r="AC12" s="318"/>
      <c r="AD12" s="318" t="str">
        <f>IF(AND('Mapa final'!$H$70="Muy Alta",'Mapa final'!$L$70="Mayor"),CONCATENATE("R",'Mapa final'!$A$70),"")</f>
        <v/>
      </c>
      <c r="AE12" s="318"/>
      <c r="AF12" s="318" t="str">
        <f>IF(AND('Mapa final'!$H$76="Muy Alta",'Mapa final'!$L$76="Mayor"),CONCATENATE("R",'Mapa final'!$A$76),"")</f>
        <v/>
      </c>
      <c r="AG12" s="319"/>
      <c r="AH12" s="329" t="str">
        <f>IF(AND('Mapa final'!$H$64="Muy Alta",'Mapa final'!$L$64="Catastrófico"),CONCATENATE("R",'Mapa final'!$A$64),"")</f>
        <v/>
      </c>
      <c r="AI12" s="330"/>
      <c r="AJ12" s="330" t="str">
        <f>IF(AND('Mapa final'!$H$70="Muy Alta",'Mapa final'!$L$70="Catastrófico"),CONCATENATE("R",'Mapa final'!$A$70),"")</f>
        <v/>
      </c>
      <c r="AK12" s="330"/>
      <c r="AL12" s="330" t="str">
        <f>IF(AND('Mapa final'!$H$76="Muy Alta",'Mapa final'!$L$76="Catastrófico"),CONCATENATE("R",'Mapa final'!$A$76),"")</f>
        <v/>
      </c>
      <c r="AM12" s="331"/>
      <c r="AN12" s="80"/>
      <c r="AO12" s="276"/>
      <c r="AP12" s="277"/>
      <c r="AQ12" s="277"/>
      <c r="AR12" s="277"/>
      <c r="AS12" s="277"/>
      <c r="AT12" s="278"/>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row>
    <row r="13" spans="1:99" ht="15.75" customHeight="1" thickBot="1" x14ac:dyDescent="0.3">
      <c r="A13" s="80"/>
      <c r="B13" s="271"/>
      <c r="C13" s="271"/>
      <c r="D13" s="272"/>
      <c r="E13" s="315"/>
      <c r="F13" s="316"/>
      <c r="G13" s="316"/>
      <c r="H13" s="316"/>
      <c r="I13" s="317"/>
      <c r="J13" s="322"/>
      <c r="K13" s="318"/>
      <c r="L13" s="318"/>
      <c r="M13" s="318"/>
      <c r="N13" s="318"/>
      <c r="O13" s="319"/>
      <c r="P13" s="322"/>
      <c r="Q13" s="318"/>
      <c r="R13" s="318"/>
      <c r="S13" s="318"/>
      <c r="T13" s="318"/>
      <c r="U13" s="319"/>
      <c r="V13" s="322"/>
      <c r="W13" s="318"/>
      <c r="X13" s="318"/>
      <c r="Y13" s="318"/>
      <c r="Z13" s="318"/>
      <c r="AA13" s="319"/>
      <c r="AB13" s="322"/>
      <c r="AC13" s="318"/>
      <c r="AD13" s="318"/>
      <c r="AE13" s="318"/>
      <c r="AF13" s="318"/>
      <c r="AG13" s="319"/>
      <c r="AH13" s="332"/>
      <c r="AI13" s="333"/>
      <c r="AJ13" s="333"/>
      <c r="AK13" s="333"/>
      <c r="AL13" s="333"/>
      <c r="AM13" s="334"/>
      <c r="AN13" s="80"/>
      <c r="AO13" s="279"/>
      <c r="AP13" s="280"/>
      <c r="AQ13" s="280"/>
      <c r="AR13" s="280"/>
      <c r="AS13" s="280"/>
      <c r="AT13" s="281"/>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row>
    <row r="14" spans="1:99" ht="15" customHeight="1" x14ac:dyDescent="0.25">
      <c r="A14" s="80"/>
      <c r="B14" s="271"/>
      <c r="C14" s="271"/>
      <c r="D14" s="272"/>
      <c r="E14" s="309" t="s">
        <v>114</v>
      </c>
      <c r="F14" s="310"/>
      <c r="G14" s="310"/>
      <c r="H14" s="310"/>
      <c r="I14" s="310"/>
      <c r="J14" s="344" t="str">
        <f>IF(AND('Mapa final'!$H$10="Alta",'Mapa final'!$L$10="Leve"),CONCATENATE("R",'Mapa final'!$A$10),"")</f>
        <v/>
      </c>
      <c r="K14" s="345"/>
      <c r="L14" s="345" t="str">
        <f>IF(AND('Mapa final'!$H$16="Alta",'Mapa final'!$L$16="Leve"),CONCATENATE("R",'Mapa final'!$A$16),"")</f>
        <v/>
      </c>
      <c r="M14" s="345"/>
      <c r="N14" s="345" t="str">
        <f>IF(AND('Mapa final'!$H$22="Alta",'Mapa final'!$L$22="Leve"),CONCATENATE("R",'Mapa final'!$A$22),"")</f>
        <v/>
      </c>
      <c r="O14" s="346"/>
      <c r="P14" s="344" t="str">
        <f>IF(AND('Mapa final'!$H$10="Alta",'Mapa final'!$L$10="Menor"),CONCATENATE("R",'Mapa final'!$A$10),"")</f>
        <v/>
      </c>
      <c r="Q14" s="345"/>
      <c r="R14" s="345" t="str">
        <f>IF(AND('Mapa final'!$H$16="Alta",'Mapa final'!$L$16="Menor"),CONCATENATE("R",'Mapa final'!$A$16),"")</f>
        <v/>
      </c>
      <c r="S14" s="345"/>
      <c r="T14" s="345" t="str">
        <f>IF(AND('Mapa final'!$H$22="Alta",'Mapa final'!$L$22="Menor"),CONCATENATE("R",'Mapa final'!$A$22),"")</f>
        <v/>
      </c>
      <c r="U14" s="346"/>
      <c r="V14" s="320" t="str">
        <f>IF(AND('Mapa final'!$H$10="Alta",'Mapa final'!$L$10="Moderado"),CONCATENATE("R",'Mapa final'!$A$10),"")</f>
        <v/>
      </c>
      <c r="W14" s="321"/>
      <c r="X14" s="321" t="str">
        <f>IF(AND('Mapa final'!$H$16="Alta",'Mapa final'!$L$16="Moderado"),CONCATENATE("R",'Mapa final'!$A$16),"")</f>
        <v/>
      </c>
      <c r="Y14" s="321"/>
      <c r="Z14" s="321" t="str">
        <f>IF(AND('Mapa final'!$H$22="Alta",'Mapa final'!$L$22="Moderado"),CONCATENATE("R",'Mapa final'!$A$22),"")</f>
        <v/>
      </c>
      <c r="AA14" s="323"/>
      <c r="AB14" s="320" t="str">
        <f>IF(AND('Mapa final'!$H$10="Alta",'Mapa final'!$L$10="Mayor"),CONCATENATE("R",'Mapa final'!$A$10),"")</f>
        <v/>
      </c>
      <c r="AC14" s="321"/>
      <c r="AD14" s="321" t="str">
        <f>IF(AND('Mapa final'!$H$16="Alta",'Mapa final'!$L$16="Mayor"),CONCATENATE("R",'Mapa final'!$A$16),"")</f>
        <v/>
      </c>
      <c r="AE14" s="321"/>
      <c r="AF14" s="321" t="str">
        <f>IF(AND('Mapa final'!$H$22="Alta",'Mapa final'!$L$22="Mayor"),CONCATENATE("R",'Mapa final'!$A$22),"")</f>
        <v/>
      </c>
      <c r="AG14" s="323"/>
      <c r="AH14" s="335" t="str">
        <f>IF(AND('Mapa final'!$H$10="Alta",'Mapa final'!$L$10="Catastrófico"),CONCATENATE("R",'Mapa final'!$A$10),"")</f>
        <v/>
      </c>
      <c r="AI14" s="336"/>
      <c r="AJ14" s="336" t="str">
        <f>IF(AND('Mapa final'!$H$16="Alta",'Mapa final'!$L$16="Catastrófico"),CONCATENATE("R",'Mapa final'!$A$16),"")</f>
        <v/>
      </c>
      <c r="AK14" s="336"/>
      <c r="AL14" s="336" t="str">
        <f>IF(AND('Mapa final'!$H$22="Alta",'Mapa final'!$L$22="Catastrófico"),CONCATENATE("R",'Mapa final'!$A$22),"")</f>
        <v/>
      </c>
      <c r="AM14" s="337"/>
      <c r="AN14" s="80"/>
      <c r="AO14" s="282" t="s">
        <v>79</v>
      </c>
      <c r="AP14" s="283"/>
      <c r="AQ14" s="283"/>
      <c r="AR14" s="283"/>
      <c r="AS14" s="283"/>
      <c r="AT14" s="284"/>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row>
    <row r="15" spans="1:99" ht="15" customHeight="1" x14ac:dyDescent="0.25">
      <c r="A15" s="80"/>
      <c r="B15" s="271"/>
      <c r="C15" s="271"/>
      <c r="D15" s="272"/>
      <c r="E15" s="312"/>
      <c r="F15" s="313"/>
      <c r="G15" s="313"/>
      <c r="H15" s="313"/>
      <c r="I15" s="313"/>
      <c r="J15" s="338"/>
      <c r="K15" s="339"/>
      <c r="L15" s="339"/>
      <c r="M15" s="339"/>
      <c r="N15" s="339"/>
      <c r="O15" s="340"/>
      <c r="P15" s="338"/>
      <c r="Q15" s="339"/>
      <c r="R15" s="339"/>
      <c r="S15" s="339"/>
      <c r="T15" s="339"/>
      <c r="U15" s="340"/>
      <c r="V15" s="322"/>
      <c r="W15" s="318"/>
      <c r="X15" s="318"/>
      <c r="Y15" s="318"/>
      <c r="Z15" s="318"/>
      <c r="AA15" s="319"/>
      <c r="AB15" s="322"/>
      <c r="AC15" s="318"/>
      <c r="AD15" s="318"/>
      <c r="AE15" s="318"/>
      <c r="AF15" s="318"/>
      <c r="AG15" s="319"/>
      <c r="AH15" s="329"/>
      <c r="AI15" s="330"/>
      <c r="AJ15" s="330"/>
      <c r="AK15" s="330"/>
      <c r="AL15" s="330"/>
      <c r="AM15" s="331"/>
      <c r="AN15" s="80"/>
      <c r="AO15" s="285"/>
      <c r="AP15" s="286"/>
      <c r="AQ15" s="286"/>
      <c r="AR15" s="286"/>
      <c r="AS15" s="286"/>
      <c r="AT15" s="287"/>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row>
    <row r="16" spans="1:99" ht="15" customHeight="1" x14ac:dyDescent="0.25">
      <c r="A16" s="80"/>
      <c r="B16" s="271"/>
      <c r="C16" s="271"/>
      <c r="D16" s="272"/>
      <c r="E16" s="312"/>
      <c r="F16" s="313"/>
      <c r="G16" s="313"/>
      <c r="H16" s="313"/>
      <c r="I16" s="313"/>
      <c r="J16" s="338" t="str">
        <f>IF(AND('Mapa final'!$H$28="Alta",'Mapa final'!$L$28="Leve"),CONCATENATE("R",'Mapa final'!$A$28),"")</f>
        <v/>
      </c>
      <c r="K16" s="339"/>
      <c r="L16" s="339" t="str">
        <f>IF(AND('Mapa final'!$H$34="Alta",'Mapa final'!$L$34="Leve"),CONCATENATE("R",'Mapa final'!$A$34),"")</f>
        <v/>
      </c>
      <c r="M16" s="339"/>
      <c r="N16" s="339" t="str">
        <f>IF(AND('Mapa final'!$H$40="Alta",'Mapa final'!$L$40="Leve"),CONCATENATE("R",'Mapa final'!$A$40),"")</f>
        <v/>
      </c>
      <c r="O16" s="340"/>
      <c r="P16" s="338" t="str">
        <f>IF(AND('Mapa final'!$H$28="Alta",'Mapa final'!$L$28="Menor"),CONCATENATE("R",'Mapa final'!$A$28),"")</f>
        <v/>
      </c>
      <c r="Q16" s="339"/>
      <c r="R16" s="339" t="str">
        <f>IF(AND('Mapa final'!$H$34="Alta",'Mapa final'!$L$34="Menor"),CONCATENATE("R",'Mapa final'!$A$34),"")</f>
        <v/>
      </c>
      <c r="S16" s="339"/>
      <c r="T16" s="339" t="str">
        <f>IF(AND('Mapa final'!$H$40="Alta",'Mapa final'!$L$40="Menor"),CONCATENATE("R",'Mapa final'!$A$40),"")</f>
        <v/>
      </c>
      <c r="U16" s="340"/>
      <c r="V16" s="322" t="str">
        <f>IF(AND('Mapa final'!$H$28="Alta",'Mapa final'!$L$28="Moderado"),CONCATENATE("R",'Mapa final'!$A$28),"")</f>
        <v/>
      </c>
      <c r="W16" s="318"/>
      <c r="X16" s="318" t="str">
        <f>IF(AND('Mapa final'!$H$34="Alta",'Mapa final'!$L$34="Moderado"),CONCATENATE("R",'Mapa final'!$A$34),"")</f>
        <v/>
      </c>
      <c r="Y16" s="318"/>
      <c r="Z16" s="318" t="str">
        <f>IF(AND('Mapa final'!$H$40="Alta",'Mapa final'!$L$40="Moderado"),CONCATENATE("R",'Mapa final'!$A$40),"")</f>
        <v/>
      </c>
      <c r="AA16" s="319"/>
      <c r="AB16" s="322" t="str">
        <f>IF(AND('Mapa final'!$H$28="Alta",'Mapa final'!$L$28="Mayor"),CONCATENATE("R",'Mapa final'!$A$28),"")</f>
        <v/>
      </c>
      <c r="AC16" s="318"/>
      <c r="AD16" s="318" t="str">
        <f>IF(AND('Mapa final'!$H$34="Alta",'Mapa final'!$L$34="Mayor"),CONCATENATE("R",'Mapa final'!$A$34),"")</f>
        <v/>
      </c>
      <c r="AE16" s="318"/>
      <c r="AF16" s="318" t="str">
        <f>IF(AND('Mapa final'!$H$40="Alta",'Mapa final'!$L$40="Mayor"),CONCATENATE("R",'Mapa final'!$A$40),"")</f>
        <v/>
      </c>
      <c r="AG16" s="319"/>
      <c r="AH16" s="329" t="str">
        <f>IF(AND('Mapa final'!$H$28="Alta",'Mapa final'!$L$28="Catastrófico"),CONCATENATE("R",'Mapa final'!$A$28),"")</f>
        <v/>
      </c>
      <c r="AI16" s="330"/>
      <c r="AJ16" s="330" t="str">
        <f>IF(AND('Mapa final'!$H$34="Alta",'Mapa final'!$L$34="Catastrófico"),CONCATENATE("R",'Mapa final'!$A$34),"")</f>
        <v/>
      </c>
      <c r="AK16" s="330"/>
      <c r="AL16" s="330" t="str">
        <f>IF(AND('Mapa final'!$H$40="Alta",'Mapa final'!$L$40="Catastrófico"),CONCATENATE("R",'Mapa final'!$A$40),"")</f>
        <v/>
      </c>
      <c r="AM16" s="331"/>
      <c r="AN16" s="80"/>
      <c r="AO16" s="285"/>
      <c r="AP16" s="286"/>
      <c r="AQ16" s="286"/>
      <c r="AR16" s="286"/>
      <c r="AS16" s="286"/>
      <c r="AT16" s="287"/>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row>
    <row r="17" spans="1:80" ht="15" customHeight="1" x14ac:dyDescent="0.25">
      <c r="A17" s="80"/>
      <c r="B17" s="271"/>
      <c r="C17" s="271"/>
      <c r="D17" s="272"/>
      <c r="E17" s="312"/>
      <c r="F17" s="313"/>
      <c r="G17" s="313"/>
      <c r="H17" s="313"/>
      <c r="I17" s="313"/>
      <c r="J17" s="338"/>
      <c r="K17" s="339"/>
      <c r="L17" s="339"/>
      <c r="M17" s="339"/>
      <c r="N17" s="339"/>
      <c r="O17" s="340"/>
      <c r="P17" s="338"/>
      <c r="Q17" s="339"/>
      <c r="R17" s="339"/>
      <c r="S17" s="339"/>
      <c r="T17" s="339"/>
      <c r="U17" s="340"/>
      <c r="V17" s="322"/>
      <c r="W17" s="318"/>
      <c r="X17" s="318"/>
      <c r="Y17" s="318"/>
      <c r="Z17" s="318"/>
      <c r="AA17" s="319"/>
      <c r="AB17" s="322"/>
      <c r="AC17" s="318"/>
      <c r="AD17" s="318"/>
      <c r="AE17" s="318"/>
      <c r="AF17" s="318"/>
      <c r="AG17" s="319"/>
      <c r="AH17" s="329"/>
      <c r="AI17" s="330"/>
      <c r="AJ17" s="330"/>
      <c r="AK17" s="330"/>
      <c r="AL17" s="330"/>
      <c r="AM17" s="331"/>
      <c r="AN17" s="80"/>
      <c r="AO17" s="285"/>
      <c r="AP17" s="286"/>
      <c r="AQ17" s="286"/>
      <c r="AR17" s="286"/>
      <c r="AS17" s="286"/>
      <c r="AT17" s="287"/>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row>
    <row r="18" spans="1:80" ht="15" customHeight="1" x14ac:dyDescent="0.25">
      <c r="A18" s="80"/>
      <c r="B18" s="271"/>
      <c r="C18" s="271"/>
      <c r="D18" s="272"/>
      <c r="E18" s="312"/>
      <c r="F18" s="313"/>
      <c r="G18" s="313"/>
      <c r="H18" s="313"/>
      <c r="I18" s="313"/>
      <c r="J18" s="338" t="str">
        <f>IF(AND('Mapa final'!$H$46="Alta",'Mapa final'!$L$46="Leve"),CONCATENATE("R",'Mapa final'!$A$46),"")</f>
        <v/>
      </c>
      <c r="K18" s="339"/>
      <c r="L18" s="339" t="str">
        <f>IF(AND('Mapa final'!$H$52="Alta",'Mapa final'!$L$52="Leve"),CONCATENATE("R",'Mapa final'!$A$52),"")</f>
        <v/>
      </c>
      <c r="M18" s="339"/>
      <c r="N18" s="339" t="str">
        <f>IF(AND('Mapa final'!$H$58="Alta",'Mapa final'!$L$58="Leve"),CONCATENATE("R",'Mapa final'!$A$58),"")</f>
        <v/>
      </c>
      <c r="O18" s="340"/>
      <c r="P18" s="338" t="str">
        <f>IF(AND('Mapa final'!$H$46="Alta",'Mapa final'!$L$46="Menor"),CONCATENATE("R",'Mapa final'!$A$46),"")</f>
        <v/>
      </c>
      <c r="Q18" s="339"/>
      <c r="R18" s="339" t="str">
        <f>IF(AND('Mapa final'!$H$52="Alta",'Mapa final'!$L$52="Menor"),CONCATENATE("R",'Mapa final'!$A$52),"")</f>
        <v/>
      </c>
      <c r="S18" s="339"/>
      <c r="T18" s="339" t="str">
        <f>IF(AND('Mapa final'!$H$58="Alta",'Mapa final'!$L$58="Menor"),CONCATENATE("R",'Mapa final'!$A$58),"")</f>
        <v/>
      </c>
      <c r="U18" s="340"/>
      <c r="V18" s="322" t="str">
        <f>IF(AND('Mapa final'!$H$46="Alta",'Mapa final'!$L$46="Moderado"),CONCATENATE("R",'Mapa final'!$A$46),"")</f>
        <v/>
      </c>
      <c r="W18" s="318"/>
      <c r="X18" s="318" t="str">
        <f>IF(AND('Mapa final'!$H$52="Alta",'Mapa final'!$L$52="Moderado"),CONCATENATE("R",'Mapa final'!$A$52),"")</f>
        <v/>
      </c>
      <c r="Y18" s="318"/>
      <c r="Z18" s="318" t="str">
        <f>IF(AND('Mapa final'!$H$58="Alta",'Mapa final'!$L$58="Moderado"),CONCATENATE("R",'Mapa final'!$A$58),"")</f>
        <v/>
      </c>
      <c r="AA18" s="319"/>
      <c r="AB18" s="322" t="str">
        <f>IF(AND('Mapa final'!$H$46="Alta",'Mapa final'!$L$46="Mayor"),CONCATENATE("R",'Mapa final'!$A$46),"")</f>
        <v/>
      </c>
      <c r="AC18" s="318"/>
      <c r="AD18" s="318" t="str">
        <f>IF(AND('Mapa final'!$H$52="Alta",'Mapa final'!$L$52="Mayor"),CONCATENATE("R",'Mapa final'!$A$52),"")</f>
        <v/>
      </c>
      <c r="AE18" s="318"/>
      <c r="AF18" s="318" t="str">
        <f>IF(AND('Mapa final'!$H$58="Alta",'Mapa final'!$L$58="Mayor"),CONCATENATE("R",'Mapa final'!$A$58),"")</f>
        <v/>
      </c>
      <c r="AG18" s="319"/>
      <c r="AH18" s="329" t="str">
        <f>IF(AND('Mapa final'!$H$46="Alta",'Mapa final'!$L$46="Catastrófico"),CONCATENATE("R",'Mapa final'!$A$46),"")</f>
        <v/>
      </c>
      <c r="AI18" s="330"/>
      <c r="AJ18" s="330" t="str">
        <f>IF(AND('Mapa final'!$H$52="Alta",'Mapa final'!$L$52="Catastrófico"),CONCATENATE("R",'Mapa final'!$A$52),"")</f>
        <v/>
      </c>
      <c r="AK18" s="330"/>
      <c r="AL18" s="330" t="str">
        <f>IF(AND('Mapa final'!$H$58="Alta",'Mapa final'!$L$58="Catastrófico"),CONCATENATE("R",'Mapa final'!$A$58),"")</f>
        <v/>
      </c>
      <c r="AM18" s="331"/>
      <c r="AN18" s="80"/>
      <c r="AO18" s="285"/>
      <c r="AP18" s="286"/>
      <c r="AQ18" s="286"/>
      <c r="AR18" s="286"/>
      <c r="AS18" s="286"/>
      <c r="AT18" s="287"/>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row>
    <row r="19" spans="1:80" ht="15" customHeight="1" x14ac:dyDescent="0.25">
      <c r="A19" s="80"/>
      <c r="B19" s="271"/>
      <c r="C19" s="271"/>
      <c r="D19" s="272"/>
      <c r="E19" s="312"/>
      <c r="F19" s="313"/>
      <c r="G19" s="313"/>
      <c r="H19" s="313"/>
      <c r="I19" s="313"/>
      <c r="J19" s="338"/>
      <c r="K19" s="339"/>
      <c r="L19" s="339"/>
      <c r="M19" s="339"/>
      <c r="N19" s="339"/>
      <c r="O19" s="340"/>
      <c r="P19" s="338"/>
      <c r="Q19" s="339"/>
      <c r="R19" s="339"/>
      <c r="S19" s="339"/>
      <c r="T19" s="339"/>
      <c r="U19" s="340"/>
      <c r="V19" s="322"/>
      <c r="W19" s="318"/>
      <c r="X19" s="318"/>
      <c r="Y19" s="318"/>
      <c r="Z19" s="318"/>
      <c r="AA19" s="319"/>
      <c r="AB19" s="322"/>
      <c r="AC19" s="318"/>
      <c r="AD19" s="318"/>
      <c r="AE19" s="318"/>
      <c r="AF19" s="318"/>
      <c r="AG19" s="319"/>
      <c r="AH19" s="329"/>
      <c r="AI19" s="330"/>
      <c r="AJ19" s="330"/>
      <c r="AK19" s="330"/>
      <c r="AL19" s="330"/>
      <c r="AM19" s="331"/>
      <c r="AN19" s="80"/>
      <c r="AO19" s="285"/>
      <c r="AP19" s="286"/>
      <c r="AQ19" s="286"/>
      <c r="AR19" s="286"/>
      <c r="AS19" s="286"/>
      <c r="AT19" s="287"/>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row>
    <row r="20" spans="1:80" ht="15" customHeight="1" x14ac:dyDescent="0.25">
      <c r="A20" s="80"/>
      <c r="B20" s="271"/>
      <c r="C20" s="271"/>
      <c r="D20" s="272"/>
      <c r="E20" s="312"/>
      <c r="F20" s="313"/>
      <c r="G20" s="313"/>
      <c r="H20" s="313"/>
      <c r="I20" s="313"/>
      <c r="J20" s="338" t="str">
        <f>IF(AND('Mapa final'!$H$64="Alta",'Mapa final'!$L$64="Leve"),CONCATENATE("R",'Mapa final'!$A$64),"")</f>
        <v/>
      </c>
      <c r="K20" s="339"/>
      <c r="L20" s="339" t="str">
        <f>IF(AND('Mapa final'!$H$70="Alta",'Mapa final'!$L$70="Leve"),CONCATENATE("R",'Mapa final'!$A$70),"")</f>
        <v/>
      </c>
      <c r="M20" s="339"/>
      <c r="N20" s="339" t="str">
        <f>IF(AND('Mapa final'!$H$76="Alta",'Mapa final'!$L$76="Leve"),CONCATENATE("R",'Mapa final'!$A$76),"")</f>
        <v/>
      </c>
      <c r="O20" s="340"/>
      <c r="P20" s="338" t="str">
        <f>IF(AND('Mapa final'!$H$64="Alta",'Mapa final'!$L$64="Menor"),CONCATENATE("R",'Mapa final'!$A$64),"")</f>
        <v/>
      </c>
      <c r="Q20" s="339"/>
      <c r="R20" s="339" t="str">
        <f>IF(AND('Mapa final'!$H$70="Alta",'Mapa final'!$L$70="Menor"),CONCATENATE("R",'Mapa final'!$A$70),"")</f>
        <v/>
      </c>
      <c r="S20" s="339"/>
      <c r="T20" s="339" t="str">
        <f>IF(AND('Mapa final'!$H$76="Alta",'Mapa final'!$L$76="Menor"),CONCATENATE("R",'Mapa final'!$A$76),"")</f>
        <v/>
      </c>
      <c r="U20" s="340"/>
      <c r="V20" s="322" t="str">
        <f>IF(AND('Mapa final'!$H$64="Alta",'Mapa final'!$L$64="Moderado"),CONCATENATE("R",'Mapa final'!$A$64),"")</f>
        <v/>
      </c>
      <c r="W20" s="318"/>
      <c r="X20" s="318" t="str">
        <f>IF(AND('Mapa final'!$H$70="Alta",'Mapa final'!$L$70="Moderado"),CONCATENATE("R",'Mapa final'!$A$70),"")</f>
        <v/>
      </c>
      <c r="Y20" s="318"/>
      <c r="Z20" s="318" t="str">
        <f>IF(AND('Mapa final'!$H$76="Alta",'Mapa final'!$L$76="Moderado"),CONCATENATE("R",'Mapa final'!$A$76),"")</f>
        <v/>
      </c>
      <c r="AA20" s="319"/>
      <c r="AB20" s="322" t="str">
        <f>IF(AND('Mapa final'!$H$64="Alta",'Mapa final'!$L$64="Mayor"),CONCATENATE("R",'Mapa final'!$A$64),"")</f>
        <v/>
      </c>
      <c r="AC20" s="318"/>
      <c r="AD20" s="318" t="str">
        <f>IF(AND('Mapa final'!$H$70="Alta",'Mapa final'!$L$70="Mayor"),CONCATENATE("R",'Mapa final'!$A$70),"")</f>
        <v/>
      </c>
      <c r="AE20" s="318"/>
      <c r="AF20" s="318" t="str">
        <f>IF(AND('Mapa final'!$H$76="Alta",'Mapa final'!$L$76="Mayor"),CONCATENATE("R",'Mapa final'!$A$76),"")</f>
        <v/>
      </c>
      <c r="AG20" s="319"/>
      <c r="AH20" s="329" t="str">
        <f>IF(AND('Mapa final'!$H$64="Alta",'Mapa final'!$L$64="Catastrófico"),CONCATENATE("R",'Mapa final'!$A$64),"")</f>
        <v/>
      </c>
      <c r="AI20" s="330"/>
      <c r="AJ20" s="330" t="str">
        <f>IF(AND('Mapa final'!$H$70="Alta",'Mapa final'!$L$70="Catastrófico"),CONCATENATE("R",'Mapa final'!$A$70),"")</f>
        <v/>
      </c>
      <c r="AK20" s="330"/>
      <c r="AL20" s="330" t="str">
        <f>IF(AND('Mapa final'!$H$76="Alta",'Mapa final'!$L$76="Catastrófico"),CONCATENATE("R",'Mapa final'!$A$76),"")</f>
        <v/>
      </c>
      <c r="AM20" s="331"/>
      <c r="AN20" s="80"/>
      <c r="AO20" s="285"/>
      <c r="AP20" s="286"/>
      <c r="AQ20" s="286"/>
      <c r="AR20" s="286"/>
      <c r="AS20" s="286"/>
      <c r="AT20" s="287"/>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row>
    <row r="21" spans="1:80" ht="15.75" customHeight="1" thickBot="1" x14ac:dyDescent="0.3">
      <c r="A21" s="80"/>
      <c r="B21" s="271"/>
      <c r="C21" s="271"/>
      <c r="D21" s="272"/>
      <c r="E21" s="315"/>
      <c r="F21" s="316"/>
      <c r="G21" s="316"/>
      <c r="H21" s="316"/>
      <c r="I21" s="316"/>
      <c r="J21" s="341"/>
      <c r="K21" s="342"/>
      <c r="L21" s="342"/>
      <c r="M21" s="342"/>
      <c r="N21" s="342"/>
      <c r="O21" s="343"/>
      <c r="P21" s="341"/>
      <c r="Q21" s="342"/>
      <c r="R21" s="342"/>
      <c r="S21" s="342"/>
      <c r="T21" s="342"/>
      <c r="U21" s="343"/>
      <c r="V21" s="326"/>
      <c r="W21" s="327"/>
      <c r="X21" s="327"/>
      <c r="Y21" s="327"/>
      <c r="Z21" s="327"/>
      <c r="AA21" s="328"/>
      <c r="AB21" s="326"/>
      <c r="AC21" s="327"/>
      <c r="AD21" s="327"/>
      <c r="AE21" s="327"/>
      <c r="AF21" s="327"/>
      <c r="AG21" s="328"/>
      <c r="AH21" s="332"/>
      <c r="AI21" s="333"/>
      <c r="AJ21" s="333"/>
      <c r="AK21" s="333"/>
      <c r="AL21" s="333"/>
      <c r="AM21" s="334"/>
      <c r="AN21" s="80"/>
      <c r="AO21" s="288"/>
      <c r="AP21" s="289"/>
      <c r="AQ21" s="289"/>
      <c r="AR21" s="289"/>
      <c r="AS21" s="289"/>
      <c r="AT21" s="29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row>
    <row r="22" spans="1:80" x14ac:dyDescent="0.25">
      <c r="A22" s="80"/>
      <c r="B22" s="271"/>
      <c r="C22" s="271"/>
      <c r="D22" s="272"/>
      <c r="E22" s="309" t="s">
        <v>116</v>
      </c>
      <c r="F22" s="310"/>
      <c r="G22" s="310"/>
      <c r="H22" s="310"/>
      <c r="I22" s="311"/>
      <c r="J22" s="344" t="str">
        <f>IF(AND('Mapa final'!$H$10="Media",'Mapa final'!$L$10="Leve"),CONCATENATE("R",'Mapa final'!$A$10),"")</f>
        <v/>
      </c>
      <c r="K22" s="345"/>
      <c r="L22" s="345" t="str">
        <f>IF(AND('Mapa final'!$H$16="Media",'Mapa final'!$L$16="Leve"),CONCATENATE("R",'Mapa final'!$A$16),"")</f>
        <v/>
      </c>
      <c r="M22" s="345"/>
      <c r="N22" s="345" t="str">
        <f>IF(AND('Mapa final'!$H$22="Media",'Mapa final'!$L$22="Leve"),CONCATENATE("R",'Mapa final'!$A$22),"")</f>
        <v/>
      </c>
      <c r="O22" s="346"/>
      <c r="P22" s="344" t="str">
        <f>IF(AND('Mapa final'!$H$10="Media",'Mapa final'!$L$10="Menor"),CONCATENATE("R",'Mapa final'!$A$10),"")</f>
        <v/>
      </c>
      <c r="Q22" s="345"/>
      <c r="R22" s="345" t="str">
        <f>IF(AND('Mapa final'!$H$16="Media",'Mapa final'!$L$16="Menor"),CONCATENATE("R",'Mapa final'!$A$16),"")</f>
        <v/>
      </c>
      <c r="S22" s="345"/>
      <c r="T22" s="345" t="str">
        <f>IF(AND('Mapa final'!$H$22="Media",'Mapa final'!$L$22="Menor"),CONCATENATE("R",'Mapa final'!$A$22),"")</f>
        <v/>
      </c>
      <c r="U22" s="346"/>
      <c r="V22" s="344" t="str">
        <f>IF(AND('Mapa final'!$H$10="Media",'Mapa final'!$L$10="Moderado"),CONCATENATE("R",'Mapa final'!$A$10),"")</f>
        <v/>
      </c>
      <c r="W22" s="345"/>
      <c r="X22" s="345" t="str">
        <f>IF(AND('Mapa final'!$H$16="Media",'Mapa final'!$L$16="Moderado"),CONCATENATE("R",'Mapa final'!$A$16),"")</f>
        <v/>
      </c>
      <c r="Y22" s="345"/>
      <c r="Z22" s="345" t="str">
        <f>IF(AND('Mapa final'!$H$22="Media",'Mapa final'!$L$22="Moderado"),CONCATENATE("R",'Mapa final'!$A$22),"")</f>
        <v/>
      </c>
      <c r="AA22" s="346"/>
      <c r="AB22" s="320" t="str">
        <f>IF(AND('Mapa final'!$H$10="Media",'Mapa final'!$L$10="Mayor"),CONCATENATE("R",'Mapa final'!$A$10),"")</f>
        <v/>
      </c>
      <c r="AC22" s="321"/>
      <c r="AD22" s="321" t="str">
        <f>IF(AND('Mapa final'!$H$16="Media",'Mapa final'!$L$16="Mayor"),CONCATENATE("R",'Mapa final'!$A$16),"")</f>
        <v/>
      </c>
      <c r="AE22" s="321"/>
      <c r="AF22" s="321" t="str">
        <f>IF(AND('Mapa final'!$H$22="Media",'Mapa final'!$L$22="Mayor"),CONCATENATE("R",'Mapa final'!$A$22),"")</f>
        <v/>
      </c>
      <c r="AG22" s="323"/>
      <c r="AH22" s="335" t="str">
        <f>IF(AND('Mapa final'!$H$10="Media",'Mapa final'!$L$10="Catastrófico"),CONCATENATE("R",'Mapa final'!$A$10),"")</f>
        <v/>
      </c>
      <c r="AI22" s="336"/>
      <c r="AJ22" s="336" t="str">
        <f>IF(AND('Mapa final'!$H$16="Media",'Mapa final'!$L$16="Catastrófico"),CONCATENATE("R",'Mapa final'!$A$16),"")</f>
        <v/>
      </c>
      <c r="AK22" s="336"/>
      <c r="AL22" s="336" t="str">
        <f>IF(AND('Mapa final'!$H$22="Media",'Mapa final'!$L$22="Catastrófico"),CONCATENATE("R",'Mapa final'!$A$22),"")</f>
        <v/>
      </c>
      <c r="AM22" s="337"/>
      <c r="AN22" s="80"/>
      <c r="AO22" s="291" t="s">
        <v>80</v>
      </c>
      <c r="AP22" s="292"/>
      <c r="AQ22" s="292"/>
      <c r="AR22" s="292"/>
      <c r="AS22" s="292"/>
      <c r="AT22" s="293"/>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row>
    <row r="23" spans="1:80" x14ac:dyDescent="0.25">
      <c r="A23" s="80"/>
      <c r="B23" s="271"/>
      <c r="C23" s="271"/>
      <c r="D23" s="272"/>
      <c r="E23" s="312"/>
      <c r="F23" s="313"/>
      <c r="G23" s="313"/>
      <c r="H23" s="313"/>
      <c r="I23" s="314"/>
      <c r="J23" s="338"/>
      <c r="K23" s="339"/>
      <c r="L23" s="339"/>
      <c r="M23" s="339"/>
      <c r="N23" s="339"/>
      <c r="O23" s="340"/>
      <c r="P23" s="338"/>
      <c r="Q23" s="339"/>
      <c r="R23" s="339"/>
      <c r="S23" s="339"/>
      <c r="T23" s="339"/>
      <c r="U23" s="340"/>
      <c r="V23" s="338"/>
      <c r="W23" s="339"/>
      <c r="X23" s="339"/>
      <c r="Y23" s="339"/>
      <c r="Z23" s="339"/>
      <c r="AA23" s="340"/>
      <c r="AB23" s="322"/>
      <c r="AC23" s="318"/>
      <c r="AD23" s="318"/>
      <c r="AE23" s="318"/>
      <c r="AF23" s="318"/>
      <c r="AG23" s="319"/>
      <c r="AH23" s="329"/>
      <c r="AI23" s="330"/>
      <c r="AJ23" s="330"/>
      <c r="AK23" s="330"/>
      <c r="AL23" s="330"/>
      <c r="AM23" s="331"/>
      <c r="AN23" s="80"/>
      <c r="AO23" s="294"/>
      <c r="AP23" s="295"/>
      <c r="AQ23" s="295"/>
      <c r="AR23" s="295"/>
      <c r="AS23" s="295"/>
      <c r="AT23" s="296"/>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row>
    <row r="24" spans="1:80" x14ac:dyDescent="0.25">
      <c r="A24" s="80"/>
      <c r="B24" s="271"/>
      <c r="C24" s="271"/>
      <c r="D24" s="272"/>
      <c r="E24" s="312"/>
      <c r="F24" s="313"/>
      <c r="G24" s="313"/>
      <c r="H24" s="313"/>
      <c r="I24" s="314"/>
      <c r="J24" s="338" t="str">
        <f>IF(AND('Mapa final'!$H$28="Media",'Mapa final'!$L$28="Leve"),CONCATENATE("R",'Mapa final'!$A$28),"")</f>
        <v/>
      </c>
      <c r="K24" s="339"/>
      <c r="L24" s="339" t="str">
        <f>IF(AND('Mapa final'!$H$34="Media",'Mapa final'!$L$34="Leve"),CONCATENATE("R",'Mapa final'!$A$34),"")</f>
        <v/>
      </c>
      <c r="M24" s="339"/>
      <c r="N24" s="339" t="str">
        <f>IF(AND('Mapa final'!$H$40="Media",'Mapa final'!$L$40="Leve"),CONCATENATE("R",'Mapa final'!$A$40),"")</f>
        <v/>
      </c>
      <c r="O24" s="340"/>
      <c r="P24" s="338" t="str">
        <f>IF(AND('Mapa final'!$H$28="Media",'Mapa final'!$L$28="Menor"),CONCATENATE("R",'Mapa final'!$A$28),"")</f>
        <v/>
      </c>
      <c r="Q24" s="339"/>
      <c r="R24" s="339" t="str">
        <f>IF(AND('Mapa final'!$H$34="Media",'Mapa final'!$L$34="Menor"),CONCATENATE("R",'Mapa final'!$A$34),"")</f>
        <v/>
      </c>
      <c r="S24" s="339"/>
      <c r="T24" s="339" t="str">
        <f>IF(AND('Mapa final'!$H$40="Media",'Mapa final'!$L$40="Menor"),CONCATENATE("R",'Mapa final'!$A$40),"")</f>
        <v/>
      </c>
      <c r="U24" s="340"/>
      <c r="V24" s="338" t="str">
        <f>IF(AND('Mapa final'!$H$28="Media",'Mapa final'!$L$28="Moderado"),CONCATENATE("R",'Mapa final'!$A$28),"")</f>
        <v/>
      </c>
      <c r="W24" s="339"/>
      <c r="X24" s="339" t="str">
        <f>IF(AND('Mapa final'!$H$34="Media",'Mapa final'!$L$34="Moderado"),CONCATENATE("R",'Mapa final'!$A$34),"")</f>
        <v/>
      </c>
      <c r="Y24" s="339"/>
      <c r="Z24" s="339" t="str">
        <f>IF(AND('Mapa final'!$H$40="Media",'Mapa final'!$L$40="Moderado"),CONCATENATE("R",'Mapa final'!$A$40),"")</f>
        <v/>
      </c>
      <c r="AA24" s="340"/>
      <c r="AB24" s="322" t="str">
        <f>IF(AND('Mapa final'!$H$28="Media",'Mapa final'!$L$28="Mayor"),CONCATENATE("R",'Mapa final'!$A$28),"")</f>
        <v/>
      </c>
      <c r="AC24" s="318"/>
      <c r="AD24" s="318" t="str">
        <f>IF(AND('Mapa final'!$H$34="Media",'Mapa final'!$L$34="Mayor"),CONCATENATE("R",'Mapa final'!$A$34),"")</f>
        <v/>
      </c>
      <c r="AE24" s="318"/>
      <c r="AF24" s="318" t="str">
        <f>IF(AND('Mapa final'!$H$40="Media",'Mapa final'!$L$40="Mayor"),CONCATENATE("R",'Mapa final'!$A$40),"")</f>
        <v/>
      </c>
      <c r="AG24" s="319"/>
      <c r="AH24" s="329" t="str">
        <f>IF(AND('Mapa final'!$H$28="Media",'Mapa final'!$L$28="Catastrófico"),CONCATENATE("R",'Mapa final'!$A$28),"")</f>
        <v/>
      </c>
      <c r="AI24" s="330"/>
      <c r="AJ24" s="330" t="str">
        <f>IF(AND('Mapa final'!$H$34="Media",'Mapa final'!$L$34="Catastrófico"),CONCATENATE("R",'Mapa final'!$A$34),"")</f>
        <v/>
      </c>
      <c r="AK24" s="330"/>
      <c r="AL24" s="330" t="str">
        <f>IF(AND('Mapa final'!$H$40="Media",'Mapa final'!$L$40="Catastrófico"),CONCATENATE("R",'Mapa final'!$A$40),"")</f>
        <v/>
      </c>
      <c r="AM24" s="331"/>
      <c r="AN24" s="80"/>
      <c r="AO24" s="294"/>
      <c r="AP24" s="295"/>
      <c r="AQ24" s="295"/>
      <c r="AR24" s="295"/>
      <c r="AS24" s="295"/>
      <c r="AT24" s="296"/>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row>
    <row r="25" spans="1:80" x14ac:dyDescent="0.25">
      <c r="A25" s="80"/>
      <c r="B25" s="271"/>
      <c r="C25" s="271"/>
      <c r="D25" s="272"/>
      <c r="E25" s="312"/>
      <c r="F25" s="313"/>
      <c r="G25" s="313"/>
      <c r="H25" s="313"/>
      <c r="I25" s="314"/>
      <c r="J25" s="338"/>
      <c r="K25" s="339"/>
      <c r="L25" s="339"/>
      <c r="M25" s="339"/>
      <c r="N25" s="339"/>
      <c r="O25" s="340"/>
      <c r="P25" s="338"/>
      <c r="Q25" s="339"/>
      <c r="R25" s="339"/>
      <c r="S25" s="339"/>
      <c r="T25" s="339"/>
      <c r="U25" s="340"/>
      <c r="V25" s="338"/>
      <c r="W25" s="339"/>
      <c r="X25" s="339"/>
      <c r="Y25" s="339"/>
      <c r="Z25" s="339"/>
      <c r="AA25" s="340"/>
      <c r="AB25" s="322"/>
      <c r="AC25" s="318"/>
      <c r="AD25" s="318"/>
      <c r="AE25" s="318"/>
      <c r="AF25" s="318"/>
      <c r="AG25" s="319"/>
      <c r="AH25" s="329"/>
      <c r="AI25" s="330"/>
      <c r="AJ25" s="330"/>
      <c r="AK25" s="330"/>
      <c r="AL25" s="330"/>
      <c r="AM25" s="331"/>
      <c r="AN25" s="80"/>
      <c r="AO25" s="294"/>
      <c r="AP25" s="295"/>
      <c r="AQ25" s="295"/>
      <c r="AR25" s="295"/>
      <c r="AS25" s="295"/>
      <c r="AT25" s="296"/>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c r="BY25" s="80"/>
      <c r="BZ25" s="80"/>
      <c r="CA25" s="80"/>
      <c r="CB25" s="80"/>
    </row>
    <row r="26" spans="1:80" x14ac:dyDescent="0.25">
      <c r="A26" s="80"/>
      <c r="B26" s="271"/>
      <c r="C26" s="271"/>
      <c r="D26" s="272"/>
      <c r="E26" s="312"/>
      <c r="F26" s="313"/>
      <c r="G26" s="313"/>
      <c r="H26" s="313"/>
      <c r="I26" s="314"/>
      <c r="J26" s="338" t="str">
        <f>IF(AND('Mapa final'!$H$46="Media",'Mapa final'!$L$46="Leve"),CONCATENATE("R",'Mapa final'!$A$46),"")</f>
        <v/>
      </c>
      <c r="K26" s="339"/>
      <c r="L26" s="339" t="str">
        <f>IF(AND('Mapa final'!$H$52="Media",'Mapa final'!$L$52="Leve"),CONCATENATE("R",'Mapa final'!$A$52),"")</f>
        <v/>
      </c>
      <c r="M26" s="339"/>
      <c r="N26" s="339" t="str">
        <f>IF(AND('Mapa final'!$H$58="Media",'Mapa final'!$L$58="Leve"),CONCATENATE("R",'Mapa final'!$A$58),"")</f>
        <v/>
      </c>
      <c r="O26" s="340"/>
      <c r="P26" s="338" t="str">
        <f>IF(AND('Mapa final'!$H$46="Media",'Mapa final'!$L$46="Menor"),CONCATENATE("R",'Mapa final'!$A$46),"")</f>
        <v/>
      </c>
      <c r="Q26" s="339"/>
      <c r="R26" s="339" t="str">
        <f>IF(AND('Mapa final'!$H$52="Media",'Mapa final'!$L$52="Menor"),CONCATENATE("R",'Mapa final'!$A$52),"")</f>
        <v/>
      </c>
      <c r="S26" s="339"/>
      <c r="T26" s="339" t="str">
        <f>IF(AND('Mapa final'!$H$58="Media",'Mapa final'!$L$58="Menor"),CONCATENATE("R",'Mapa final'!$A$58),"")</f>
        <v/>
      </c>
      <c r="U26" s="340"/>
      <c r="V26" s="338" t="str">
        <f>IF(AND('Mapa final'!$H$46="Media",'Mapa final'!$L$46="Moderado"),CONCATENATE("R",'Mapa final'!$A$46),"")</f>
        <v/>
      </c>
      <c r="W26" s="339"/>
      <c r="X26" s="339" t="str">
        <f>IF(AND('Mapa final'!$H$52="Media",'Mapa final'!$L$52="Moderado"),CONCATENATE("R",'Mapa final'!$A$52),"")</f>
        <v/>
      </c>
      <c r="Y26" s="339"/>
      <c r="Z26" s="339" t="str">
        <f>IF(AND('Mapa final'!$H$58="Media",'Mapa final'!$L$58="Moderado"),CONCATENATE("R",'Mapa final'!$A$58),"")</f>
        <v/>
      </c>
      <c r="AA26" s="340"/>
      <c r="AB26" s="322" t="str">
        <f>IF(AND('Mapa final'!$H$46="Media",'Mapa final'!$L$46="Mayor"),CONCATENATE("R",'Mapa final'!$A$46),"")</f>
        <v/>
      </c>
      <c r="AC26" s="318"/>
      <c r="AD26" s="318" t="str">
        <f>IF(AND('Mapa final'!$H$52="Media",'Mapa final'!$L$52="Mayor"),CONCATENATE("R",'Mapa final'!$A$52),"")</f>
        <v/>
      </c>
      <c r="AE26" s="318"/>
      <c r="AF26" s="318" t="str">
        <f>IF(AND('Mapa final'!$H$58="Media",'Mapa final'!$L$58="Mayor"),CONCATENATE("R",'Mapa final'!$A$58),"")</f>
        <v/>
      </c>
      <c r="AG26" s="319"/>
      <c r="AH26" s="329" t="str">
        <f>IF(AND('Mapa final'!$H$46="Media",'Mapa final'!$L$46="Catastrófico"),CONCATENATE("R",'Mapa final'!$A$46),"")</f>
        <v/>
      </c>
      <c r="AI26" s="330"/>
      <c r="AJ26" s="330" t="str">
        <f>IF(AND('Mapa final'!$H$52="Media",'Mapa final'!$L$52="Catastrófico"),CONCATENATE("R",'Mapa final'!$A$52),"")</f>
        <v/>
      </c>
      <c r="AK26" s="330"/>
      <c r="AL26" s="330" t="str">
        <f>IF(AND('Mapa final'!$H$58="Media",'Mapa final'!$L$58="Catastrófico"),CONCATENATE("R",'Mapa final'!$A$58),"")</f>
        <v/>
      </c>
      <c r="AM26" s="331"/>
      <c r="AN26" s="80"/>
      <c r="AO26" s="294"/>
      <c r="AP26" s="295"/>
      <c r="AQ26" s="295"/>
      <c r="AR26" s="295"/>
      <c r="AS26" s="295"/>
      <c r="AT26" s="296"/>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c r="BY26" s="80"/>
      <c r="BZ26" s="80"/>
      <c r="CA26" s="80"/>
      <c r="CB26" s="80"/>
    </row>
    <row r="27" spans="1:80" x14ac:dyDescent="0.25">
      <c r="A27" s="80"/>
      <c r="B27" s="271"/>
      <c r="C27" s="271"/>
      <c r="D27" s="272"/>
      <c r="E27" s="312"/>
      <c r="F27" s="313"/>
      <c r="G27" s="313"/>
      <c r="H27" s="313"/>
      <c r="I27" s="314"/>
      <c r="J27" s="338"/>
      <c r="K27" s="339"/>
      <c r="L27" s="339"/>
      <c r="M27" s="339"/>
      <c r="N27" s="339"/>
      <c r="O27" s="340"/>
      <c r="P27" s="338"/>
      <c r="Q27" s="339"/>
      <c r="R27" s="339"/>
      <c r="S27" s="339"/>
      <c r="T27" s="339"/>
      <c r="U27" s="340"/>
      <c r="V27" s="338"/>
      <c r="W27" s="339"/>
      <c r="X27" s="339"/>
      <c r="Y27" s="339"/>
      <c r="Z27" s="339"/>
      <c r="AA27" s="340"/>
      <c r="AB27" s="322"/>
      <c r="AC27" s="318"/>
      <c r="AD27" s="318"/>
      <c r="AE27" s="318"/>
      <c r="AF27" s="318"/>
      <c r="AG27" s="319"/>
      <c r="AH27" s="329"/>
      <c r="AI27" s="330"/>
      <c r="AJ27" s="330"/>
      <c r="AK27" s="330"/>
      <c r="AL27" s="330"/>
      <c r="AM27" s="331"/>
      <c r="AN27" s="80"/>
      <c r="AO27" s="294"/>
      <c r="AP27" s="295"/>
      <c r="AQ27" s="295"/>
      <c r="AR27" s="295"/>
      <c r="AS27" s="295"/>
      <c r="AT27" s="296"/>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c r="BY27" s="80"/>
      <c r="BZ27" s="80"/>
      <c r="CA27" s="80"/>
      <c r="CB27" s="80"/>
    </row>
    <row r="28" spans="1:80" x14ac:dyDescent="0.25">
      <c r="A28" s="80"/>
      <c r="B28" s="271"/>
      <c r="C28" s="271"/>
      <c r="D28" s="272"/>
      <c r="E28" s="312"/>
      <c r="F28" s="313"/>
      <c r="G28" s="313"/>
      <c r="H28" s="313"/>
      <c r="I28" s="314"/>
      <c r="J28" s="338" t="str">
        <f>IF(AND('Mapa final'!$H$64="Media",'Mapa final'!$L$64="Leve"),CONCATENATE("R",'Mapa final'!$A$64),"")</f>
        <v/>
      </c>
      <c r="K28" s="339"/>
      <c r="L28" s="339" t="str">
        <f>IF(AND('Mapa final'!$H$70="Media",'Mapa final'!$L$70="Leve"),CONCATENATE("R",'Mapa final'!$A$70),"")</f>
        <v/>
      </c>
      <c r="M28" s="339"/>
      <c r="N28" s="339" t="str">
        <f>IF(AND('Mapa final'!$H$76="Media",'Mapa final'!$L$76="Leve"),CONCATENATE("R",'Mapa final'!$A$76),"")</f>
        <v/>
      </c>
      <c r="O28" s="340"/>
      <c r="P28" s="338" t="str">
        <f>IF(AND('Mapa final'!$H$64="Media",'Mapa final'!$L$64="Menor"),CONCATENATE("R",'Mapa final'!$A$64),"")</f>
        <v/>
      </c>
      <c r="Q28" s="339"/>
      <c r="R28" s="339" t="str">
        <f>IF(AND('Mapa final'!$H$70="Media",'Mapa final'!$L$70="Menor"),CONCATENATE("R",'Mapa final'!$A$70),"")</f>
        <v/>
      </c>
      <c r="S28" s="339"/>
      <c r="T28" s="339" t="str">
        <f>IF(AND('Mapa final'!$H$76="Media",'Mapa final'!$L$76="Menor"),CONCATENATE("R",'Mapa final'!$A$76),"")</f>
        <v/>
      </c>
      <c r="U28" s="340"/>
      <c r="V28" s="338" t="str">
        <f>IF(AND('Mapa final'!$H$64="Media",'Mapa final'!$L$64="Moderado"),CONCATENATE("R",'Mapa final'!$A$64),"")</f>
        <v/>
      </c>
      <c r="W28" s="339"/>
      <c r="X28" s="339" t="str">
        <f>IF(AND('Mapa final'!$H$70="Media",'Mapa final'!$L$70="Moderado"),CONCATENATE("R",'Mapa final'!$A$70),"")</f>
        <v/>
      </c>
      <c r="Y28" s="339"/>
      <c r="Z28" s="339" t="str">
        <f>IF(AND('Mapa final'!$H$76="Media",'Mapa final'!$L$76="Moderado"),CONCATENATE("R",'Mapa final'!$A$76),"")</f>
        <v/>
      </c>
      <c r="AA28" s="340"/>
      <c r="AB28" s="322" t="str">
        <f>IF(AND('Mapa final'!$H$64="Media",'Mapa final'!$L$64="Mayor"),CONCATENATE("R",'Mapa final'!$A$64),"")</f>
        <v/>
      </c>
      <c r="AC28" s="318"/>
      <c r="AD28" s="318" t="str">
        <f>IF(AND('Mapa final'!$H$70="Media",'Mapa final'!$L$70="Mayor"),CONCATENATE("R",'Mapa final'!$A$70),"")</f>
        <v/>
      </c>
      <c r="AE28" s="318"/>
      <c r="AF28" s="318" t="str">
        <f>IF(AND('Mapa final'!$H$76="Media",'Mapa final'!$L$76="Mayor"),CONCATENATE("R",'Mapa final'!$A$76),"")</f>
        <v/>
      </c>
      <c r="AG28" s="319"/>
      <c r="AH28" s="329" t="str">
        <f>IF(AND('Mapa final'!$H$64="Media",'Mapa final'!$L$64="Catastrófico"),CONCATENATE("R",'Mapa final'!$A$64),"")</f>
        <v/>
      </c>
      <c r="AI28" s="330"/>
      <c r="AJ28" s="330" t="str">
        <f>IF(AND('Mapa final'!$H$70="Media",'Mapa final'!$L$70="Catastrófico"),CONCATENATE("R",'Mapa final'!$A$70),"")</f>
        <v/>
      </c>
      <c r="AK28" s="330"/>
      <c r="AL28" s="330" t="str">
        <f>IF(AND('Mapa final'!$H$76="Media",'Mapa final'!$L$76="Catastrófico"),CONCATENATE("R",'Mapa final'!$A$76),"")</f>
        <v/>
      </c>
      <c r="AM28" s="331"/>
      <c r="AN28" s="80"/>
      <c r="AO28" s="294"/>
      <c r="AP28" s="295"/>
      <c r="AQ28" s="295"/>
      <c r="AR28" s="295"/>
      <c r="AS28" s="295"/>
      <c r="AT28" s="296"/>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row>
    <row r="29" spans="1:80" ht="15.75" thickBot="1" x14ac:dyDescent="0.3">
      <c r="A29" s="80"/>
      <c r="B29" s="271"/>
      <c r="C29" s="271"/>
      <c r="D29" s="272"/>
      <c r="E29" s="315"/>
      <c r="F29" s="316"/>
      <c r="G29" s="316"/>
      <c r="H29" s="316"/>
      <c r="I29" s="317"/>
      <c r="J29" s="338"/>
      <c r="K29" s="339"/>
      <c r="L29" s="339"/>
      <c r="M29" s="339"/>
      <c r="N29" s="339"/>
      <c r="O29" s="340"/>
      <c r="P29" s="341"/>
      <c r="Q29" s="342"/>
      <c r="R29" s="342"/>
      <c r="S29" s="342"/>
      <c r="T29" s="342"/>
      <c r="U29" s="343"/>
      <c r="V29" s="341"/>
      <c r="W29" s="342"/>
      <c r="X29" s="342"/>
      <c r="Y29" s="342"/>
      <c r="Z29" s="342"/>
      <c r="AA29" s="343"/>
      <c r="AB29" s="326"/>
      <c r="AC29" s="327"/>
      <c r="AD29" s="327"/>
      <c r="AE29" s="327"/>
      <c r="AF29" s="327"/>
      <c r="AG29" s="328"/>
      <c r="AH29" s="332"/>
      <c r="AI29" s="333"/>
      <c r="AJ29" s="333"/>
      <c r="AK29" s="333"/>
      <c r="AL29" s="333"/>
      <c r="AM29" s="334"/>
      <c r="AN29" s="80"/>
      <c r="AO29" s="297"/>
      <c r="AP29" s="298"/>
      <c r="AQ29" s="298"/>
      <c r="AR29" s="298"/>
      <c r="AS29" s="298"/>
      <c r="AT29" s="299"/>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row>
    <row r="30" spans="1:80" x14ac:dyDescent="0.25">
      <c r="A30" s="80"/>
      <c r="B30" s="271"/>
      <c r="C30" s="271"/>
      <c r="D30" s="272"/>
      <c r="E30" s="309" t="s">
        <v>113</v>
      </c>
      <c r="F30" s="310"/>
      <c r="G30" s="310"/>
      <c r="H30" s="310"/>
      <c r="I30" s="310"/>
      <c r="J30" s="353" t="str">
        <f>IF(AND('Mapa final'!$H$10="Baja",'Mapa final'!$L$10="Leve"),CONCATENATE("R",'Mapa final'!$A$10),"")</f>
        <v/>
      </c>
      <c r="K30" s="354"/>
      <c r="L30" s="354" t="str">
        <f>IF(AND('Mapa final'!$H$16="Baja",'Mapa final'!$L$16="Leve"),CONCATENATE("R",'Mapa final'!$A$16),"")</f>
        <v/>
      </c>
      <c r="M30" s="354"/>
      <c r="N30" s="354" t="str">
        <f>IF(AND('Mapa final'!$H$22="Baja",'Mapa final'!$L$22="Leve"),CONCATENATE("R",'Mapa final'!$A$22),"")</f>
        <v/>
      </c>
      <c r="O30" s="355"/>
      <c r="P30" s="345" t="str">
        <f>IF(AND('Mapa final'!$H$10="Baja",'Mapa final'!$L$10="Menor"),CONCATENATE("R",'Mapa final'!$A$10),"")</f>
        <v/>
      </c>
      <c r="Q30" s="345"/>
      <c r="R30" s="345" t="str">
        <f>IF(AND('Mapa final'!$H$16="Baja",'Mapa final'!$L$16="Menor"),CONCATENATE("R",'Mapa final'!$A$16),"")</f>
        <v/>
      </c>
      <c r="S30" s="345"/>
      <c r="T30" s="345" t="str">
        <f>IF(AND('Mapa final'!$H$22="Baja",'Mapa final'!$L$22="Menor"),CONCATENATE("R",'Mapa final'!$A$22),"")</f>
        <v/>
      </c>
      <c r="U30" s="346"/>
      <c r="V30" s="344" t="str">
        <f>IF(AND('Mapa final'!$H$10="Baja",'Mapa final'!$L$10="Moderado"),CONCATENATE("R",'Mapa final'!$A$10),"")</f>
        <v/>
      </c>
      <c r="W30" s="345"/>
      <c r="X30" s="345" t="str">
        <f>IF(AND('Mapa final'!$H$16="Baja",'Mapa final'!$L$16="Moderado"),CONCATENATE("R",'Mapa final'!$A$16),"")</f>
        <v/>
      </c>
      <c r="Y30" s="345"/>
      <c r="Z30" s="345" t="str">
        <f>IF(AND('Mapa final'!$H$22="Baja",'Mapa final'!$L$22="Moderado"),CONCATENATE("R",'Mapa final'!$A$22),"")</f>
        <v/>
      </c>
      <c r="AA30" s="346"/>
      <c r="AB30" s="320" t="str">
        <f>IF(AND('Mapa final'!$H$10="Baja",'Mapa final'!$L$10="Mayor"),CONCATENATE("R",'Mapa final'!$A$10),"")</f>
        <v/>
      </c>
      <c r="AC30" s="321"/>
      <c r="AD30" s="321" t="str">
        <f>IF(AND('Mapa final'!$H$16="Baja",'Mapa final'!$L$16="Mayor"),CONCATENATE("R",'Mapa final'!$A$16),"")</f>
        <v/>
      </c>
      <c r="AE30" s="321"/>
      <c r="AF30" s="321" t="str">
        <f>IF(AND('Mapa final'!$H$22="Baja",'Mapa final'!$L$22="Mayor"),CONCATENATE("R",'Mapa final'!$A$22),"")</f>
        <v/>
      </c>
      <c r="AG30" s="323"/>
      <c r="AH30" s="335" t="str">
        <f>IF(AND('Mapa final'!$H$10="Baja",'Mapa final'!$L$10="Catastrófico"),CONCATENATE("R",'Mapa final'!$A$10),"")</f>
        <v/>
      </c>
      <c r="AI30" s="336"/>
      <c r="AJ30" s="336" t="str">
        <f>IF(AND('Mapa final'!$H$16="Baja",'Mapa final'!$L$16="Catastrófico"),CONCATENATE("R",'Mapa final'!$A$16),"")</f>
        <v/>
      </c>
      <c r="AK30" s="336"/>
      <c r="AL30" s="336" t="str">
        <f>IF(AND('Mapa final'!$H$22="Baja",'Mapa final'!$L$22="Catastrófico"),CONCATENATE("R",'Mapa final'!$A$22),"")</f>
        <v/>
      </c>
      <c r="AM30" s="337"/>
      <c r="AN30" s="80"/>
      <c r="AO30" s="300" t="s">
        <v>81</v>
      </c>
      <c r="AP30" s="301"/>
      <c r="AQ30" s="301"/>
      <c r="AR30" s="301"/>
      <c r="AS30" s="301"/>
      <c r="AT30" s="302"/>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row>
    <row r="31" spans="1:80" x14ac:dyDescent="0.25">
      <c r="A31" s="80"/>
      <c r="B31" s="271"/>
      <c r="C31" s="271"/>
      <c r="D31" s="272"/>
      <c r="E31" s="312"/>
      <c r="F31" s="313"/>
      <c r="G31" s="313"/>
      <c r="H31" s="313"/>
      <c r="I31" s="313"/>
      <c r="J31" s="349"/>
      <c r="K31" s="347"/>
      <c r="L31" s="347"/>
      <c r="M31" s="347"/>
      <c r="N31" s="347"/>
      <c r="O31" s="348"/>
      <c r="P31" s="339"/>
      <c r="Q31" s="339"/>
      <c r="R31" s="339"/>
      <c r="S31" s="339"/>
      <c r="T31" s="339"/>
      <c r="U31" s="340"/>
      <c r="V31" s="338"/>
      <c r="W31" s="339"/>
      <c r="X31" s="339"/>
      <c r="Y31" s="339"/>
      <c r="Z31" s="339"/>
      <c r="AA31" s="340"/>
      <c r="AB31" s="322"/>
      <c r="AC31" s="318"/>
      <c r="AD31" s="318"/>
      <c r="AE31" s="318"/>
      <c r="AF31" s="318"/>
      <c r="AG31" s="319"/>
      <c r="AH31" s="329"/>
      <c r="AI31" s="330"/>
      <c r="AJ31" s="330"/>
      <c r="AK31" s="330"/>
      <c r="AL31" s="330"/>
      <c r="AM31" s="331"/>
      <c r="AN31" s="80"/>
      <c r="AO31" s="303"/>
      <c r="AP31" s="304"/>
      <c r="AQ31" s="304"/>
      <c r="AR31" s="304"/>
      <c r="AS31" s="304"/>
      <c r="AT31" s="305"/>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row>
    <row r="32" spans="1:80" x14ac:dyDescent="0.25">
      <c r="A32" s="80"/>
      <c r="B32" s="271"/>
      <c r="C32" s="271"/>
      <c r="D32" s="272"/>
      <c r="E32" s="312"/>
      <c r="F32" s="313"/>
      <c r="G32" s="313"/>
      <c r="H32" s="313"/>
      <c r="I32" s="313"/>
      <c r="J32" s="349" t="str">
        <f>IF(AND('Mapa final'!$H$28="Baja",'Mapa final'!$L$28="Leve"),CONCATENATE("R",'Mapa final'!$A$28),"")</f>
        <v/>
      </c>
      <c r="K32" s="347"/>
      <c r="L32" s="347" t="str">
        <f>IF(AND('Mapa final'!$H$34="Baja",'Mapa final'!$L$34="Leve"),CONCATENATE("R",'Mapa final'!$A$34),"")</f>
        <v/>
      </c>
      <c r="M32" s="347"/>
      <c r="N32" s="347" t="str">
        <f>IF(AND('Mapa final'!$H$40="Baja",'Mapa final'!$L$40="Leve"),CONCATENATE("R",'Mapa final'!$A$40),"")</f>
        <v/>
      </c>
      <c r="O32" s="348"/>
      <c r="P32" s="339" t="str">
        <f>IF(AND('Mapa final'!$H$28="Baja",'Mapa final'!$L$28="Menor"),CONCATENATE("R",'Mapa final'!$A$28),"")</f>
        <v/>
      </c>
      <c r="Q32" s="339"/>
      <c r="R32" s="339" t="str">
        <f>IF(AND('Mapa final'!$H$34="Baja",'Mapa final'!$L$34="Menor"),CONCATENATE("R",'Mapa final'!$A$34),"")</f>
        <v/>
      </c>
      <c r="S32" s="339"/>
      <c r="T32" s="339" t="str">
        <f>IF(AND('Mapa final'!$H$40="Baja",'Mapa final'!$L$40="Menor"),CONCATENATE("R",'Mapa final'!$A$40),"")</f>
        <v/>
      </c>
      <c r="U32" s="340"/>
      <c r="V32" s="338" t="str">
        <f>IF(AND('Mapa final'!$H$28="Baja",'Mapa final'!$L$28="Moderado"),CONCATENATE("R",'Mapa final'!$A$28),"")</f>
        <v/>
      </c>
      <c r="W32" s="339"/>
      <c r="X32" s="339" t="str">
        <f>IF(AND('Mapa final'!$H$34="Baja",'Mapa final'!$L$34="Moderado"),CONCATENATE("R",'Mapa final'!$A$34),"")</f>
        <v/>
      </c>
      <c r="Y32" s="339"/>
      <c r="Z32" s="339" t="str">
        <f>IF(AND('Mapa final'!$H$40="Baja",'Mapa final'!$L$40="Moderado"),CONCATENATE("R",'Mapa final'!$A$40),"")</f>
        <v/>
      </c>
      <c r="AA32" s="340"/>
      <c r="AB32" s="322" t="str">
        <f>IF(AND('Mapa final'!$H$28="Baja",'Mapa final'!$L$28="Mayor"),CONCATENATE("R",'Mapa final'!$A$28),"")</f>
        <v/>
      </c>
      <c r="AC32" s="318"/>
      <c r="AD32" s="318" t="str">
        <f>IF(AND('Mapa final'!$H$34="Baja",'Mapa final'!$L$34="Mayor"),CONCATENATE("R",'Mapa final'!$A$34),"")</f>
        <v/>
      </c>
      <c r="AE32" s="318"/>
      <c r="AF32" s="318" t="str">
        <f>IF(AND('Mapa final'!$H$40="Baja",'Mapa final'!$L$40="Mayor"),CONCATENATE("R",'Mapa final'!$A$40),"")</f>
        <v/>
      </c>
      <c r="AG32" s="319"/>
      <c r="AH32" s="329" t="str">
        <f>IF(AND('Mapa final'!$H$28="Baja",'Mapa final'!$L$28="Catastrófico"),CONCATENATE("R",'Mapa final'!$A$28),"")</f>
        <v/>
      </c>
      <c r="AI32" s="330"/>
      <c r="AJ32" s="330" t="str">
        <f>IF(AND('Mapa final'!$H$34="Baja",'Mapa final'!$L$34="Catastrófico"),CONCATENATE("R",'Mapa final'!$A$34),"")</f>
        <v/>
      </c>
      <c r="AK32" s="330"/>
      <c r="AL32" s="330" t="str">
        <f>IF(AND('Mapa final'!$H$40="Baja",'Mapa final'!$L$40="Catastrófico"),CONCATENATE("R",'Mapa final'!$A$40),"")</f>
        <v/>
      </c>
      <c r="AM32" s="331"/>
      <c r="AN32" s="80"/>
      <c r="AO32" s="303"/>
      <c r="AP32" s="304"/>
      <c r="AQ32" s="304"/>
      <c r="AR32" s="304"/>
      <c r="AS32" s="304"/>
      <c r="AT32" s="305"/>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c r="BY32" s="80"/>
      <c r="BZ32" s="80"/>
      <c r="CA32" s="80"/>
      <c r="CB32" s="80"/>
    </row>
    <row r="33" spans="1:80" x14ac:dyDescent="0.25">
      <c r="A33" s="80"/>
      <c r="B33" s="271"/>
      <c r="C33" s="271"/>
      <c r="D33" s="272"/>
      <c r="E33" s="312"/>
      <c r="F33" s="313"/>
      <c r="G33" s="313"/>
      <c r="H33" s="313"/>
      <c r="I33" s="313"/>
      <c r="J33" s="349"/>
      <c r="K33" s="347"/>
      <c r="L33" s="347"/>
      <c r="M33" s="347"/>
      <c r="N33" s="347"/>
      <c r="O33" s="348"/>
      <c r="P33" s="339"/>
      <c r="Q33" s="339"/>
      <c r="R33" s="339"/>
      <c r="S33" s="339"/>
      <c r="T33" s="339"/>
      <c r="U33" s="340"/>
      <c r="V33" s="338"/>
      <c r="W33" s="339"/>
      <c r="X33" s="339"/>
      <c r="Y33" s="339"/>
      <c r="Z33" s="339"/>
      <c r="AA33" s="340"/>
      <c r="AB33" s="322"/>
      <c r="AC33" s="318"/>
      <c r="AD33" s="318"/>
      <c r="AE33" s="318"/>
      <c r="AF33" s="318"/>
      <c r="AG33" s="319"/>
      <c r="AH33" s="329"/>
      <c r="AI33" s="330"/>
      <c r="AJ33" s="330"/>
      <c r="AK33" s="330"/>
      <c r="AL33" s="330"/>
      <c r="AM33" s="331"/>
      <c r="AN33" s="80"/>
      <c r="AO33" s="303"/>
      <c r="AP33" s="304"/>
      <c r="AQ33" s="304"/>
      <c r="AR33" s="304"/>
      <c r="AS33" s="304"/>
      <c r="AT33" s="305"/>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c r="BY33" s="80"/>
      <c r="BZ33" s="80"/>
      <c r="CA33" s="80"/>
      <c r="CB33" s="80"/>
    </row>
    <row r="34" spans="1:80" x14ac:dyDescent="0.25">
      <c r="A34" s="80"/>
      <c r="B34" s="271"/>
      <c r="C34" s="271"/>
      <c r="D34" s="272"/>
      <c r="E34" s="312"/>
      <c r="F34" s="313"/>
      <c r="G34" s="313"/>
      <c r="H34" s="313"/>
      <c r="I34" s="313"/>
      <c r="J34" s="349" t="str">
        <f>IF(AND('Mapa final'!$H$46="Baja",'Mapa final'!$L$46="Leve"),CONCATENATE("R",'Mapa final'!$A$46),"")</f>
        <v/>
      </c>
      <c r="K34" s="347"/>
      <c r="L34" s="347" t="str">
        <f>IF(AND('Mapa final'!$H$52="Baja",'Mapa final'!$L$52="Leve"),CONCATENATE("R",'Mapa final'!$A$52),"")</f>
        <v/>
      </c>
      <c r="M34" s="347"/>
      <c r="N34" s="347" t="str">
        <f>IF(AND('Mapa final'!$H$58="Baja",'Mapa final'!$L$58="Leve"),CONCATENATE("R",'Mapa final'!$A$58),"")</f>
        <v/>
      </c>
      <c r="O34" s="348"/>
      <c r="P34" s="339" t="str">
        <f>IF(AND('Mapa final'!$H$46="Baja",'Mapa final'!$L$46="Menor"),CONCATENATE("R",'Mapa final'!$A$46),"")</f>
        <v/>
      </c>
      <c r="Q34" s="339"/>
      <c r="R34" s="339" t="str">
        <f>IF(AND('Mapa final'!$H$52="Baja",'Mapa final'!$L$52="Menor"),CONCATENATE("R",'Mapa final'!$A$52),"")</f>
        <v/>
      </c>
      <c r="S34" s="339"/>
      <c r="T34" s="339" t="str">
        <f>IF(AND('Mapa final'!$H$58="Baja",'Mapa final'!$L$58="Menor"),CONCATENATE("R",'Mapa final'!$A$58),"")</f>
        <v/>
      </c>
      <c r="U34" s="340"/>
      <c r="V34" s="338" t="str">
        <f>IF(AND('Mapa final'!$H$46="Baja",'Mapa final'!$L$46="Moderado"),CONCATENATE("R",'Mapa final'!$A$46),"")</f>
        <v/>
      </c>
      <c r="W34" s="339"/>
      <c r="X34" s="339" t="str">
        <f>IF(AND('Mapa final'!$H$52="Baja",'Mapa final'!$L$52="Moderado"),CONCATENATE("R",'Mapa final'!$A$52),"")</f>
        <v/>
      </c>
      <c r="Y34" s="339"/>
      <c r="Z34" s="339" t="str">
        <f>IF(AND('Mapa final'!$H$58="Baja",'Mapa final'!$L$58="Moderado"),CONCATENATE("R",'Mapa final'!$A$58),"")</f>
        <v/>
      </c>
      <c r="AA34" s="340"/>
      <c r="AB34" s="322" t="str">
        <f>IF(AND('Mapa final'!$H$46="Baja",'Mapa final'!$L$46="Mayor"),CONCATENATE("R",'Mapa final'!$A$46),"")</f>
        <v/>
      </c>
      <c r="AC34" s="318"/>
      <c r="AD34" s="318" t="str">
        <f>IF(AND('Mapa final'!$H$52="Baja",'Mapa final'!$L$52="Mayor"),CONCATENATE("R",'Mapa final'!$A$52),"")</f>
        <v/>
      </c>
      <c r="AE34" s="318"/>
      <c r="AF34" s="318" t="str">
        <f>IF(AND('Mapa final'!$H$58="Baja",'Mapa final'!$L$58="Mayor"),CONCATENATE("R",'Mapa final'!$A$58),"")</f>
        <v/>
      </c>
      <c r="AG34" s="319"/>
      <c r="AH34" s="329" t="str">
        <f>IF(AND('Mapa final'!$H$46="Baja",'Mapa final'!$L$46="Catastrófico"),CONCATENATE("R",'Mapa final'!$A$46),"")</f>
        <v/>
      </c>
      <c r="AI34" s="330"/>
      <c r="AJ34" s="330" t="str">
        <f>IF(AND('Mapa final'!$H$52="Baja",'Mapa final'!$L$52="Catastrófico"),CONCATENATE("R",'Mapa final'!$A$52),"")</f>
        <v/>
      </c>
      <c r="AK34" s="330"/>
      <c r="AL34" s="330" t="str">
        <f>IF(AND('Mapa final'!$H$58="Baja",'Mapa final'!$L$58="Catastrófico"),CONCATENATE("R",'Mapa final'!$A$58),"")</f>
        <v/>
      </c>
      <c r="AM34" s="331"/>
      <c r="AN34" s="80"/>
      <c r="AO34" s="303"/>
      <c r="AP34" s="304"/>
      <c r="AQ34" s="304"/>
      <c r="AR34" s="304"/>
      <c r="AS34" s="304"/>
      <c r="AT34" s="305"/>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row>
    <row r="35" spans="1:80" x14ac:dyDescent="0.25">
      <c r="A35" s="80"/>
      <c r="B35" s="271"/>
      <c r="C35" s="271"/>
      <c r="D35" s="272"/>
      <c r="E35" s="312"/>
      <c r="F35" s="313"/>
      <c r="G35" s="313"/>
      <c r="H35" s="313"/>
      <c r="I35" s="313"/>
      <c r="J35" s="349"/>
      <c r="K35" s="347"/>
      <c r="L35" s="347"/>
      <c r="M35" s="347"/>
      <c r="N35" s="347"/>
      <c r="O35" s="348"/>
      <c r="P35" s="339"/>
      <c r="Q35" s="339"/>
      <c r="R35" s="339"/>
      <c r="S35" s="339"/>
      <c r="T35" s="339"/>
      <c r="U35" s="340"/>
      <c r="V35" s="338"/>
      <c r="W35" s="339"/>
      <c r="X35" s="339"/>
      <c r="Y35" s="339"/>
      <c r="Z35" s="339"/>
      <c r="AA35" s="340"/>
      <c r="AB35" s="322"/>
      <c r="AC35" s="318"/>
      <c r="AD35" s="318"/>
      <c r="AE35" s="318"/>
      <c r="AF35" s="318"/>
      <c r="AG35" s="319"/>
      <c r="AH35" s="329"/>
      <c r="AI35" s="330"/>
      <c r="AJ35" s="330"/>
      <c r="AK35" s="330"/>
      <c r="AL35" s="330"/>
      <c r="AM35" s="331"/>
      <c r="AN35" s="80"/>
      <c r="AO35" s="303"/>
      <c r="AP35" s="304"/>
      <c r="AQ35" s="304"/>
      <c r="AR35" s="304"/>
      <c r="AS35" s="304"/>
      <c r="AT35" s="305"/>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c r="BY35" s="80"/>
      <c r="BZ35" s="80"/>
      <c r="CA35" s="80"/>
      <c r="CB35" s="80"/>
    </row>
    <row r="36" spans="1:80" x14ac:dyDescent="0.25">
      <c r="A36" s="80"/>
      <c r="B36" s="271"/>
      <c r="C36" s="271"/>
      <c r="D36" s="272"/>
      <c r="E36" s="312"/>
      <c r="F36" s="313"/>
      <c r="G36" s="313"/>
      <c r="H36" s="313"/>
      <c r="I36" s="313"/>
      <c r="J36" s="349" t="str">
        <f>IF(AND('Mapa final'!$H$64="Baja",'Mapa final'!$L$64="Leve"),CONCATENATE("R",'Mapa final'!$A$64),"")</f>
        <v/>
      </c>
      <c r="K36" s="347"/>
      <c r="L36" s="347" t="str">
        <f>IF(AND('Mapa final'!$H$70="Baja",'Mapa final'!$L$70="Leve"),CONCATENATE("R",'Mapa final'!$A$70),"")</f>
        <v/>
      </c>
      <c r="M36" s="347"/>
      <c r="N36" s="347" t="str">
        <f>IF(AND('Mapa final'!$H$76="Baja",'Mapa final'!$L$76="Leve"),CONCATENATE("R",'Mapa final'!$A$76),"")</f>
        <v/>
      </c>
      <c r="O36" s="348"/>
      <c r="P36" s="339" t="str">
        <f>IF(AND('Mapa final'!$H$64="Baja",'Mapa final'!$L$64="Menor"),CONCATENATE("R",'Mapa final'!$A$64),"")</f>
        <v/>
      </c>
      <c r="Q36" s="339"/>
      <c r="R36" s="339" t="str">
        <f>IF(AND('Mapa final'!$H$70="Baja",'Mapa final'!$L$70="Menor"),CONCATENATE("R",'Mapa final'!$A$70),"")</f>
        <v/>
      </c>
      <c r="S36" s="339"/>
      <c r="T36" s="339" t="str">
        <f>IF(AND('Mapa final'!$H$76="Baja",'Mapa final'!$L$76="Menor"),CONCATENATE("R",'Mapa final'!$A$76),"")</f>
        <v/>
      </c>
      <c r="U36" s="340"/>
      <c r="V36" s="338" t="str">
        <f>IF(AND('Mapa final'!$H$64="Baja",'Mapa final'!$L$64="Moderado"),CONCATENATE("R",'Mapa final'!$A$64),"")</f>
        <v/>
      </c>
      <c r="W36" s="339"/>
      <c r="X36" s="339" t="str">
        <f>IF(AND('Mapa final'!$H$70="Baja",'Mapa final'!$L$70="Moderado"),CONCATENATE("R",'Mapa final'!$A$70),"")</f>
        <v/>
      </c>
      <c r="Y36" s="339"/>
      <c r="Z36" s="339" t="str">
        <f>IF(AND('Mapa final'!$H$76="Baja",'Mapa final'!$L$76="Moderado"),CONCATENATE("R",'Mapa final'!$A$76),"")</f>
        <v/>
      </c>
      <c r="AA36" s="340"/>
      <c r="AB36" s="322" t="str">
        <f>IF(AND('Mapa final'!$H$64="Baja",'Mapa final'!$L$64="Mayor"),CONCATENATE("R",'Mapa final'!$A$64),"")</f>
        <v/>
      </c>
      <c r="AC36" s="318"/>
      <c r="AD36" s="318" t="str">
        <f>IF(AND('Mapa final'!$H$70="Baja",'Mapa final'!$L$70="Mayor"),CONCATENATE("R",'Mapa final'!$A$70),"")</f>
        <v/>
      </c>
      <c r="AE36" s="318"/>
      <c r="AF36" s="318" t="str">
        <f>IF(AND('Mapa final'!$H$76="Baja",'Mapa final'!$L$76="Mayor"),CONCATENATE("R",'Mapa final'!$A$76),"")</f>
        <v/>
      </c>
      <c r="AG36" s="319"/>
      <c r="AH36" s="329" t="str">
        <f>IF(AND('Mapa final'!$H$64="Baja",'Mapa final'!$L$64="Catastrófico"),CONCATENATE("R",'Mapa final'!$A$64),"")</f>
        <v/>
      </c>
      <c r="AI36" s="330"/>
      <c r="AJ36" s="330" t="str">
        <f>IF(AND('Mapa final'!$H$70="Baja",'Mapa final'!$L$70="Catastrófico"),CONCATENATE("R",'Mapa final'!$A$70),"")</f>
        <v/>
      </c>
      <c r="AK36" s="330"/>
      <c r="AL36" s="330" t="str">
        <f>IF(AND('Mapa final'!$H$76="Baja",'Mapa final'!$L$76="Catastrófico"),CONCATENATE("R",'Mapa final'!$A$76),"")</f>
        <v/>
      </c>
      <c r="AM36" s="331"/>
      <c r="AN36" s="80"/>
      <c r="AO36" s="303"/>
      <c r="AP36" s="304"/>
      <c r="AQ36" s="304"/>
      <c r="AR36" s="304"/>
      <c r="AS36" s="304"/>
      <c r="AT36" s="305"/>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c r="BY36" s="80"/>
      <c r="BZ36" s="80"/>
      <c r="CA36" s="80"/>
      <c r="CB36" s="80"/>
    </row>
    <row r="37" spans="1:80" ht="15.75" thickBot="1" x14ac:dyDescent="0.3">
      <c r="A37" s="80"/>
      <c r="B37" s="271"/>
      <c r="C37" s="271"/>
      <c r="D37" s="272"/>
      <c r="E37" s="315"/>
      <c r="F37" s="316"/>
      <c r="G37" s="316"/>
      <c r="H37" s="316"/>
      <c r="I37" s="316"/>
      <c r="J37" s="350"/>
      <c r="K37" s="351"/>
      <c r="L37" s="351"/>
      <c r="M37" s="351"/>
      <c r="N37" s="351"/>
      <c r="O37" s="352"/>
      <c r="P37" s="342"/>
      <c r="Q37" s="342"/>
      <c r="R37" s="342"/>
      <c r="S37" s="342"/>
      <c r="T37" s="342"/>
      <c r="U37" s="343"/>
      <c r="V37" s="341"/>
      <c r="W37" s="342"/>
      <c r="X37" s="342"/>
      <c r="Y37" s="342"/>
      <c r="Z37" s="342"/>
      <c r="AA37" s="343"/>
      <c r="AB37" s="326"/>
      <c r="AC37" s="327"/>
      <c r="AD37" s="327"/>
      <c r="AE37" s="327"/>
      <c r="AF37" s="327"/>
      <c r="AG37" s="328"/>
      <c r="AH37" s="332"/>
      <c r="AI37" s="333"/>
      <c r="AJ37" s="333"/>
      <c r="AK37" s="333"/>
      <c r="AL37" s="333"/>
      <c r="AM37" s="334"/>
      <c r="AN37" s="80"/>
      <c r="AO37" s="306"/>
      <c r="AP37" s="307"/>
      <c r="AQ37" s="307"/>
      <c r="AR37" s="307"/>
      <c r="AS37" s="307"/>
      <c r="AT37" s="308"/>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c r="BY37" s="80"/>
      <c r="BZ37" s="80"/>
      <c r="CA37" s="80"/>
      <c r="CB37" s="80"/>
    </row>
    <row r="38" spans="1:80" x14ac:dyDescent="0.25">
      <c r="A38" s="80"/>
      <c r="B38" s="271"/>
      <c r="C38" s="271"/>
      <c r="D38" s="272"/>
      <c r="E38" s="309" t="s">
        <v>112</v>
      </c>
      <c r="F38" s="310"/>
      <c r="G38" s="310"/>
      <c r="H38" s="310"/>
      <c r="I38" s="311"/>
      <c r="J38" s="353" t="str">
        <f>IF(AND('Mapa final'!$H$10="Muy Baja",'Mapa final'!$L$10="Leve"),CONCATENATE("R",'Mapa final'!$A$10),"")</f>
        <v/>
      </c>
      <c r="K38" s="354"/>
      <c r="L38" s="354" t="str">
        <f>IF(AND('Mapa final'!$H$16="Muy Baja",'Mapa final'!$L$16="Leve"),CONCATENATE("R",'Mapa final'!$A$16),"")</f>
        <v/>
      </c>
      <c r="M38" s="354"/>
      <c r="N38" s="354" t="str">
        <f>IF(AND('Mapa final'!$H$22="Muy Baja",'Mapa final'!$L$22="Leve"),CONCATENATE("R",'Mapa final'!$A$22),"")</f>
        <v/>
      </c>
      <c r="O38" s="355"/>
      <c r="P38" s="353" t="str">
        <f>IF(AND('Mapa final'!$H$10="Muy Baja",'Mapa final'!$L$10="Menor"),CONCATENATE("R",'Mapa final'!$A$10),"")</f>
        <v/>
      </c>
      <c r="Q38" s="354"/>
      <c r="R38" s="354" t="str">
        <f>IF(AND('Mapa final'!$H$16="Muy Baja",'Mapa final'!$L$16="Menor"),CONCATENATE("R",'Mapa final'!$A$16),"")</f>
        <v/>
      </c>
      <c r="S38" s="354"/>
      <c r="T38" s="354" t="str">
        <f>IF(AND('Mapa final'!$H$22="Muy Baja",'Mapa final'!$L$22="Menor"),CONCATENATE("R",'Mapa final'!$A$22),"")</f>
        <v/>
      </c>
      <c r="U38" s="355"/>
      <c r="V38" s="344" t="str">
        <f>IF(AND('Mapa final'!$H$10="Muy Baja",'Mapa final'!$L$10="Moderado"),CONCATENATE("R",'Mapa final'!$A$10),"")</f>
        <v/>
      </c>
      <c r="W38" s="345"/>
      <c r="X38" s="345" t="str">
        <f>IF(AND('Mapa final'!$H$16="Muy Baja",'Mapa final'!$L$16="Moderado"),CONCATENATE("R",'Mapa final'!$A$16),"")</f>
        <v/>
      </c>
      <c r="Y38" s="345"/>
      <c r="Z38" s="345" t="str">
        <f>IF(AND('Mapa final'!$H$22="Muy Baja",'Mapa final'!$L$22="Moderado"),CONCATENATE("R",'Mapa final'!$A$22),"")</f>
        <v/>
      </c>
      <c r="AA38" s="346"/>
      <c r="AB38" s="320" t="str">
        <f>IF(AND('Mapa final'!$H$10="Muy Baja",'Mapa final'!$L$10="Mayor"),CONCATENATE("R",'Mapa final'!$A$10),"")</f>
        <v/>
      </c>
      <c r="AC38" s="321"/>
      <c r="AD38" s="321" t="str">
        <f>IF(AND('Mapa final'!$H$16="Muy Baja",'Mapa final'!$L$16="Mayor"),CONCATENATE("R",'Mapa final'!$A$16),"")</f>
        <v/>
      </c>
      <c r="AE38" s="321"/>
      <c r="AF38" s="321" t="str">
        <f>IF(AND('Mapa final'!$H$22="Muy Baja",'Mapa final'!$L$22="Mayor"),CONCATENATE("R",'Mapa final'!$A$22),"")</f>
        <v/>
      </c>
      <c r="AG38" s="323"/>
      <c r="AH38" s="335" t="str">
        <f>IF(AND('Mapa final'!$H$10="Muy Baja",'Mapa final'!$L$10="Catastrófico"),CONCATENATE("R",'Mapa final'!$A$10),"")</f>
        <v/>
      </c>
      <c r="AI38" s="336"/>
      <c r="AJ38" s="336" t="str">
        <f>IF(AND('Mapa final'!$H$16="Muy Baja",'Mapa final'!$L$16="Catastrófico"),CONCATENATE("R",'Mapa final'!$A$16),"")</f>
        <v/>
      </c>
      <c r="AK38" s="336"/>
      <c r="AL38" s="336" t="str">
        <f>IF(AND('Mapa final'!$H$22="Muy Baja",'Mapa final'!$L$22="Catastrófico"),CONCATENATE("R",'Mapa final'!$A$22),"")</f>
        <v/>
      </c>
      <c r="AM38" s="337"/>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c r="BY38" s="80"/>
      <c r="BZ38" s="80"/>
      <c r="CA38" s="80"/>
      <c r="CB38" s="80"/>
    </row>
    <row r="39" spans="1:80" x14ac:dyDescent="0.25">
      <c r="A39" s="80"/>
      <c r="B39" s="271"/>
      <c r="C39" s="271"/>
      <c r="D39" s="272"/>
      <c r="E39" s="312"/>
      <c r="F39" s="313"/>
      <c r="G39" s="313"/>
      <c r="H39" s="313"/>
      <c r="I39" s="314"/>
      <c r="J39" s="349"/>
      <c r="K39" s="347"/>
      <c r="L39" s="347"/>
      <c r="M39" s="347"/>
      <c r="N39" s="347"/>
      <c r="O39" s="348"/>
      <c r="P39" s="349"/>
      <c r="Q39" s="347"/>
      <c r="R39" s="347"/>
      <c r="S39" s="347"/>
      <c r="T39" s="347"/>
      <c r="U39" s="348"/>
      <c r="V39" s="338"/>
      <c r="W39" s="339"/>
      <c r="X39" s="339"/>
      <c r="Y39" s="339"/>
      <c r="Z39" s="339"/>
      <c r="AA39" s="340"/>
      <c r="AB39" s="322"/>
      <c r="AC39" s="318"/>
      <c r="AD39" s="318"/>
      <c r="AE39" s="318"/>
      <c r="AF39" s="318"/>
      <c r="AG39" s="319"/>
      <c r="AH39" s="329"/>
      <c r="AI39" s="330"/>
      <c r="AJ39" s="330"/>
      <c r="AK39" s="330"/>
      <c r="AL39" s="330"/>
      <c r="AM39" s="331"/>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row>
    <row r="40" spans="1:80" x14ac:dyDescent="0.25">
      <c r="A40" s="80"/>
      <c r="B40" s="271"/>
      <c r="C40" s="271"/>
      <c r="D40" s="272"/>
      <c r="E40" s="312"/>
      <c r="F40" s="313"/>
      <c r="G40" s="313"/>
      <c r="H40" s="313"/>
      <c r="I40" s="314"/>
      <c r="J40" s="349" t="str">
        <f>IF(AND('Mapa final'!$H$28="Muy Baja",'Mapa final'!$L$28="Leve"),CONCATENATE("R",'Mapa final'!$A$28),"")</f>
        <v/>
      </c>
      <c r="K40" s="347"/>
      <c r="L40" s="347" t="str">
        <f>IF(AND('Mapa final'!$H$34="Muy Baja",'Mapa final'!$L$34="Leve"),CONCATENATE("R",'Mapa final'!$A$34),"")</f>
        <v/>
      </c>
      <c r="M40" s="347"/>
      <c r="N40" s="347" t="str">
        <f>IF(AND('Mapa final'!$H$40="Muy Baja",'Mapa final'!$L$40="Leve"),CONCATENATE("R",'Mapa final'!$A$40),"")</f>
        <v/>
      </c>
      <c r="O40" s="348"/>
      <c r="P40" s="349" t="str">
        <f>IF(AND('Mapa final'!$H$28="Muy Baja",'Mapa final'!$L$28="Menor"),CONCATENATE("R",'Mapa final'!$A$28),"")</f>
        <v/>
      </c>
      <c r="Q40" s="347"/>
      <c r="R40" s="347" t="str">
        <f>IF(AND('Mapa final'!$H$34="Muy Baja",'Mapa final'!$L$34="Menor"),CONCATENATE("R",'Mapa final'!$A$34),"")</f>
        <v/>
      </c>
      <c r="S40" s="347"/>
      <c r="T40" s="347" t="str">
        <f>IF(AND('Mapa final'!$H$40="Muy Baja",'Mapa final'!$L$40="Menor"),CONCATENATE("R",'Mapa final'!$A$40),"")</f>
        <v/>
      </c>
      <c r="U40" s="348"/>
      <c r="V40" s="338" t="str">
        <f>IF(AND('Mapa final'!$H$28="Muy Baja",'Mapa final'!$L$28="Moderado"),CONCATENATE("R",'Mapa final'!$A$28),"")</f>
        <v/>
      </c>
      <c r="W40" s="339"/>
      <c r="X40" s="339" t="str">
        <f>IF(AND('Mapa final'!$H$34="Muy Baja",'Mapa final'!$L$34="Moderado"),CONCATENATE("R",'Mapa final'!$A$34),"")</f>
        <v/>
      </c>
      <c r="Y40" s="339"/>
      <c r="Z40" s="339" t="str">
        <f>IF(AND('Mapa final'!$H$40="Muy Baja",'Mapa final'!$L$40="Moderado"),CONCATENATE("R",'Mapa final'!$A$40),"")</f>
        <v/>
      </c>
      <c r="AA40" s="340"/>
      <c r="AB40" s="322" t="str">
        <f>IF(AND('Mapa final'!$H$28="Muy Baja",'Mapa final'!$L$28="Mayor"),CONCATENATE("R",'Mapa final'!$A$28),"")</f>
        <v/>
      </c>
      <c r="AC40" s="318"/>
      <c r="AD40" s="318" t="str">
        <f>IF(AND('Mapa final'!$H$34="Muy Baja",'Mapa final'!$L$34="Mayor"),CONCATENATE("R",'Mapa final'!$A$34),"")</f>
        <v/>
      </c>
      <c r="AE40" s="318"/>
      <c r="AF40" s="318" t="str">
        <f>IF(AND('Mapa final'!$H$40="Muy Baja",'Mapa final'!$L$40="Mayor"),CONCATENATE("R",'Mapa final'!$A$40),"")</f>
        <v/>
      </c>
      <c r="AG40" s="319"/>
      <c r="AH40" s="329" t="str">
        <f>IF(AND('Mapa final'!$H$28="Muy Baja",'Mapa final'!$L$28="Catastrófico"),CONCATENATE("R",'Mapa final'!$A$28),"")</f>
        <v/>
      </c>
      <c r="AI40" s="330"/>
      <c r="AJ40" s="330" t="str">
        <f>IF(AND('Mapa final'!$H$34="Muy Baja",'Mapa final'!$L$34="Catastrófico"),CONCATENATE("R",'Mapa final'!$A$34),"")</f>
        <v/>
      </c>
      <c r="AK40" s="330"/>
      <c r="AL40" s="330" t="str">
        <f>IF(AND('Mapa final'!$H$40="Muy Baja",'Mapa final'!$L$40="Catastrófico"),CONCATENATE("R",'Mapa final'!$A$40),"")</f>
        <v/>
      </c>
      <c r="AM40" s="331"/>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c r="BY40" s="80"/>
      <c r="BZ40" s="80"/>
      <c r="CA40" s="80"/>
      <c r="CB40" s="80"/>
    </row>
    <row r="41" spans="1:80" x14ac:dyDescent="0.25">
      <c r="A41" s="80"/>
      <c r="B41" s="271"/>
      <c r="C41" s="271"/>
      <c r="D41" s="272"/>
      <c r="E41" s="312"/>
      <c r="F41" s="313"/>
      <c r="G41" s="313"/>
      <c r="H41" s="313"/>
      <c r="I41" s="314"/>
      <c r="J41" s="349"/>
      <c r="K41" s="347"/>
      <c r="L41" s="347"/>
      <c r="M41" s="347"/>
      <c r="N41" s="347"/>
      <c r="O41" s="348"/>
      <c r="P41" s="349"/>
      <c r="Q41" s="347"/>
      <c r="R41" s="347"/>
      <c r="S41" s="347"/>
      <c r="T41" s="347"/>
      <c r="U41" s="348"/>
      <c r="V41" s="338"/>
      <c r="W41" s="339"/>
      <c r="X41" s="339"/>
      <c r="Y41" s="339"/>
      <c r="Z41" s="339"/>
      <c r="AA41" s="340"/>
      <c r="AB41" s="322"/>
      <c r="AC41" s="318"/>
      <c r="AD41" s="318"/>
      <c r="AE41" s="318"/>
      <c r="AF41" s="318"/>
      <c r="AG41" s="319"/>
      <c r="AH41" s="329"/>
      <c r="AI41" s="330"/>
      <c r="AJ41" s="330"/>
      <c r="AK41" s="330"/>
      <c r="AL41" s="330"/>
      <c r="AM41" s="331"/>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row>
    <row r="42" spans="1:80" x14ac:dyDescent="0.25">
      <c r="A42" s="80"/>
      <c r="B42" s="271"/>
      <c r="C42" s="271"/>
      <c r="D42" s="272"/>
      <c r="E42" s="312"/>
      <c r="F42" s="313"/>
      <c r="G42" s="313"/>
      <c r="H42" s="313"/>
      <c r="I42" s="314"/>
      <c r="J42" s="349" t="str">
        <f>IF(AND('Mapa final'!$H$46="Muy Baja",'Mapa final'!$L$46="Leve"),CONCATENATE("R",'Mapa final'!$A$46),"")</f>
        <v/>
      </c>
      <c r="K42" s="347"/>
      <c r="L42" s="347" t="str">
        <f>IF(AND('Mapa final'!$H$52="Muy Baja",'Mapa final'!$L$52="Leve"),CONCATENATE("R",'Mapa final'!$A$52),"")</f>
        <v/>
      </c>
      <c r="M42" s="347"/>
      <c r="N42" s="347" t="str">
        <f>IF(AND('Mapa final'!$H$58="Muy Baja",'Mapa final'!$L$58="Leve"),CONCATENATE("R",'Mapa final'!$A$58),"")</f>
        <v/>
      </c>
      <c r="O42" s="348"/>
      <c r="P42" s="349" t="str">
        <f>IF(AND('Mapa final'!$H$46="Muy Baja",'Mapa final'!$L$46="Menor"),CONCATENATE("R",'Mapa final'!$A$46),"")</f>
        <v/>
      </c>
      <c r="Q42" s="347"/>
      <c r="R42" s="347" t="str">
        <f>IF(AND('Mapa final'!$H$52="Muy Baja",'Mapa final'!$L$52="Menor"),CONCATENATE("R",'Mapa final'!$A$52),"")</f>
        <v/>
      </c>
      <c r="S42" s="347"/>
      <c r="T42" s="347" t="str">
        <f>IF(AND('Mapa final'!$H$58="Muy Baja",'Mapa final'!$L$58="Menor"),CONCATENATE("R",'Mapa final'!$A$58),"")</f>
        <v/>
      </c>
      <c r="U42" s="348"/>
      <c r="V42" s="338" t="str">
        <f>IF(AND('Mapa final'!$H$46="Muy Baja",'Mapa final'!$L$46="Moderado"),CONCATENATE("R",'Mapa final'!$A$46),"")</f>
        <v/>
      </c>
      <c r="W42" s="339"/>
      <c r="X42" s="339" t="str">
        <f>IF(AND('Mapa final'!$H$52="Muy Baja",'Mapa final'!$L$52="Moderado"),CONCATENATE("R",'Mapa final'!$A$52),"")</f>
        <v/>
      </c>
      <c r="Y42" s="339"/>
      <c r="Z42" s="339" t="str">
        <f>IF(AND('Mapa final'!$H$58="Muy Baja",'Mapa final'!$L$58="Moderado"),CONCATENATE("R",'Mapa final'!$A$58),"")</f>
        <v/>
      </c>
      <c r="AA42" s="340"/>
      <c r="AB42" s="322" t="str">
        <f>IF(AND('Mapa final'!$H$46="Muy Baja",'Mapa final'!$L$46="Mayor"),CONCATENATE("R",'Mapa final'!$A$46),"")</f>
        <v/>
      </c>
      <c r="AC42" s="318"/>
      <c r="AD42" s="318" t="str">
        <f>IF(AND('Mapa final'!$H$52="Muy Baja",'Mapa final'!$L$52="Mayor"),CONCATENATE("R",'Mapa final'!$A$52),"")</f>
        <v/>
      </c>
      <c r="AE42" s="318"/>
      <c r="AF42" s="318" t="str">
        <f>IF(AND('Mapa final'!$H$58="Muy Baja",'Mapa final'!$L$58="Mayor"),CONCATENATE("R",'Mapa final'!$A$58),"")</f>
        <v/>
      </c>
      <c r="AG42" s="319"/>
      <c r="AH42" s="329" t="str">
        <f>IF(AND('Mapa final'!$H$46="Muy Baja",'Mapa final'!$L$46="Catastrófico"),CONCATENATE("R",'Mapa final'!$A$46),"")</f>
        <v/>
      </c>
      <c r="AI42" s="330"/>
      <c r="AJ42" s="330" t="str">
        <f>IF(AND('Mapa final'!$H$52="Muy Baja",'Mapa final'!$L$52="Catastrófico"),CONCATENATE("R",'Mapa final'!$A$52),"")</f>
        <v/>
      </c>
      <c r="AK42" s="330"/>
      <c r="AL42" s="330" t="str">
        <f>IF(AND('Mapa final'!$H$58="Muy Baja",'Mapa final'!$L$58="Catastrófico"),CONCATENATE("R",'Mapa final'!$A$58),"")</f>
        <v/>
      </c>
      <c r="AM42" s="331"/>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row>
    <row r="43" spans="1:80" x14ac:dyDescent="0.25">
      <c r="A43" s="80"/>
      <c r="B43" s="271"/>
      <c r="C43" s="271"/>
      <c r="D43" s="272"/>
      <c r="E43" s="312"/>
      <c r="F43" s="313"/>
      <c r="G43" s="313"/>
      <c r="H43" s="313"/>
      <c r="I43" s="314"/>
      <c r="J43" s="349"/>
      <c r="K43" s="347"/>
      <c r="L43" s="347"/>
      <c r="M43" s="347"/>
      <c r="N43" s="347"/>
      <c r="O43" s="348"/>
      <c r="P43" s="349"/>
      <c r="Q43" s="347"/>
      <c r="R43" s="347"/>
      <c r="S43" s="347"/>
      <c r="T43" s="347"/>
      <c r="U43" s="348"/>
      <c r="V43" s="338"/>
      <c r="W43" s="339"/>
      <c r="X43" s="339"/>
      <c r="Y43" s="339"/>
      <c r="Z43" s="339"/>
      <c r="AA43" s="340"/>
      <c r="AB43" s="322"/>
      <c r="AC43" s="318"/>
      <c r="AD43" s="318"/>
      <c r="AE43" s="318"/>
      <c r="AF43" s="318"/>
      <c r="AG43" s="319"/>
      <c r="AH43" s="329"/>
      <c r="AI43" s="330"/>
      <c r="AJ43" s="330"/>
      <c r="AK43" s="330"/>
      <c r="AL43" s="330"/>
      <c r="AM43" s="331"/>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row>
    <row r="44" spans="1:80" x14ac:dyDescent="0.25">
      <c r="A44" s="80"/>
      <c r="B44" s="271"/>
      <c r="C44" s="271"/>
      <c r="D44" s="272"/>
      <c r="E44" s="312"/>
      <c r="F44" s="313"/>
      <c r="G44" s="313"/>
      <c r="H44" s="313"/>
      <c r="I44" s="314"/>
      <c r="J44" s="349" t="str">
        <f>IF(AND('Mapa final'!$H$64="Muy Baja",'Mapa final'!$L$64="Leve"),CONCATENATE("R",'Mapa final'!$A$64),"")</f>
        <v/>
      </c>
      <c r="K44" s="347"/>
      <c r="L44" s="347" t="str">
        <f>IF(AND('Mapa final'!$H$70="Muy Baja",'Mapa final'!$L$70="Leve"),CONCATENATE("R",'Mapa final'!$A$70),"")</f>
        <v/>
      </c>
      <c r="M44" s="347"/>
      <c r="N44" s="347" t="str">
        <f>IF(AND('Mapa final'!$H$76="Muy Baja",'Mapa final'!$L$76="Leve"),CONCATENATE("R",'Mapa final'!$A$76),"")</f>
        <v/>
      </c>
      <c r="O44" s="348"/>
      <c r="P44" s="349" t="str">
        <f>IF(AND('Mapa final'!$H$64="Muy Baja",'Mapa final'!$L$64="Menor"),CONCATENATE("R",'Mapa final'!$A$64),"")</f>
        <v/>
      </c>
      <c r="Q44" s="347"/>
      <c r="R44" s="347" t="str">
        <f>IF(AND('Mapa final'!$H$70="Muy Baja",'Mapa final'!$L$70="Menor"),CONCATENATE("R",'Mapa final'!$A$70),"")</f>
        <v/>
      </c>
      <c r="S44" s="347"/>
      <c r="T44" s="347" t="str">
        <f>IF(AND('Mapa final'!$H$76="Muy Baja",'Mapa final'!$L$76="Menor"),CONCATENATE("R",'Mapa final'!$A$76),"")</f>
        <v/>
      </c>
      <c r="U44" s="348"/>
      <c r="V44" s="338" t="str">
        <f>IF(AND('Mapa final'!$H$64="Muy Baja",'Mapa final'!$L$64="Moderado"),CONCATENATE("R",'Mapa final'!$A$64),"")</f>
        <v/>
      </c>
      <c r="W44" s="339"/>
      <c r="X44" s="339" t="str">
        <f>IF(AND('Mapa final'!$H$70="Muy Baja",'Mapa final'!$L$70="Moderado"),CONCATENATE("R",'Mapa final'!$A$70),"")</f>
        <v/>
      </c>
      <c r="Y44" s="339"/>
      <c r="Z44" s="339" t="str">
        <f>IF(AND('Mapa final'!$H$76="Muy Baja",'Mapa final'!$L$76="Moderado"),CONCATENATE("R",'Mapa final'!$A$76),"")</f>
        <v/>
      </c>
      <c r="AA44" s="340"/>
      <c r="AB44" s="322" t="str">
        <f>IF(AND('Mapa final'!$H$64="Muy Baja",'Mapa final'!$L$64="Mayor"),CONCATENATE("R",'Mapa final'!$A$64),"")</f>
        <v/>
      </c>
      <c r="AC44" s="318"/>
      <c r="AD44" s="318" t="str">
        <f>IF(AND('Mapa final'!$H$70="Muy Baja",'Mapa final'!$L$70="Mayor"),CONCATENATE("R",'Mapa final'!$A$70),"")</f>
        <v/>
      </c>
      <c r="AE44" s="318"/>
      <c r="AF44" s="318" t="str">
        <f>IF(AND('Mapa final'!$H$76="Muy Baja",'Mapa final'!$L$76="Mayor"),CONCATENATE("R",'Mapa final'!$A$76),"")</f>
        <v/>
      </c>
      <c r="AG44" s="319"/>
      <c r="AH44" s="329" t="str">
        <f>IF(AND('Mapa final'!$H$64="Muy Baja",'Mapa final'!$L$64="Catastrófico"),CONCATENATE("R",'Mapa final'!$A$64),"")</f>
        <v/>
      </c>
      <c r="AI44" s="330"/>
      <c r="AJ44" s="330" t="str">
        <f>IF(AND('Mapa final'!$H$70="Muy Baja",'Mapa final'!$L$70="Catastrófico"),CONCATENATE("R",'Mapa final'!$A$70),"")</f>
        <v/>
      </c>
      <c r="AK44" s="330"/>
      <c r="AL44" s="330" t="str">
        <f>IF(AND('Mapa final'!$H$76="Muy Baja",'Mapa final'!$L$76="Catastrófico"),CONCATENATE("R",'Mapa final'!$A$76),"")</f>
        <v/>
      </c>
      <c r="AM44" s="331"/>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80"/>
      <c r="CA44" s="80"/>
      <c r="CB44" s="80"/>
    </row>
    <row r="45" spans="1:80" ht="15.75" thickBot="1" x14ac:dyDescent="0.3">
      <c r="A45" s="80"/>
      <c r="B45" s="271"/>
      <c r="C45" s="271"/>
      <c r="D45" s="272"/>
      <c r="E45" s="315"/>
      <c r="F45" s="316"/>
      <c r="G45" s="316"/>
      <c r="H45" s="316"/>
      <c r="I45" s="317"/>
      <c r="J45" s="350"/>
      <c r="K45" s="351"/>
      <c r="L45" s="351"/>
      <c r="M45" s="351"/>
      <c r="N45" s="351"/>
      <c r="O45" s="352"/>
      <c r="P45" s="350"/>
      <c r="Q45" s="351"/>
      <c r="R45" s="351"/>
      <c r="S45" s="351"/>
      <c r="T45" s="351"/>
      <c r="U45" s="352"/>
      <c r="V45" s="341"/>
      <c r="W45" s="342"/>
      <c r="X45" s="342"/>
      <c r="Y45" s="342"/>
      <c r="Z45" s="342"/>
      <c r="AA45" s="343"/>
      <c r="AB45" s="326"/>
      <c r="AC45" s="327"/>
      <c r="AD45" s="327"/>
      <c r="AE45" s="327"/>
      <c r="AF45" s="327"/>
      <c r="AG45" s="328"/>
      <c r="AH45" s="332"/>
      <c r="AI45" s="333"/>
      <c r="AJ45" s="333"/>
      <c r="AK45" s="333"/>
      <c r="AL45" s="333"/>
      <c r="AM45" s="334"/>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80"/>
      <c r="CA45" s="80"/>
      <c r="CB45" s="80"/>
    </row>
    <row r="46" spans="1:80" x14ac:dyDescent="0.25">
      <c r="A46" s="80"/>
      <c r="B46" s="80"/>
      <c r="C46" s="80"/>
      <c r="D46" s="80"/>
      <c r="E46" s="80"/>
      <c r="F46" s="80"/>
      <c r="G46" s="80"/>
      <c r="H46" s="80"/>
      <c r="I46" s="80"/>
      <c r="J46" s="309" t="s">
        <v>111</v>
      </c>
      <c r="K46" s="310"/>
      <c r="L46" s="310"/>
      <c r="M46" s="310"/>
      <c r="N46" s="310"/>
      <c r="O46" s="311"/>
      <c r="P46" s="309" t="s">
        <v>110</v>
      </c>
      <c r="Q46" s="310"/>
      <c r="R46" s="310"/>
      <c r="S46" s="310"/>
      <c r="T46" s="310"/>
      <c r="U46" s="311"/>
      <c r="V46" s="309" t="s">
        <v>109</v>
      </c>
      <c r="W46" s="310"/>
      <c r="X46" s="310"/>
      <c r="Y46" s="310"/>
      <c r="Z46" s="310"/>
      <c r="AA46" s="311"/>
      <c r="AB46" s="309" t="s">
        <v>108</v>
      </c>
      <c r="AC46" s="325"/>
      <c r="AD46" s="310"/>
      <c r="AE46" s="310"/>
      <c r="AF46" s="310"/>
      <c r="AG46" s="311"/>
      <c r="AH46" s="309" t="s">
        <v>107</v>
      </c>
      <c r="AI46" s="310"/>
      <c r="AJ46" s="310"/>
      <c r="AK46" s="310"/>
      <c r="AL46" s="310"/>
      <c r="AM46" s="311"/>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row>
    <row r="47" spans="1:80" x14ac:dyDescent="0.25">
      <c r="A47" s="80"/>
      <c r="B47" s="80"/>
      <c r="C47" s="80"/>
      <c r="D47" s="80"/>
      <c r="E47" s="80"/>
      <c r="F47" s="80"/>
      <c r="G47" s="80"/>
      <c r="H47" s="80"/>
      <c r="I47" s="80"/>
      <c r="J47" s="312"/>
      <c r="K47" s="313"/>
      <c r="L47" s="313"/>
      <c r="M47" s="313"/>
      <c r="N47" s="313"/>
      <c r="O47" s="314"/>
      <c r="P47" s="312"/>
      <c r="Q47" s="313"/>
      <c r="R47" s="313"/>
      <c r="S47" s="313"/>
      <c r="T47" s="313"/>
      <c r="U47" s="314"/>
      <c r="V47" s="312"/>
      <c r="W47" s="313"/>
      <c r="X47" s="313"/>
      <c r="Y47" s="313"/>
      <c r="Z47" s="313"/>
      <c r="AA47" s="314"/>
      <c r="AB47" s="312"/>
      <c r="AC47" s="313"/>
      <c r="AD47" s="313"/>
      <c r="AE47" s="313"/>
      <c r="AF47" s="313"/>
      <c r="AG47" s="314"/>
      <c r="AH47" s="312"/>
      <c r="AI47" s="313"/>
      <c r="AJ47" s="313"/>
      <c r="AK47" s="313"/>
      <c r="AL47" s="313"/>
      <c r="AM47" s="314"/>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row>
    <row r="48" spans="1:80" x14ac:dyDescent="0.25">
      <c r="A48" s="80"/>
      <c r="B48" s="80"/>
      <c r="C48" s="80"/>
      <c r="D48" s="80"/>
      <c r="E48" s="80"/>
      <c r="F48" s="80"/>
      <c r="G48" s="80"/>
      <c r="H48" s="80"/>
      <c r="I48" s="80"/>
      <c r="J48" s="312"/>
      <c r="K48" s="313"/>
      <c r="L48" s="313"/>
      <c r="M48" s="313"/>
      <c r="N48" s="313"/>
      <c r="O48" s="314"/>
      <c r="P48" s="312"/>
      <c r="Q48" s="313"/>
      <c r="R48" s="313"/>
      <c r="S48" s="313"/>
      <c r="T48" s="313"/>
      <c r="U48" s="314"/>
      <c r="V48" s="312"/>
      <c r="W48" s="313"/>
      <c r="X48" s="313"/>
      <c r="Y48" s="313"/>
      <c r="Z48" s="313"/>
      <c r="AA48" s="314"/>
      <c r="AB48" s="312"/>
      <c r="AC48" s="313"/>
      <c r="AD48" s="313"/>
      <c r="AE48" s="313"/>
      <c r="AF48" s="313"/>
      <c r="AG48" s="314"/>
      <c r="AH48" s="312"/>
      <c r="AI48" s="313"/>
      <c r="AJ48" s="313"/>
      <c r="AK48" s="313"/>
      <c r="AL48" s="313"/>
      <c r="AM48" s="314"/>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row>
    <row r="49" spans="1:80" x14ac:dyDescent="0.25">
      <c r="A49" s="80"/>
      <c r="B49" s="80"/>
      <c r="C49" s="80"/>
      <c r="D49" s="80"/>
      <c r="E49" s="80"/>
      <c r="F49" s="80"/>
      <c r="G49" s="80"/>
      <c r="H49" s="80"/>
      <c r="I49" s="80"/>
      <c r="J49" s="312"/>
      <c r="K49" s="313"/>
      <c r="L49" s="313"/>
      <c r="M49" s="313"/>
      <c r="N49" s="313"/>
      <c r="O49" s="314"/>
      <c r="P49" s="312"/>
      <c r="Q49" s="313"/>
      <c r="R49" s="313"/>
      <c r="S49" s="313"/>
      <c r="T49" s="313"/>
      <c r="U49" s="314"/>
      <c r="V49" s="312"/>
      <c r="W49" s="313"/>
      <c r="X49" s="313"/>
      <c r="Y49" s="313"/>
      <c r="Z49" s="313"/>
      <c r="AA49" s="314"/>
      <c r="AB49" s="312"/>
      <c r="AC49" s="313"/>
      <c r="AD49" s="313"/>
      <c r="AE49" s="313"/>
      <c r="AF49" s="313"/>
      <c r="AG49" s="314"/>
      <c r="AH49" s="312"/>
      <c r="AI49" s="313"/>
      <c r="AJ49" s="313"/>
      <c r="AK49" s="313"/>
      <c r="AL49" s="313"/>
      <c r="AM49" s="314"/>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row>
    <row r="50" spans="1:80" x14ac:dyDescent="0.25">
      <c r="A50" s="80"/>
      <c r="B50" s="80"/>
      <c r="C50" s="80"/>
      <c r="D50" s="80"/>
      <c r="E50" s="80"/>
      <c r="F50" s="80"/>
      <c r="G50" s="80"/>
      <c r="H50" s="80"/>
      <c r="I50" s="80"/>
      <c r="J50" s="312"/>
      <c r="K50" s="313"/>
      <c r="L50" s="313"/>
      <c r="M50" s="313"/>
      <c r="N50" s="313"/>
      <c r="O50" s="314"/>
      <c r="P50" s="312"/>
      <c r="Q50" s="313"/>
      <c r="R50" s="313"/>
      <c r="S50" s="313"/>
      <c r="T50" s="313"/>
      <c r="U50" s="314"/>
      <c r="V50" s="312"/>
      <c r="W50" s="313"/>
      <c r="X50" s="313"/>
      <c r="Y50" s="313"/>
      <c r="Z50" s="313"/>
      <c r="AA50" s="314"/>
      <c r="AB50" s="312"/>
      <c r="AC50" s="313"/>
      <c r="AD50" s="313"/>
      <c r="AE50" s="313"/>
      <c r="AF50" s="313"/>
      <c r="AG50" s="314"/>
      <c r="AH50" s="312"/>
      <c r="AI50" s="313"/>
      <c r="AJ50" s="313"/>
      <c r="AK50" s="313"/>
      <c r="AL50" s="313"/>
      <c r="AM50" s="314"/>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row>
    <row r="51" spans="1:80" ht="15.75" thickBot="1" x14ac:dyDescent="0.3">
      <c r="A51" s="80"/>
      <c r="B51" s="80"/>
      <c r="C51" s="80"/>
      <c r="D51" s="80"/>
      <c r="E51" s="80"/>
      <c r="F51" s="80"/>
      <c r="G51" s="80"/>
      <c r="H51" s="80"/>
      <c r="I51" s="80"/>
      <c r="J51" s="315"/>
      <c r="K51" s="316"/>
      <c r="L51" s="316"/>
      <c r="M51" s="316"/>
      <c r="N51" s="316"/>
      <c r="O51" s="317"/>
      <c r="P51" s="315"/>
      <c r="Q51" s="316"/>
      <c r="R51" s="316"/>
      <c r="S51" s="316"/>
      <c r="T51" s="316"/>
      <c r="U51" s="317"/>
      <c r="V51" s="315"/>
      <c r="W51" s="316"/>
      <c r="X51" s="316"/>
      <c r="Y51" s="316"/>
      <c r="Z51" s="316"/>
      <c r="AA51" s="317"/>
      <c r="AB51" s="315"/>
      <c r="AC51" s="316"/>
      <c r="AD51" s="316"/>
      <c r="AE51" s="316"/>
      <c r="AF51" s="316"/>
      <c r="AG51" s="317"/>
      <c r="AH51" s="315"/>
      <c r="AI51" s="316"/>
      <c r="AJ51" s="316"/>
      <c r="AK51" s="316"/>
      <c r="AL51" s="316"/>
      <c r="AM51" s="317"/>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row>
    <row r="52" spans="1:80" x14ac:dyDescent="0.25">
      <c r="A52" s="80"/>
      <c r="B52" s="8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row>
    <row r="53" spans="1:80" ht="15" customHeight="1" x14ac:dyDescent="0.25">
      <c r="A53" s="80"/>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row>
    <row r="54" spans="1:80" ht="15" customHeight="1" x14ac:dyDescent="0.25">
      <c r="A54" s="80"/>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row>
    <row r="55" spans="1:80" x14ac:dyDescent="0.25">
      <c r="A55" s="80"/>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row>
    <row r="56" spans="1:80" x14ac:dyDescent="0.25">
      <c r="A56" s="80"/>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row>
    <row r="57" spans="1:80" x14ac:dyDescent="0.25">
      <c r="A57" s="80"/>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row>
    <row r="58" spans="1:80" x14ac:dyDescent="0.25">
      <c r="A58" s="80"/>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row>
    <row r="59" spans="1:80" x14ac:dyDescent="0.25">
      <c r="A59" s="80"/>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row>
    <row r="60" spans="1:80" x14ac:dyDescent="0.25">
      <c r="A60" s="80"/>
      <c r="B60" s="8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row>
    <row r="61" spans="1:80" x14ac:dyDescent="0.25">
      <c r="A61" s="80"/>
      <c r="B61" s="80"/>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row>
    <row r="62" spans="1:80" x14ac:dyDescent="0.25">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row>
    <row r="63" spans="1:80" x14ac:dyDescent="0.25">
      <c r="A63" s="80"/>
      <c r="B63" s="80"/>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row>
    <row r="64" spans="1:80" x14ac:dyDescent="0.25">
      <c r="A64" s="80"/>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O64" s="80"/>
      <c r="BP64" s="80"/>
      <c r="BQ64" s="80"/>
      <c r="BR64" s="80"/>
      <c r="BS64" s="80"/>
      <c r="BT64" s="80"/>
      <c r="BU64" s="80"/>
      <c r="BV64" s="80"/>
      <c r="BW64" s="80"/>
      <c r="BX64" s="80"/>
      <c r="BY64" s="80"/>
      <c r="BZ64" s="80"/>
      <c r="CA64" s="80"/>
      <c r="CB64" s="80"/>
    </row>
    <row r="65" spans="1:80" x14ac:dyDescent="0.25">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row>
    <row r="66" spans="1:80" x14ac:dyDescent="0.25">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row>
    <row r="67" spans="1:80" x14ac:dyDescent="0.2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row>
    <row r="68" spans="1:80" x14ac:dyDescent="0.2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O68" s="80"/>
      <c r="BP68" s="80"/>
      <c r="BQ68" s="80"/>
      <c r="BR68" s="80"/>
      <c r="BS68" s="80"/>
      <c r="BT68" s="80"/>
      <c r="BU68" s="80"/>
      <c r="BV68" s="80"/>
      <c r="BW68" s="80"/>
      <c r="BX68" s="80"/>
      <c r="BY68" s="80"/>
      <c r="BZ68" s="80"/>
      <c r="CA68" s="80"/>
      <c r="CB68" s="80"/>
    </row>
    <row r="69" spans="1:80" x14ac:dyDescent="0.2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row>
    <row r="70" spans="1:80" x14ac:dyDescent="0.2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row>
    <row r="71" spans="1:80" x14ac:dyDescent="0.2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row>
    <row r="72" spans="1:80" x14ac:dyDescent="0.2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row>
    <row r="73" spans="1:80" x14ac:dyDescent="0.2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row>
    <row r="74" spans="1:80" x14ac:dyDescent="0.2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row>
    <row r="75" spans="1:80" x14ac:dyDescent="0.2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row>
    <row r="76" spans="1:80" x14ac:dyDescent="0.2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row>
    <row r="77" spans="1:80" x14ac:dyDescent="0.2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row>
    <row r="78" spans="1:80" x14ac:dyDescent="0.2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row>
    <row r="79" spans="1:80" x14ac:dyDescent="0.2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row>
    <row r="80" spans="1:80" x14ac:dyDescent="0.2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row>
    <row r="81" spans="1:63" x14ac:dyDescent="0.2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row>
    <row r="82" spans="1:63" x14ac:dyDescent="0.2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row>
    <row r="83" spans="1:63" x14ac:dyDescent="0.2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row>
    <row r="84" spans="1:63" x14ac:dyDescent="0.2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row>
    <row r="85" spans="1:63" x14ac:dyDescent="0.2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row>
    <row r="86" spans="1:63" x14ac:dyDescent="0.25">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row>
    <row r="87" spans="1:63" x14ac:dyDescent="0.25">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row>
    <row r="88" spans="1:63" x14ac:dyDescent="0.25">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row>
    <row r="89" spans="1:63" x14ac:dyDescent="0.25">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row>
    <row r="90" spans="1:63" x14ac:dyDescent="0.25">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row>
    <row r="91" spans="1:63" x14ac:dyDescent="0.25">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row>
    <row r="92" spans="1:63" x14ac:dyDescent="0.25">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row>
    <row r="93" spans="1:63" x14ac:dyDescent="0.25">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row>
    <row r="94" spans="1:63" x14ac:dyDescent="0.25">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row>
    <row r="95" spans="1:63" x14ac:dyDescent="0.25">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row>
    <row r="96" spans="1:63" x14ac:dyDescent="0.25">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row>
    <row r="97" spans="1:63" x14ac:dyDescent="0.25">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row>
    <row r="98" spans="1:63" x14ac:dyDescent="0.25">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row>
    <row r="99" spans="1:63" x14ac:dyDescent="0.25">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row>
    <row r="100" spans="1:63" x14ac:dyDescent="0.25">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row>
    <row r="101" spans="1:63" x14ac:dyDescent="0.25">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row>
    <row r="102" spans="1:63" x14ac:dyDescent="0.25">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row>
    <row r="103" spans="1:63" x14ac:dyDescent="0.25">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row>
    <row r="104" spans="1:63" x14ac:dyDescent="0.25">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row>
    <row r="105" spans="1:63" x14ac:dyDescent="0.25">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row>
    <row r="106" spans="1:63" x14ac:dyDescent="0.25">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row>
    <row r="107" spans="1:63" x14ac:dyDescent="0.25">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row>
    <row r="108" spans="1:63" x14ac:dyDescent="0.25">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row>
    <row r="109" spans="1:63" x14ac:dyDescent="0.25">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row>
    <row r="110" spans="1:63" x14ac:dyDescent="0.25">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row>
    <row r="111" spans="1:63" x14ac:dyDescent="0.25">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row>
    <row r="112" spans="1:63" x14ac:dyDescent="0.25">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row>
    <row r="113" spans="1:63" x14ac:dyDescent="0.25">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row>
    <row r="114" spans="1:63" x14ac:dyDescent="0.25">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row>
    <row r="115" spans="1:63" x14ac:dyDescent="0.25">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row>
    <row r="116" spans="1:63" x14ac:dyDescent="0.25">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row>
    <row r="117" spans="1:63" x14ac:dyDescent="0.25">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row>
    <row r="118" spans="1:63" x14ac:dyDescent="0.25">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row>
    <row r="119" spans="1:63" x14ac:dyDescent="0.25">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row>
    <row r="120" spans="1:63" x14ac:dyDescent="0.25">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row>
    <row r="121" spans="1:63" x14ac:dyDescent="0.25">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row>
    <row r="122" spans="1:63" x14ac:dyDescent="0.25">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row>
    <row r="123" spans="1:63" x14ac:dyDescent="0.25">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row>
    <row r="124" spans="1:63" x14ac:dyDescent="0.25">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row>
    <row r="125" spans="1:63" x14ac:dyDescent="0.25">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row>
    <row r="126" spans="1:63" x14ac:dyDescent="0.25">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row>
    <row r="127" spans="1:63" x14ac:dyDescent="0.25">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row>
    <row r="128" spans="1:63" x14ac:dyDescent="0.25">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row>
    <row r="129" spans="2:63" x14ac:dyDescent="0.25">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row>
    <row r="130" spans="2:63" x14ac:dyDescent="0.25">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row>
    <row r="131" spans="2:63" x14ac:dyDescent="0.25">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row>
    <row r="132" spans="2:63" x14ac:dyDescent="0.25">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row>
    <row r="133" spans="2:63" x14ac:dyDescent="0.25">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c r="BK133" s="80"/>
    </row>
    <row r="134" spans="2:63" x14ac:dyDescent="0.25">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c r="BK134" s="80"/>
    </row>
    <row r="135" spans="2:63" x14ac:dyDescent="0.25">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c r="BK135" s="80"/>
    </row>
    <row r="136" spans="2:63" x14ac:dyDescent="0.25">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c r="BK136" s="80"/>
    </row>
    <row r="137" spans="2:63" x14ac:dyDescent="0.25">
      <c r="B137" s="80"/>
      <c r="C137" s="80"/>
      <c r="D137" s="80"/>
      <c r="E137" s="80"/>
      <c r="F137" s="80"/>
      <c r="G137" s="80"/>
      <c r="H137" s="80"/>
      <c r="I137" s="80"/>
    </row>
    <row r="138" spans="2:63" x14ac:dyDescent="0.25">
      <c r="B138" s="80"/>
      <c r="C138" s="80"/>
      <c r="D138" s="80"/>
      <c r="E138" s="80"/>
      <c r="F138" s="80"/>
      <c r="G138" s="80"/>
      <c r="H138" s="80"/>
      <c r="I138" s="80"/>
    </row>
    <row r="139" spans="2:63" x14ac:dyDescent="0.25">
      <c r="B139" s="80"/>
      <c r="C139" s="80"/>
      <c r="D139" s="80"/>
      <c r="E139" s="80"/>
      <c r="F139" s="80"/>
      <c r="G139" s="80"/>
      <c r="H139" s="80"/>
      <c r="I139" s="80"/>
    </row>
    <row r="140" spans="2:63" x14ac:dyDescent="0.25">
      <c r="B140" s="80"/>
      <c r="C140" s="80"/>
      <c r="D140" s="80"/>
      <c r="E140" s="80"/>
      <c r="F140" s="80"/>
      <c r="G140" s="80"/>
      <c r="H140" s="80"/>
      <c r="I140" s="80"/>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AA41" sqref="AA41"/>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row>
    <row r="2" spans="1:91" ht="18" customHeight="1" x14ac:dyDescent="0.25">
      <c r="A2" s="80"/>
      <c r="B2" s="382" t="s">
        <v>158</v>
      </c>
      <c r="C2" s="383"/>
      <c r="D2" s="383"/>
      <c r="E2" s="383"/>
      <c r="F2" s="383"/>
      <c r="G2" s="383"/>
      <c r="H2" s="383"/>
      <c r="I2" s="383"/>
      <c r="J2" s="324" t="s">
        <v>2</v>
      </c>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row>
    <row r="3" spans="1:91" ht="18.75" customHeight="1" x14ac:dyDescent="0.25">
      <c r="A3" s="80"/>
      <c r="B3" s="383"/>
      <c r="C3" s="383"/>
      <c r="D3" s="383"/>
      <c r="E3" s="383"/>
      <c r="F3" s="383"/>
      <c r="G3" s="383"/>
      <c r="H3" s="383"/>
      <c r="I3" s="383"/>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row>
    <row r="4" spans="1:91" ht="15" customHeight="1" x14ac:dyDescent="0.25">
      <c r="A4" s="80"/>
      <c r="B4" s="383"/>
      <c r="C4" s="383"/>
      <c r="D4" s="383"/>
      <c r="E4" s="383"/>
      <c r="F4" s="383"/>
      <c r="G4" s="383"/>
      <c r="H4" s="383"/>
      <c r="I4" s="383"/>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row>
    <row r="5" spans="1:91" ht="15.75" thickBot="1" x14ac:dyDescent="0.3">
      <c r="A5" s="80"/>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row>
    <row r="6" spans="1:91" ht="15" customHeight="1" x14ac:dyDescent="0.25">
      <c r="A6" s="80"/>
      <c r="B6" s="271" t="s">
        <v>4</v>
      </c>
      <c r="C6" s="271"/>
      <c r="D6" s="272"/>
      <c r="E6" s="366" t="s">
        <v>115</v>
      </c>
      <c r="F6" s="367"/>
      <c r="G6" s="367"/>
      <c r="H6" s="367"/>
      <c r="I6" s="384"/>
      <c r="J6" s="43" t="str">
        <f>IF(AND('Mapa final'!$Y$10="Muy Alta",'Mapa final'!$AA$10="Leve"),CONCATENATE("R1C",'Mapa final'!$O$10),"")</f>
        <v/>
      </c>
      <c r="K6" s="44" t="str">
        <f>IF(AND('Mapa final'!$Y$11="Muy Alta",'Mapa final'!$AA$11="Leve"),CONCATENATE("R1C",'Mapa final'!$O$11),"")</f>
        <v/>
      </c>
      <c r="L6" s="44" t="str">
        <f>IF(AND('Mapa final'!$Y$12="Muy Alta",'Mapa final'!$AA$12="Leve"),CONCATENATE("R1C",'Mapa final'!$O$12),"")</f>
        <v/>
      </c>
      <c r="M6" s="44" t="str">
        <f>IF(AND('Mapa final'!$Y$13="Muy Alta",'Mapa final'!$AA$13="Leve"),CONCATENATE("R1C",'Mapa final'!$O$13),"")</f>
        <v/>
      </c>
      <c r="N6" s="44" t="str">
        <f>IF(AND('Mapa final'!$Y$14="Muy Alta",'Mapa final'!$AA$14="Leve"),CONCATENATE("R1C",'Mapa final'!$O$14),"")</f>
        <v/>
      </c>
      <c r="O6" s="45" t="str">
        <f>IF(AND('Mapa final'!$Y$15="Muy Alta",'Mapa final'!$AA$15="Leve"),CONCATENATE("R1C",'Mapa final'!$O$15),"")</f>
        <v/>
      </c>
      <c r="P6" s="43" t="str">
        <f>IF(AND('Mapa final'!$Y$10="Muy Alta",'Mapa final'!$AA$10="Menor"),CONCATENATE("R1C",'Mapa final'!$O$10),"")</f>
        <v/>
      </c>
      <c r="Q6" s="44" t="str">
        <f>IF(AND('Mapa final'!$Y$11="Muy Alta",'Mapa final'!$AA$11="Menor"),CONCATENATE("R1C",'Mapa final'!$O$11),"")</f>
        <v/>
      </c>
      <c r="R6" s="44" t="str">
        <f>IF(AND('Mapa final'!$Y$12="Muy Alta",'Mapa final'!$AA$12="Menor"),CONCATENATE("R1C",'Mapa final'!$O$12),"")</f>
        <v/>
      </c>
      <c r="S6" s="44" t="str">
        <f>IF(AND('Mapa final'!$Y$13="Muy Alta",'Mapa final'!$AA$13="Menor"),CONCATENATE("R1C",'Mapa final'!$O$13),"")</f>
        <v/>
      </c>
      <c r="T6" s="44" t="str">
        <f>IF(AND('Mapa final'!$Y$14="Muy Alta",'Mapa final'!$AA$14="Menor"),CONCATENATE("R1C",'Mapa final'!$O$14),"")</f>
        <v/>
      </c>
      <c r="U6" s="45" t="str">
        <f>IF(AND('Mapa final'!$Y$15="Muy Alta",'Mapa final'!$AA$15="Menor"),CONCATENATE("R1C",'Mapa final'!$O$15),"")</f>
        <v/>
      </c>
      <c r="V6" s="43" t="str">
        <f>IF(AND('Mapa final'!$Y$10="Muy Alta",'Mapa final'!$AA$10="Moderado"),CONCATENATE("R1C",'Mapa final'!$O$10),"")</f>
        <v/>
      </c>
      <c r="W6" s="44" t="str">
        <f>IF(AND('Mapa final'!$Y$11="Muy Alta",'Mapa final'!$AA$11="Moderado"),CONCATENATE("R1C",'Mapa final'!$O$11),"")</f>
        <v/>
      </c>
      <c r="X6" s="44" t="str">
        <f>IF(AND('Mapa final'!$Y$12="Muy Alta",'Mapa final'!$AA$12="Moderado"),CONCATENATE("R1C",'Mapa final'!$O$12),"")</f>
        <v/>
      </c>
      <c r="Y6" s="44" t="str">
        <f>IF(AND('Mapa final'!$Y$13="Muy Alta",'Mapa final'!$AA$13="Moderado"),CONCATENATE("R1C",'Mapa final'!$O$13),"")</f>
        <v/>
      </c>
      <c r="Z6" s="44" t="str">
        <f>IF(AND('Mapa final'!$Y$14="Muy Alta",'Mapa final'!$AA$14="Moderado"),CONCATENATE("R1C",'Mapa final'!$O$14),"")</f>
        <v/>
      </c>
      <c r="AA6" s="45" t="str">
        <f>IF(AND('Mapa final'!$Y$15="Muy Alta",'Mapa final'!$AA$15="Moderado"),CONCATENATE("R1C",'Mapa final'!$O$15),"")</f>
        <v/>
      </c>
      <c r="AB6" s="43" t="str">
        <f>IF(AND('Mapa final'!$Y$10="Muy Alta",'Mapa final'!$AA$10="Mayor"),CONCATENATE("R1C",'Mapa final'!$O$10),"")</f>
        <v/>
      </c>
      <c r="AC6" s="44" t="str">
        <f>IF(AND('Mapa final'!$Y$11="Muy Alta",'Mapa final'!$AA$11="Mayor"),CONCATENATE("R1C",'Mapa final'!$O$11),"")</f>
        <v/>
      </c>
      <c r="AD6" s="44" t="str">
        <f>IF(AND('Mapa final'!$Y$12="Muy Alta",'Mapa final'!$AA$12="Mayor"),CONCATENATE("R1C",'Mapa final'!$O$12),"")</f>
        <v/>
      </c>
      <c r="AE6" s="44" t="str">
        <f>IF(AND('Mapa final'!$Y$13="Muy Alta",'Mapa final'!$AA$13="Mayor"),CONCATENATE("R1C",'Mapa final'!$O$13),"")</f>
        <v/>
      </c>
      <c r="AF6" s="44" t="str">
        <f>IF(AND('Mapa final'!$Y$14="Muy Alta",'Mapa final'!$AA$14="Mayor"),CONCATENATE("R1C",'Mapa final'!$O$14),"")</f>
        <v/>
      </c>
      <c r="AG6" s="45" t="str">
        <f>IF(AND('Mapa final'!$Y$15="Muy Alta",'Mapa final'!$AA$15="Mayor"),CONCATENATE("R1C",'Mapa final'!$O$15),"")</f>
        <v/>
      </c>
      <c r="AH6" s="46" t="str">
        <f>IF(AND('Mapa final'!$Y$10="Muy Alta",'Mapa final'!$AA$10="Catastrófico"),CONCATENATE("R1C",'Mapa final'!$O$10),"")</f>
        <v/>
      </c>
      <c r="AI6" s="47" t="str">
        <f>IF(AND('Mapa final'!$Y$11="Muy Alta",'Mapa final'!$AA$11="Catastrófico"),CONCATENATE("R1C",'Mapa final'!$O$11),"")</f>
        <v/>
      </c>
      <c r="AJ6" s="47" t="str">
        <f>IF(AND('Mapa final'!$Y$12="Muy Alta",'Mapa final'!$AA$12="Catastrófico"),CONCATENATE("R1C",'Mapa final'!$O$12),"")</f>
        <v/>
      </c>
      <c r="AK6" s="47" t="str">
        <f>IF(AND('Mapa final'!$Y$13="Muy Alta",'Mapa final'!$AA$13="Catastrófico"),CONCATENATE("R1C",'Mapa final'!$O$13),"")</f>
        <v/>
      </c>
      <c r="AL6" s="47" t="str">
        <f>IF(AND('Mapa final'!$Y$14="Muy Alta",'Mapa final'!$AA$14="Catastrófico"),CONCATENATE("R1C",'Mapa final'!$O$14),"")</f>
        <v/>
      </c>
      <c r="AM6" s="48" t="str">
        <f>IF(AND('Mapa final'!$Y$15="Muy Alta",'Mapa final'!$AA$15="Catastrófico"),CONCATENATE("R1C",'Mapa final'!$O$15),"")</f>
        <v/>
      </c>
      <c r="AN6" s="80"/>
      <c r="AO6" s="373" t="s">
        <v>78</v>
      </c>
      <c r="AP6" s="374"/>
      <c r="AQ6" s="374"/>
      <c r="AR6" s="374"/>
      <c r="AS6" s="374"/>
      <c r="AT6" s="375"/>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row>
    <row r="7" spans="1:91" ht="15" customHeight="1" x14ac:dyDescent="0.25">
      <c r="A7" s="80"/>
      <c r="B7" s="271"/>
      <c r="C7" s="271"/>
      <c r="D7" s="272"/>
      <c r="E7" s="370"/>
      <c r="F7" s="369"/>
      <c r="G7" s="369"/>
      <c r="H7" s="369"/>
      <c r="I7" s="385"/>
      <c r="J7" s="49" t="str">
        <f>IF(AND('Mapa final'!$Y$16="Muy Alta",'Mapa final'!$AA$16="Leve"),CONCATENATE("R2C",'Mapa final'!$O$16),"")</f>
        <v/>
      </c>
      <c r="K7" s="50" t="str">
        <f>IF(AND('Mapa final'!$Y$17="Muy Alta",'Mapa final'!$AA$17="Leve"),CONCATENATE("R2C",'Mapa final'!$O$17),"")</f>
        <v/>
      </c>
      <c r="L7" s="50" t="str">
        <f>IF(AND('Mapa final'!$Y$18="Muy Alta",'Mapa final'!$AA$18="Leve"),CONCATENATE("R2C",'Mapa final'!$O$18),"")</f>
        <v/>
      </c>
      <c r="M7" s="50" t="str">
        <f>IF(AND('Mapa final'!$Y$19="Muy Alta",'Mapa final'!$AA$19="Leve"),CONCATENATE("R2C",'Mapa final'!$O$19),"")</f>
        <v/>
      </c>
      <c r="N7" s="50" t="str">
        <f>IF(AND('Mapa final'!$Y$20="Muy Alta",'Mapa final'!$AA$20="Leve"),CONCATENATE("R2C",'Mapa final'!$O$20),"")</f>
        <v/>
      </c>
      <c r="O7" s="51" t="str">
        <f>IF(AND('Mapa final'!$Y$21="Muy Alta",'Mapa final'!$AA$21="Leve"),CONCATENATE("R2C",'Mapa final'!$O$21),"")</f>
        <v/>
      </c>
      <c r="P7" s="49" t="str">
        <f>IF(AND('Mapa final'!$Y$16="Muy Alta",'Mapa final'!$AA$16="Menor"),CONCATENATE("R2C",'Mapa final'!$O$16),"")</f>
        <v/>
      </c>
      <c r="Q7" s="50" t="str">
        <f>IF(AND('Mapa final'!$Y$17="Muy Alta",'Mapa final'!$AA$17="Menor"),CONCATENATE("R2C",'Mapa final'!$O$17),"")</f>
        <v/>
      </c>
      <c r="R7" s="50" t="str">
        <f>IF(AND('Mapa final'!$Y$18="Muy Alta",'Mapa final'!$AA$18="Menor"),CONCATENATE("R2C",'Mapa final'!$O$18),"")</f>
        <v/>
      </c>
      <c r="S7" s="50" t="str">
        <f>IF(AND('Mapa final'!$Y$19="Muy Alta",'Mapa final'!$AA$19="Menor"),CONCATENATE("R2C",'Mapa final'!$O$19),"")</f>
        <v/>
      </c>
      <c r="T7" s="50" t="str">
        <f>IF(AND('Mapa final'!$Y$20="Muy Alta",'Mapa final'!$AA$20="Menor"),CONCATENATE("R2C",'Mapa final'!$O$20),"")</f>
        <v/>
      </c>
      <c r="U7" s="51" t="str">
        <f>IF(AND('Mapa final'!$Y$21="Muy Alta",'Mapa final'!$AA$21="Menor"),CONCATENATE("R2C",'Mapa final'!$O$21),"")</f>
        <v/>
      </c>
      <c r="V7" s="49" t="str">
        <f>IF(AND('Mapa final'!$Y$16="Muy Alta",'Mapa final'!$AA$16="Moderado"),CONCATENATE("R2C",'Mapa final'!$O$16),"")</f>
        <v/>
      </c>
      <c r="W7" s="50" t="str">
        <f>IF(AND('Mapa final'!$Y$17="Muy Alta",'Mapa final'!$AA$17="Moderado"),CONCATENATE("R2C",'Mapa final'!$O$17),"")</f>
        <v/>
      </c>
      <c r="X7" s="50" t="str">
        <f>IF(AND('Mapa final'!$Y$18="Muy Alta",'Mapa final'!$AA$18="Moderado"),CONCATENATE("R2C",'Mapa final'!$O$18),"")</f>
        <v/>
      </c>
      <c r="Y7" s="50" t="str">
        <f>IF(AND('Mapa final'!$Y$19="Muy Alta",'Mapa final'!$AA$19="Moderado"),CONCATENATE("R2C",'Mapa final'!$O$19),"")</f>
        <v/>
      </c>
      <c r="Z7" s="50" t="str">
        <f>IF(AND('Mapa final'!$Y$20="Muy Alta",'Mapa final'!$AA$20="Moderado"),CONCATENATE("R2C",'Mapa final'!$O$20),"")</f>
        <v/>
      </c>
      <c r="AA7" s="51" t="str">
        <f>IF(AND('Mapa final'!$Y$21="Muy Alta",'Mapa final'!$AA$21="Moderado"),CONCATENATE("R2C",'Mapa final'!$O$21),"")</f>
        <v/>
      </c>
      <c r="AB7" s="49" t="str">
        <f>IF(AND('Mapa final'!$Y$16="Muy Alta",'Mapa final'!$AA$16="Mayor"),CONCATENATE("R2C",'Mapa final'!$O$16),"")</f>
        <v/>
      </c>
      <c r="AC7" s="50" t="str">
        <f>IF(AND('Mapa final'!$Y$17="Muy Alta",'Mapa final'!$AA$17="Mayor"),CONCATENATE("R2C",'Mapa final'!$O$17),"")</f>
        <v/>
      </c>
      <c r="AD7" s="50" t="str">
        <f>IF(AND('Mapa final'!$Y$18="Muy Alta",'Mapa final'!$AA$18="Mayor"),CONCATENATE("R2C",'Mapa final'!$O$18),"")</f>
        <v/>
      </c>
      <c r="AE7" s="50" t="str">
        <f>IF(AND('Mapa final'!$Y$19="Muy Alta",'Mapa final'!$AA$19="Mayor"),CONCATENATE("R2C",'Mapa final'!$O$19),"")</f>
        <v/>
      </c>
      <c r="AF7" s="50" t="str">
        <f>IF(AND('Mapa final'!$Y$20="Muy Alta",'Mapa final'!$AA$20="Mayor"),CONCATENATE("R2C",'Mapa final'!$O$20),"")</f>
        <v/>
      </c>
      <c r="AG7" s="51" t="str">
        <f>IF(AND('Mapa final'!$Y$21="Muy Alta",'Mapa final'!$AA$21="Mayor"),CONCATENATE("R2C",'Mapa final'!$O$21),"")</f>
        <v/>
      </c>
      <c r="AH7" s="52" t="str">
        <f>IF(AND('Mapa final'!$Y$16="Muy Alta",'Mapa final'!$AA$16="Catastrófico"),CONCATENATE("R2C",'Mapa final'!$O$16),"")</f>
        <v/>
      </c>
      <c r="AI7" s="53" t="str">
        <f>IF(AND('Mapa final'!$Y$17="Muy Alta",'Mapa final'!$AA$17="Catastrófico"),CONCATENATE("R2C",'Mapa final'!$O$17),"")</f>
        <v/>
      </c>
      <c r="AJ7" s="53" t="str">
        <f>IF(AND('Mapa final'!$Y$18="Muy Alta",'Mapa final'!$AA$18="Catastrófico"),CONCATENATE("R2C",'Mapa final'!$O$18),"")</f>
        <v/>
      </c>
      <c r="AK7" s="53" t="str">
        <f>IF(AND('Mapa final'!$Y$19="Muy Alta",'Mapa final'!$AA$19="Catastrófico"),CONCATENATE("R2C",'Mapa final'!$O$19),"")</f>
        <v/>
      </c>
      <c r="AL7" s="53" t="str">
        <f>IF(AND('Mapa final'!$Y$20="Muy Alta",'Mapa final'!$AA$20="Catastrófico"),CONCATENATE("R2C",'Mapa final'!$O$20),"")</f>
        <v/>
      </c>
      <c r="AM7" s="54" t="str">
        <f>IF(AND('Mapa final'!$Y$21="Muy Alta",'Mapa final'!$AA$21="Catastrófico"),CONCATENATE("R2C",'Mapa final'!$O$21),"")</f>
        <v/>
      </c>
      <c r="AN7" s="80"/>
      <c r="AO7" s="376"/>
      <c r="AP7" s="377"/>
      <c r="AQ7" s="377"/>
      <c r="AR7" s="377"/>
      <c r="AS7" s="377"/>
      <c r="AT7" s="378"/>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row>
    <row r="8" spans="1:91" ht="15" customHeight="1" x14ac:dyDescent="0.25">
      <c r="A8" s="80"/>
      <c r="B8" s="271"/>
      <c r="C8" s="271"/>
      <c r="D8" s="272"/>
      <c r="E8" s="370"/>
      <c r="F8" s="369"/>
      <c r="G8" s="369"/>
      <c r="H8" s="369"/>
      <c r="I8" s="385"/>
      <c r="J8" s="49" t="str">
        <f>IF(AND('Mapa final'!$Y$22="Muy Alta",'Mapa final'!$AA$22="Leve"),CONCATENATE("R3C",'Mapa final'!$O$22),"")</f>
        <v/>
      </c>
      <c r="K8" s="50" t="str">
        <f>IF(AND('Mapa final'!$Y$23="Muy Alta",'Mapa final'!$AA$23="Leve"),CONCATENATE("R3C",'Mapa final'!$O$23),"")</f>
        <v/>
      </c>
      <c r="L8" s="50" t="str">
        <f>IF(AND('Mapa final'!$Y$24="Muy Alta",'Mapa final'!$AA$24="Leve"),CONCATENATE("R3C",'Mapa final'!$O$24),"")</f>
        <v/>
      </c>
      <c r="M8" s="50" t="str">
        <f>IF(AND('Mapa final'!$Y$25="Muy Alta",'Mapa final'!$AA$25="Leve"),CONCATENATE("R3C",'Mapa final'!$O$25),"")</f>
        <v/>
      </c>
      <c r="N8" s="50" t="str">
        <f>IF(AND('Mapa final'!$Y$26="Muy Alta",'Mapa final'!$AA$26="Leve"),CONCATENATE("R3C",'Mapa final'!$O$26),"")</f>
        <v/>
      </c>
      <c r="O8" s="51" t="str">
        <f>IF(AND('Mapa final'!$Y$27="Muy Alta",'Mapa final'!$AA$27="Leve"),CONCATENATE("R3C",'Mapa final'!$O$27),"")</f>
        <v/>
      </c>
      <c r="P8" s="49" t="str">
        <f>IF(AND('Mapa final'!$Y$22="Muy Alta",'Mapa final'!$AA$22="Menor"),CONCATENATE("R3C",'Mapa final'!$O$22),"")</f>
        <v/>
      </c>
      <c r="Q8" s="50" t="str">
        <f>IF(AND('Mapa final'!$Y$23="Muy Alta",'Mapa final'!$AA$23="Menor"),CONCATENATE("R3C",'Mapa final'!$O$23),"")</f>
        <v/>
      </c>
      <c r="R8" s="50" t="str">
        <f>IF(AND('Mapa final'!$Y$24="Muy Alta",'Mapa final'!$AA$24="Menor"),CONCATENATE("R3C",'Mapa final'!$O$24),"")</f>
        <v/>
      </c>
      <c r="S8" s="50" t="str">
        <f>IF(AND('Mapa final'!$Y$25="Muy Alta",'Mapa final'!$AA$25="Menor"),CONCATENATE("R3C",'Mapa final'!$O$25),"")</f>
        <v/>
      </c>
      <c r="T8" s="50" t="str">
        <f>IF(AND('Mapa final'!$Y$26="Muy Alta",'Mapa final'!$AA$26="Menor"),CONCATENATE("R3C",'Mapa final'!$O$26),"")</f>
        <v/>
      </c>
      <c r="U8" s="51" t="str">
        <f>IF(AND('Mapa final'!$Y$27="Muy Alta",'Mapa final'!$AA$27="Menor"),CONCATENATE("R3C",'Mapa final'!$O$27),"")</f>
        <v/>
      </c>
      <c r="V8" s="49" t="str">
        <f>IF(AND('Mapa final'!$Y$22="Muy Alta",'Mapa final'!$AA$22="Moderado"),CONCATENATE("R3C",'Mapa final'!$O$22),"")</f>
        <v/>
      </c>
      <c r="W8" s="50" t="str">
        <f>IF(AND('Mapa final'!$Y$23="Muy Alta",'Mapa final'!$AA$23="Moderado"),CONCATENATE("R3C",'Mapa final'!$O$23),"")</f>
        <v/>
      </c>
      <c r="X8" s="50" t="str">
        <f>IF(AND('Mapa final'!$Y$24="Muy Alta",'Mapa final'!$AA$24="Moderado"),CONCATENATE("R3C",'Mapa final'!$O$24),"")</f>
        <v/>
      </c>
      <c r="Y8" s="50" t="str">
        <f>IF(AND('Mapa final'!$Y$25="Muy Alta",'Mapa final'!$AA$25="Moderado"),CONCATENATE("R3C",'Mapa final'!$O$25),"")</f>
        <v/>
      </c>
      <c r="Z8" s="50" t="str">
        <f>IF(AND('Mapa final'!$Y$26="Muy Alta",'Mapa final'!$AA$26="Moderado"),CONCATENATE("R3C",'Mapa final'!$O$26),"")</f>
        <v/>
      </c>
      <c r="AA8" s="51" t="str">
        <f>IF(AND('Mapa final'!$Y$27="Muy Alta",'Mapa final'!$AA$27="Moderado"),CONCATENATE("R3C",'Mapa final'!$O$27),"")</f>
        <v/>
      </c>
      <c r="AB8" s="49" t="str">
        <f>IF(AND('Mapa final'!$Y$22="Muy Alta",'Mapa final'!$AA$22="Mayor"),CONCATENATE("R3C",'Mapa final'!$O$22),"")</f>
        <v/>
      </c>
      <c r="AC8" s="50" t="str">
        <f>IF(AND('Mapa final'!$Y$23="Muy Alta",'Mapa final'!$AA$23="Mayor"),CONCATENATE("R3C",'Mapa final'!$O$23),"")</f>
        <v/>
      </c>
      <c r="AD8" s="50" t="str">
        <f>IF(AND('Mapa final'!$Y$24="Muy Alta",'Mapa final'!$AA$24="Mayor"),CONCATENATE("R3C",'Mapa final'!$O$24),"")</f>
        <v/>
      </c>
      <c r="AE8" s="50" t="str">
        <f>IF(AND('Mapa final'!$Y$25="Muy Alta",'Mapa final'!$AA$25="Mayor"),CONCATENATE("R3C",'Mapa final'!$O$25),"")</f>
        <v/>
      </c>
      <c r="AF8" s="50" t="str">
        <f>IF(AND('Mapa final'!$Y$26="Muy Alta",'Mapa final'!$AA$26="Mayor"),CONCATENATE("R3C",'Mapa final'!$O$26),"")</f>
        <v/>
      </c>
      <c r="AG8" s="51" t="str">
        <f>IF(AND('Mapa final'!$Y$27="Muy Alta",'Mapa final'!$AA$27="Mayor"),CONCATENATE("R3C",'Mapa final'!$O$27),"")</f>
        <v/>
      </c>
      <c r="AH8" s="52" t="str">
        <f>IF(AND('Mapa final'!$Y$22="Muy Alta",'Mapa final'!$AA$22="Catastrófico"),CONCATENATE("R3C",'Mapa final'!$O$22),"")</f>
        <v/>
      </c>
      <c r="AI8" s="53" t="str">
        <f>IF(AND('Mapa final'!$Y$23="Muy Alta",'Mapa final'!$AA$23="Catastrófico"),CONCATENATE("R3C",'Mapa final'!$O$23),"")</f>
        <v/>
      </c>
      <c r="AJ8" s="53" t="str">
        <f>IF(AND('Mapa final'!$Y$24="Muy Alta",'Mapa final'!$AA$24="Catastrófico"),CONCATENATE("R3C",'Mapa final'!$O$24),"")</f>
        <v/>
      </c>
      <c r="AK8" s="53" t="str">
        <f>IF(AND('Mapa final'!$Y$25="Muy Alta",'Mapa final'!$AA$25="Catastrófico"),CONCATENATE("R3C",'Mapa final'!$O$25),"")</f>
        <v/>
      </c>
      <c r="AL8" s="53" t="str">
        <f>IF(AND('Mapa final'!$Y$26="Muy Alta",'Mapa final'!$AA$26="Catastrófico"),CONCATENATE("R3C",'Mapa final'!$O$26),"")</f>
        <v/>
      </c>
      <c r="AM8" s="54" t="str">
        <f>IF(AND('Mapa final'!$Y$27="Muy Alta",'Mapa final'!$AA$27="Catastrófico"),CONCATENATE("R3C",'Mapa final'!$O$27),"")</f>
        <v/>
      </c>
      <c r="AN8" s="80"/>
      <c r="AO8" s="376"/>
      <c r="AP8" s="377"/>
      <c r="AQ8" s="377"/>
      <c r="AR8" s="377"/>
      <c r="AS8" s="377"/>
      <c r="AT8" s="378"/>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row>
    <row r="9" spans="1:91" ht="15" customHeight="1" x14ac:dyDescent="0.25">
      <c r="A9" s="80"/>
      <c r="B9" s="271"/>
      <c r="C9" s="271"/>
      <c r="D9" s="272"/>
      <c r="E9" s="370"/>
      <c r="F9" s="369"/>
      <c r="G9" s="369"/>
      <c r="H9" s="369"/>
      <c r="I9" s="385"/>
      <c r="J9" s="49" t="str">
        <f>IF(AND('Mapa final'!$Y$28="Muy Alta",'Mapa final'!$AA$28="Leve"),CONCATENATE("R4C",'Mapa final'!$O$28),"")</f>
        <v/>
      </c>
      <c r="K9" s="50" t="str">
        <f>IF(AND('Mapa final'!$Y$29="Muy Alta",'Mapa final'!$AA$29="Leve"),CONCATENATE("R4C",'Mapa final'!$O$29),"")</f>
        <v/>
      </c>
      <c r="L9" s="50" t="str">
        <f>IF(AND('Mapa final'!$Y$30="Muy Alta",'Mapa final'!$AA$30="Leve"),CONCATENATE("R4C",'Mapa final'!$O$30),"")</f>
        <v/>
      </c>
      <c r="M9" s="50" t="str">
        <f>IF(AND('Mapa final'!$Y$31="Muy Alta",'Mapa final'!$AA$31="Leve"),CONCATENATE("R4C",'Mapa final'!$O$31),"")</f>
        <v/>
      </c>
      <c r="N9" s="50" t="str">
        <f>IF(AND('Mapa final'!$Y$32="Muy Alta",'Mapa final'!$AA$32="Leve"),CONCATENATE("R4C",'Mapa final'!$O$32),"")</f>
        <v/>
      </c>
      <c r="O9" s="51" t="str">
        <f>IF(AND('Mapa final'!$Y$33="Muy Alta",'Mapa final'!$AA$33="Leve"),CONCATENATE("R4C",'Mapa final'!$O$33),"")</f>
        <v/>
      </c>
      <c r="P9" s="49" t="str">
        <f>IF(AND('Mapa final'!$Y$28="Muy Alta",'Mapa final'!$AA$28="Menor"),CONCATENATE("R4C",'Mapa final'!$O$28),"")</f>
        <v/>
      </c>
      <c r="Q9" s="50" t="str">
        <f>IF(AND('Mapa final'!$Y$29="Muy Alta",'Mapa final'!$AA$29="Menor"),CONCATENATE("R4C",'Mapa final'!$O$29),"")</f>
        <v/>
      </c>
      <c r="R9" s="50" t="str">
        <f>IF(AND('Mapa final'!$Y$30="Muy Alta",'Mapa final'!$AA$30="Menor"),CONCATENATE("R4C",'Mapa final'!$O$30),"")</f>
        <v/>
      </c>
      <c r="S9" s="50" t="str">
        <f>IF(AND('Mapa final'!$Y$31="Muy Alta",'Mapa final'!$AA$31="Menor"),CONCATENATE("R4C",'Mapa final'!$O$31),"")</f>
        <v/>
      </c>
      <c r="T9" s="50" t="str">
        <f>IF(AND('Mapa final'!$Y$32="Muy Alta",'Mapa final'!$AA$32="Menor"),CONCATENATE("R4C",'Mapa final'!$O$32),"")</f>
        <v/>
      </c>
      <c r="U9" s="51" t="str">
        <f>IF(AND('Mapa final'!$Y$33="Muy Alta",'Mapa final'!$AA$33="Menor"),CONCATENATE("R4C",'Mapa final'!$O$33),"")</f>
        <v/>
      </c>
      <c r="V9" s="49" t="str">
        <f>IF(AND('Mapa final'!$Y$28="Muy Alta",'Mapa final'!$AA$28="Moderado"),CONCATENATE("R4C",'Mapa final'!$O$28),"")</f>
        <v/>
      </c>
      <c r="W9" s="50" t="str">
        <f>IF(AND('Mapa final'!$Y$29="Muy Alta",'Mapa final'!$AA$29="Moderado"),CONCATENATE("R4C",'Mapa final'!$O$29),"")</f>
        <v/>
      </c>
      <c r="X9" s="50" t="str">
        <f>IF(AND('Mapa final'!$Y$30="Muy Alta",'Mapa final'!$AA$30="Moderado"),CONCATENATE("R4C",'Mapa final'!$O$30),"")</f>
        <v/>
      </c>
      <c r="Y9" s="50" t="str">
        <f>IF(AND('Mapa final'!$Y$31="Muy Alta",'Mapa final'!$AA$31="Moderado"),CONCATENATE("R4C",'Mapa final'!$O$31),"")</f>
        <v/>
      </c>
      <c r="Z9" s="50" t="str">
        <f>IF(AND('Mapa final'!$Y$32="Muy Alta",'Mapa final'!$AA$32="Moderado"),CONCATENATE("R4C",'Mapa final'!$O$32),"")</f>
        <v/>
      </c>
      <c r="AA9" s="51" t="str">
        <f>IF(AND('Mapa final'!$Y$33="Muy Alta",'Mapa final'!$AA$33="Moderado"),CONCATENATE("R4C",'Mapa final'!$O$33),"")</f>
        <v/>
      </c>
      <c r="AB9" s="49" t="str">
        <f>IF(AND('Mapa final'!$Y$28="Muy Alta",'Mapa final'!$AA$28="Mayor"),CONCATENATE("R4C",'Mapa final'!$O$28),"")</f>
        <v/>
      </c>
      <c r="AC9" s="50" t="str">
        <f>IF(AND('Mapa final'!$Y$29="Muy Alta",'Mapa final'!$AA$29="Mayor"),CONCATENATE("R4C",'Mapa final'!$O$29),"")</f>
        <v/>
      </c>
      <c r="AD9" s="50" t="str">
        <f>IF(AND('Mapa final'!$Y$30="Muy Alta",'Mapa final'!$AA$30="Mayor"),CONCATENATE("R4C",'Mapa final'!$O$30),"")</f>
        <v/>
      </c>
      <c r="AE9" s="50" t="str">
        <f>IF(AND('Mapa final'!$Y$31="Muy Alta",'Mapa final'!$AA$31="Mayor"),CONCATENATE("R4C",'Mapa final'!$O$31),"")</f>
        <v/>
      </c>
      <c r="AF9" s="50" t="str">
        <f>IF(AND('Mapa final'!$Y$32="Muy Alta",'Mapa final'!$AA$32="Mayor"),CONCATENATE("R4C",'Mapa final'!$O$32),"")</f>
        <v/>
      </c>
      <c r="AG9" s="51" t="str">
        <f>IF(AND('Mapa final'!$Y$33="Muy Alta",'Mapa final'!$AA$33="Mayor"),CONCATENATE("R4C",'Mapa final'!$O$33),"")</f>
        <v/>
      </c>
      <c r="AH9" s="52" t="str">
        <f>IF(AND('Mapa final'!$Y$28="Muy Alta",'Mapa final'!$AA$28="Catastrófico"),CONCATENATE("R4C",'Mapa final'!$O$28),"")</f>
        <v/>
      </c>
      <c r="AI9" s="53" t="str">
        <f>IF(AND('Mapa final'!$Y$29="Muy Alta",'Mapa final'!$AA$29="Catastrófico"),CONCATENATE("R4C",'Mapa final'!$O$29),"")</f>
        <v/>
      </c>
      <c r="AJ9" s="53" t="str">
        <f>IF(AND('Mapa final'!$Y$30="Muy Alta",'Mapa final'!$AA$30="Catastrófico"),CONCATENATE("R4C",'Mapa final'!$O$30),"")</f>
        <v/>
      </c>
      <c r="AK9" s="53" t="str">
        <f>IF(AND('Mapa final'!$Y$31="Muy Alta",'Mapa final'!$AA$31="Catastrófico"),CONCATENATE("R4C",'Mapa final'!$O$31),"")</f>
        <v/>
      </c>
      <c r="AL9" s="53" t="str">
        <f>IF(AND('Mapa final'!$Y$32="Muy Alta",'Mapa final'!$AA$32="Catastrófico"),CONCATENATE("R4C",'Mapa final'!$O$32),"")</f>
        <v/>
      </c>
      <c r="AM9" s="54" t="str">
        <f>IF(AND('Mapa final'!$Y$33="Muy Alta",'Mapa final'!$AA$33="Catastrófico"),CONCATENATE("R4C",'Mapa final'!$O$33),"")</f>
        <v/>
      </c>
      <c r="AN9" s="80"/>
      <c r="AO9" s="376"/>
      <c r="AP9" s="377"/>
      <c r="AQ9" s="377"/>
      <c r="AR9" s="377"/>
      <c r="AS9" s="377"/>
      <c r="AT9" s="378"/>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row>
    <row r="10" spans="1:91" ht="15" customHeight="1" x14ac:dyDescent="0.25">
      <c r="A10" s="80"/>
      <c r="B10" s="271"/>
      <c r="C10" s="271"/>
      <c r="D10" s="272"/>
      <c r="E10" s="370"/>
      <c r="F10" s="369"/>
      <c r="G10" s="369"/>
      <c r="H10" s="369"/>
      <c r="I10" s="385"/>
      <c r="J10" s="49" t="str">
        <f>IF(AND('Mapa final'!$Y$34="Muy Alta",'Mapa final'!$AA$34="Leve"),CONCATENATE("R5C",'Mapa final'!$O$34),"")</f>
        <v/>
      </c>
      <c r="K10" s="50" t="str">
        <f>IF(AND('Mapa final'!$Y$35="Muy Alta",'Mapa final'!$AA$35="Leve"),CONCATENATE("R5C",'Mapa final'!$O$35),"")</f>
        <v/>
      </c>
      <c r="L10" s="50" t="str">
        <f>IF(AND('Mapa final'!$Y$36="Muy Alta",'Mapa final'!$AA$36="Leve"),CONCATENATE("R5C",'Mapa final'!$O$36),"")</f>
        <v/>
      </c>
      <c r="M10" s="50" t="str">
        <f>IF(AND('Mapa final'!$Y$37="Muy Alta",'Mapa final'!$AA$37="Leve"),CONCATENATE("R5C",'Mapa final'!$O$37),"")</f>
        <v/>
      </c>
      <c r="N10" s="50" t="str">
        <f>IF(AND('Mapa final'!$Y$38="Muy Alta",'Mapa final'!$AA$38="Leve"),CONCATENATE("R5C",'Mapa final'!$O$38),"")</f>
        <v/>
      </c>
      <c r="O10" s="51" t="str">
        <f>IF(AND('Mapa final'!$Y$39="Muy Alta",'Mapa final'!$AA$39="Leve"),CONCATENATE("R5C",'Mapa final'!$O$39),"")</f>
        <v/>
      </c>
      <c r="P10" s="49" t="str">
        <f>IF(AND('Mapa final'!$Y$34="Muy Alta",'Mapa final'!$AA$34="Menor"),CONCATENATE("R5C",'Mapa final'!$O$34),"")</f>
        <v/>
      </c>
      <c r="Q10" s="50" t="str">
        <f>IF(AND('Mapa final'!$Y$35="Muy Alta",'Mapa final'!$AA$35="Menor"),CONCATENATE("R5C",'Mapa final'!$O$35),"")</f>
        <v/>
      </c>
      <c r="R10" s="50" t="str">
        <f>IF(AND('Mapa final'!$Y$36="Muy Alta",'Mapa final'!$AA$36="Menor"),CONCATENATE("R5C",'Mapa final'!$O$36),"")</f>
        <v/>
      </c>
      <c r="S10" s="50" t="str">
        <f>IF(AND('Mapa final'!$Y$37="Muy Alta",'Mapa final'!$AA$37="Menor"),CONCATENATE("R5C",'Mapa final'!$O$37),"")</f>
        <v/>
      </c>
      <c r="T10" s="50" t="str">
        <f>IF(AND('Mapa final'!$Y$38="Muy Alta",'Mapa final'!$AA$38="Menor"),CONCATENATE("R5C",'Mapa final'!$O$38),"")</f>
        <v/>
      </c>
      <c r="U10" s="51" t="str">
        <f>IF(AND('Mapa final'!$Y$39="Muy Alta",'Mapa final'!$AA$39="Menor"),CONCATENATE("R5C",'Mapa final'!$O$39),"")</f>
        <v/>
      </c>
      <c r="V10" s="49" t="str">
        <f>IF(AND('Mapa final'!$Y$34="Muy Alta",'Mapa final'!$AA$34="Moderado"),CONCATENATE("R5C",'Mapa final'!$O$34),"")</f>
        <v/>
      </c>
      <c r="W10" s="50" t="str">
        <f>IF(AND('Mapa final'!$Y$35="Muy Alta",'Mapa final'!$AA$35="Moderado"),CONCATENATE("R5C",'Mapa final'!$O$35),"")</f>
        <v/>
      </c>
      <c r="X10" s="50" t="str">
        <f>IF(AND('Mapa final'!$Y$36="Muy Alta",'Mapa final'!$AA$36="Moderado"),CONCATENATE("R5C",'Mapa final'!$O$36),"")</f>
        <v/>
      </c>
      <c r="Y10" s="50" t="str">
        <f>IF(AND('Mapa final'!$Y$37="Muy Alta",'Mapa final'!$AA$37="Moderado"),CONCATENATE("R5C",'Mapa final'!$O$37),"")</f>
        <v/>
      </c>
      <c r="Z10" s="50" t="str">
        <f>IF(AND('Mapa final'!$Y$38="Muy Alta",'Mapa final'!$AA$38="Moderado"),CONCATENATE("R5C",'Mapa final'!$O$38),"")</f>
        <v/>
      </c>
      <c r="AA10" s="51" t="str">
        <f>IF(AND('Mapa final'!$Y$39="Muy Alta",'Mapa final'!$AA$39="Moderado"),CONCATENATE("R5C",'Mapa final'!$O$39),"")</f>
        <v/>
      </c>
      <c r="AB10" s="49" t="str">
        <f>IF(AND('Mapa final'!$Y$34="Muy Alta",'Mapa final'!$AA$34="Mayor"),CONCATENATE("R5C",'Mapa final'!$O$34),"")</f>
        <v/>
      </c>
      <c r="AC10" s="50" t="str">
        <f>IF(AND('Mapa final'!$Y$35="Muy Alta",'Mapa final'!$AA$35="Mayor"),CONCATENATE("R5C",'Mapa final'!$O$35),"")</f>
        <v/>
      </c>
      <c r="AD10" s="50" t="str">
        <f>IF(AND('Mapa final'!$Y$36="Muy Alta",'Mapa final'!$AA$36="Mayor"),CONCATENATE("R5C",'Mapa final'!$O$36),"")</f>
        <v/>
      </c>
      <c r="AE10" s="50" t="str">
        <f>IF(AND('Mapa final'!$Y$37="Muy Alta",'Mapa final'!$AA$37="Mayor"),CONCATENATE("R5C",'Mapa final'!$O$37),"")</f>
        <v/>
      </c>
      <c r="AF10" s="50" t="str">
        <f>IF(AND('Mapa final'!$Y$38="Muy Alta",'Mapa final'!$AA$38="Mayor"),CONCATENATE("R5C",'Mapa final'!$O$38),"")</f>
        <v/>
      </c>
      <c r="AG10" s="51" t="str">
        <f>IF(AND('Mapa final'!$Y$39="Muy Alta",'Mapa final'!$AA$39="Mayor"),CONCATENATE("R5C",'Mapa final'!$O$39),"")</f>
        <v/>
      </c>
      <c r="AH10" s="52" t="str">
        <f>IF(AND('Mapa final'!$Y$34="Muy Alta",'Mapa final'!$AA$34="Catastrófico"),CONCATENATE("R5C",'Mapa final'!$O$34),"")</f>
        <v/>
      </c>
      <c r="AI10" s="53" t="str">
        <f>IF(AND('Mapa final'!$Y$35="Muy Alta",'Mapa final'!$AA$35="Catastrófico"),CONCATENATE("R5C",'Mapa final'!$O$35),"")</f>
        <v/>
      </c>
      <c r="AJ10" s="53" t="str">
        <f>IF(AND('Mapa final'!$Y$36="Muy Alta",'Mapa final'!$AA$36="Catastrófico"),CONCATENATE("R5C",'Mapa final'!$O$36),"")</f>
        <v/>
      </c>
      <c r="AK10" s="53" t="str">
        <f>IF(AND('Mapa final'!$Y$37="Muy Alta",'Mapa final'!$AA$37="Catastrófico"),CONCATENATE("R5C",'Mapa final'!$O$37),"")</f>
        <v/>
      </c>
      <c r="AL10" s="53" t="str">
        <f>IF(AND('Mapa final'!$Y$38="Muy Alta",'Mapa final'!$AA$38="Catastrófico"),CONCATENATE("R5C",'Mapa final'!$O$38),"")</f>
        <v/>
      </c>
      <c r="AM10" s="54" t="str">
        <f>IF(AND('Mapa final'!$Y$39="Muy Alta",'Mapa final'!$AA$39="Catastrófico"),CONCATENATE("R5C",'Mapa final'!$O$39),"")</f>
        <v/>
      </c>
      <c r="AN10" s="80"/>
      <c r="AO10" s="376"/>
      <c r="AP10" s="377"/>
      <c r="AQ10" s="377"/>
      <c r="AR10" s="377"/>
      <c r="AS10" s="377"/>
      <c r="AT10" s="378"/>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row>
    <row r="11" spans="1:91" ht="15" customHeight="1" x14ac:dyDescent="0.25">
      <c r="A11" s="80"/>
      <c r="B11" s="271"/>
      <c r="C11" s="271"/>
      <c r="D11" s="272"/>
      <c r="E11" s="370"/>
      <c r="F11" s="369"/>
      <c r="G11" s="369"/>
      <c r="H11" s="369"/>
      <c r="I11" s="385"/>
      <c r="J11" s="49" t="str">
        <f>IF(AND('Mapa final'!$Y$40="Muy Alta",'Mapa final'!$AA$40="Leve"),CONCATENATE("R6C",'Mapa final'!$O$40),"")</f>
        <v/>
      </c>
      <c r="K11" s="50" t="str">
        <f>IF(AND('Mapa final'!$Y$41="Muy Alta",'Mapa final'!$AA$41="Leve"),CONCATENATE("R6C",'Mapa final'!$O$41),"")</f>
        <v/>
      </c>
      <c r="L11" s="50" t="str">
        <f>IF(AND('Mapa final'!$Y$42="Muy Alta",'Mapa final'!$AA$42="Leve"),CONCATENATE("R6C",'Mapa final'!$O$42),"")</f>
        <v/>
      </c>
      <c r="M11" s="50" t="str">
        <f>IF(AND('Mapa final'!$Y$43="Muy Alta",'Mapa final'!$AA$43="Leve"),CONCATENATE("R6C",'Mapa final'!$O$43),"")</f>
        <v/>
      </c>
      <c r="N11" s="50" t="str">
        <f>IF(AND('Mapa final'!$Y$44="Muy Alta",'Mapa final'!$AA$44="Leve"),CONCATENATE("R6C",'Mapa final'!$O$44),"")</f>
        <v/>
      </c>
      <c r="O11" s="51" t="str">
        <f>IF(AND('Mapa final'!$Y$45="Muy Alta",'Mapa final'!$AA$45="Leve"),CONCATENATE("R6C",'Mapa final'!$O$45),"")</f>
        <v/>
      </c>
      <c r="P11" s="49" t="str">
        <f>IF(AND('Mapa final'!$Y$40="Muy Alta",'Mapa final'!$AA$40="Menor"),CONCATENATE("R6C",'Mapa final'!$O$40),"")</f>
        <v/>
      </c>
      <c r="Q11" s="50" t="str">
        <f>IF(AND('Mapa final'!$Y$41="Muy Alta",'Mapa final'!$AA$41="Menor"),CONCATENATE("R6C",'Mapa final'!$O$41),"")</f>
        <v/>
      </c>
      <c r="R11" s="50" t="str">
        <f>IF(AND('Mapa final'!$Y$42="Muy Alta",'Mapa final'!$AA$42="Menor"),CONCATENATE("R6C",'Mapa final'!$O$42),"")</f>
        <v/>
      </c>
      <c r="S11" s="50" t="str">
        <f>IF(AND('Mapa final'!$Y$43="Muy Alta",'Mapa final'!$AA$43="Menor"),CONCATENATE("R6C",'Mapa final'!$O$43),"")</f>
        <v/>
      </c>
      <c r="T11" s="50" t="str">
        <f>IF(AND('Mapa final'!$Y$44="Muy Alta",'Mapa final'!$AA$44="Menor"),CONCATENATE("R6C",'Mapa final'!$O$44),"")</f>
        <v/>
      </c>
      <c r="U11" s="51" t="str">
        <f>IF(AND('Mapa final'!$Y$45="Muy Alta",'Mapa final'!$AA$45="Menor"),CONCATENATE("R6C",'Mapa final'!$O$45),"")</f>
        <v/>
      </c>
      <c r="V11" s="49" t="str">
        <f>IF(AND('Mapa final'!$Y$40="Muy Alta",'Mapa final'!$AA$40="Moderado"),CONCATENATE("R6C",'Mapa final'!$O$40),"")</f>
        <v/>
      </c>
      <c r="W11" s="50" t="str">
        <f>IF(AND('Mapa final'!$Y$41="Muy Alta",'Mapa final'!$AA$41="Moderado"),CONCATENATE("R6C",'Mapa final'!$O$41),"")</f>
        <v/>
      </c>
      <c r="X11" s="50" t="str">
        <f>IF(AND('Mapa final'!$Y$42="Muy Alta",'Mapa final'!$AA$42="Moderado"),CONCATENATE("R6C",'Mapa final'!$O$42),"")</f>
        <v/>
      </c>
      <c r="Y11" s="50" t="str">
        <f>IF(AND('Mapa final'!$Y$43="Muy Alta",'Mapa final'!$AA$43="Moderado"),CONCATENATE("R6C",'Mapa final'!$O$43),"")</f>
        <v/>
      </c>
      <c r="Z11" s="50" t="str">
        <f>IF(AND('Mapa final'!$Y$44="Muy Alta",'Mapa final'!$AA$44="Moderado"),CONCATENATE("R6C",'Mapa final'!$O$44),"")</f>
        <v/>
      </c>
      <c r="AA11" s="51" t="str">
        <f>IF(AND('Mapa final'!$Y$45="Muy Alta",'Mapa final'!$AA$45="Moderado"),CONCATENATE("R6C",'Mapa final'!$O$45),"")</f>
        <v/>
      </c>
      <c r="AB11" s="49" t="str">
        <f>IF(AND('Mapa final'!$Y$40="Muy Alta",'Mapa final'!$AA$40="Mayor"),CONCATENATE("R6C",'Mapa final'!$O$40),"")</f>
        <v/>
      </c>
      <c r="AC11" s="50" t="str">
        <f>IF(AND('Mapa final'!$Y$41="Muy Alta",'Mapa final'!$AA$41="Mayor"),CONCATENATE("R6C",'Mapa final'!$O$41),"")</f>
        <v/>
      </c>
      <c r="AD11" s="50" t="str">
        <f>IF(AND('Mapa final'!$Y$42="Muy Alta",'Mapa final'!$AA$42="Mayor"),CONCATENATE("R6C",'Mapa final'!$O$42),"")</f>
        <v/>
      </c>
      <c r="AE11" s="50" t="str">
        <f>IF(AND('Mapa final'!$Y$43="Muy Alta",'Mapa final'!$AA$43="Mayor"),CONCATENATE("R6C",'Mapa final'!$O$43),"")</f>
        <v/>
      </c>
      <c r="AF11" s="50" t="str">
        <f>IF(AND('Mapa final'!$Y$44="Muy Alta",'Mapa final'!$AA$44="Mayor"),CONCATENATE("R6C",'Mapa final'!$O$44),"")</f>
        <v/>
      </c>
      <c r="AG11" s="51" t="str">
        <f>IF(AND('Mapa final'!$Y$45="Muy Alta",'Mapa final'!$AA$45="Mayor"),CONCATENATE("R6C",'Mapa final'!$O$45),"")</f>
        <v/>
      </c>
      <c r="AH11" s="52" t="str">
        <f>IF(AND('Mapa final'!$Y$40="Muy Alta",'Mapa final'!$AA$40="Catastrófico"),CONCATENATE("R6C",'Mapa final'!$O$40),"")</f>
        <v/>
      </c>
      <c r="AI11" s="53" t="str">
        <f>IF(AND('Mapa final'!$Y$41="Muy Alta",'Mapa final'!$AA$41="Catastrófico"),CONCATENATE("R6C",'Mapa final'!$O$41),"")</f>
        <v/>
      </c>
      <c r="AJ11" s="53" t="str">
        <f>IF(AND('Mapa final'!$Y$42="Muy Alta",'Mapa final'!$AA$42="Catastrófico"),CONCATENATE("R6C",'Mapa final'!$O$42),"")</f>
        <v/>
      </c>
      <c r="AK11" s="53" t="str">
        <f>IF(AND('Mapa final'!$Y$43="Muy Alta",'Mapa final'!$AA$43="Catastrófico"),CONCATENATE("R6C",'Mapa final'!$O$43),"")</f>
        <v/>
      </c>
      <c r="AL11" s="53" t="str">
        <f>IF(AND('Mapa final'!$Y$44="Muy Alta",'Mapa final'!$AA$44="Catastrófico"),CONCATENATE("R6C",'Mapa final'!$O$44),"")</f>
        <v/>
      </c>
      <c r="AM11" s="54" t="str">
        <f>IF(AND('Mapa final'!$Y$45="Muy Alta",'Mapa final'!$AA$45="Catastrófico"),CONCATENATE("R6C",'Mapa final'!$O$45),"")</f>
        <v/>
      </c>
      <c r="AN11" s="80"/>
      <c r="AO11" s="376"/>
      <c r="AP11" s="377"/>
      <c r="AQ11" s="377"/>
      <c r="AR11" s="377"/>
      <c r="AS11" s="377"/>
      <c r="AT11" s="378"/>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row>
    <row r="12" spans="1:91" ht="15" customHeight="1" x14ac:dyDescent="0.25">
      <c r="A12" s="80"/>
      <c r="B12" s="271"/>
      <c r="C12" s="271"/>
      <c r="D12" s="272"/>
      <c r="E12" s="370"/>
      <c r="F12" s="369"/>
      <c r="G12" s="369"/>
      <c r="H12" s="369"/>
      <c r="I12" s="385"/>
      <c r="J12" s="49" t="str">
        <f>IF(AND('Mapa final'!$Y$46="Muy Alta",'Mapa final'!$AA$46="Leve"),CONCATENATE("R7C",'Mapa final'!$O$46),"")</f>
        <v/>
      </c>
      <c r="K12" s="50" t="str">
        <f>IF(AND('Mapa final'!$Y$47="Muy Alta",'Mapa final'!$AA$47="Leve"),CONCATENATE("R7C",'Mapa final'!$O$47),"")</f>
        <v/>
      </c>
      <c r="L12" s="50" t="str">
        <f>IF(AND('Mapa final'!$Y$48="Muy Alta",'Mapa final'!$AA$48="Leve"),CONCATENATE("R7C",'Mapa final'!$O$48),"")</f>
        <v/>
      </c>
      <c r="M12" s="50" t="str">
        <f>IF(AND('Mapa final'!$Y$49="Muy Alta",'Mapa final'!$AA$49="Leve"),CONCATENATE("R7C",'Mapa final'!$O$49),"")</f>
        <v/>
      </c>
      <c r="N12" s="50" t="str">
        <f>IF(AND('Mapa final'!$Y$50="Muy Alta",'Mapa final'!$AA$50="Leve"),CONCATENATE("R7C",'Mapa final'!$O$50),"")</f>
        <v/>
      </c>
      <c r="O12" s="51" t="str">
        <f>IF(AND('Mapa final'!$Y$51="Muy Alta",'Mapa final'!$AA$51="Leve"),CONCATENATE("R7C",'Mapa final'!$O$51),"")</f>
        <v/>
      </c>
      <c r="P12" s="49" t="str">
        <f>IF(AND('Mapa final'!$Y$46="Muy Alta",'Mapa final'!$AA$46="Menor"),CONCATENATE("R7C",'Mapa final'!$O$46),"")</f>
        <v/>
      </c>
      <c r="Q12" s="50" t="str">
        <f>IF(AND('Mapa final'!$Y$47="Muy Alta",'Mapa final'!$AA$47="Menor"),CONCATENATE("R7C",'Mapa final'!$O$47),"")</f>
        <v/>
      </c>
      <c r="R12" s="50" t="str">
        <f>IF(AND('Mapa final'!$Y$48="Muy Alta",'Mapa final'!$AA$48="Menor"),CONCATENATE("R7C",'Mapa final'!$O$48),"")</f>
        <v/>
      </c>
      <c r="S12" s="50" t="str">
        <f>IF(AND('Mapa final'!$Y$49="Muy Alta",'Mapa final'!$AA$49="Menor"),CONCATENATE("R7C",'Mapa final'!$O$49),"")</f>
        <v/>
      </c>
      <c r="T12" s="50" t="str">
        <f>IF(AND('Mapa final'!$Y$50="Muy Alta",'Mapa final'!$AA$50="Menor"),CONCATENATE("R7C",'Mapa final'!$O$50),"")</f>
        <v/>
      </c>
      <c r="U12" s="51" t="str">
        <f>IF(AND('Mapa final'!$Y$51="Muy Alta",'Mapa final'!$AA$51="Menor"),CONCATENATE("R7C",'Mapa final'!$O$51),"")</f>
        <v/>
      </c>
      <c r="V12" s="49" t="str">
        <f>IF(AND('Mapa final'!$Y$46="Muy Alta",'Mapa final'!$AA$46="Moderado"),CONCATENATE("R7C",'Mapa final'!$O$46),"")</f>
        <v/>
      </c>
      <c r="W12" s="50" t="str">
        <f>IF(AND('Mapa final'!$Y$47="Muy Alta",'Mapa final'!$AA$47="Moderado"),CONCATENATE("R7C",'Mapa final'!$O$47),"")</f>
        <v/>
      </c>
      <c r="X12" s="50" t="str">
        <f>IF(AND('Mapa final'!$Y$48="Muy Alta",'Mapa final'!$AA$48="Moderado"),CONCATENATE("R7C",'Mapa final'!$O$48),"")</f>
        <v/>
      </c>
      <c r="Y12" s="50" t="str">
        <f>IF(AND('Mapa final'!$Y$49="Muy Alta",'Mapa final'!$AA$49="Moderado"),CONCATENATE("R7C",'Mapa final'!$O$49),"")</f>
        <v/>
      </c>
      <c r="Z12" s="50" t="str">
        <f>IF(AND('Mapa final'!$Y$50="Muy Alta",'Mapa final'!$AA$50="Moderado"),CONCATENATE("R7C",'Mapa final'!$O$50),"")</f>
        <v/>
      </c>
      <c r="AA12" s="51" t="str">
        <f>IF(AND('Mapa final'!$Y$51="Muy Alta",'Mapa final'!$AA$51="Moderado"),CONCATENATE("R7C",'Mapa final'!$O$51),"")</f>
        <v/>
      </c>
      <c r="AB12" s="49" t="str">
        <f>IF(AND('Mapa final'!$Y$46="Muy Alta",'Mapa final'!$AA$46="Mayor"),CONCATENATE("R7C",'Mapa final'!$O$46),"")</f>
        <v/>
      </c>
      <c r="AC12" s="50" t="str">
        <f>IF(AND('Mapa final'!$Y$47="Muy Alta",'Mapa final'!$AA$47="Mayor"),CONCATENATE("R7C",'Mapa final'!$O$47),"")</f>
        <v/>
      </c>
      <c r="AD12" s="50" t="str">
        <f>IF(AND('Mapa final'!$Y$48="Muy Alta",'Mapa final'!$AA$48="Mayor"),CONCATENATE("R7C",'Mapa final'!$O$48),"")</f>
        <v/>
      </c>
      <c r="AE12" s="50" t="str">
        <f>IF(AND('Mapa final'!$Y$49="Muy Alta",'Mapa final'!$AA$49="Mayor"),CONCATENATE("R7C",'Mapa final'!$O$49),"")</f>
        <v/>
      </c>
      <c r="AF12" s="50" t="str">
        <f>IF(AND('Mapa final'!$Y$50="Muy Alta",'Mapa final'!$AA$50="Mayor"),CONCATENATE("R7C",'Mapa final'!$O$50),"")</f>
        <v/>
      </c>
      <c r="AG12" s="51" t="str">
        <f>IF(AND('Mapa final'!$Y$51="Muy Alta",'Mapa final'!$AA$51="Mayor"),CONCATENATE("R7C",'Mapa final'!$O$51),"")</f>
        <v/>
      </c>
      <c r="AH12" s="52" t="str">
        <f>IF(AND('Mapa final'!$Y$46="Muy Alta",'Mapa final'!$AA$46="Catastrófico"),CONCATENATE("R7C",'Mapa final'!$O$46),"")</f>
        <v/>
      </c>
      <c r="AI12" s="53" t="str">
        <f>IF(AND('Mapa final'!$Y$47="Muy Alta",'Mapa final'!$AA$47="Catastrófico"),CONCATENATE("R7C",'Mapa final'!$O$47),"")</f>
        <v/>
      </c>
      <c r="AJ12" s="53" t="str">
        <f>IF(AND('Mapa final'!$Y$48="Muy Alta",'Mapa final'!$AA$48="Catastrófico"),CONCATENATE("R7C",'Mapa final'!$O$48),"")</f>
        <v/>
      </c>
      <c r="AK12" s="53" t="str">
        <f>IF(AND('Mapa final'!$Y$49="Muy Alta",'Mapa final'!$AA$49="Catastrófico"),CONCATENATE("R7C",'Mapa final'!$O$49),"")</f>
        <v/>
      </c>
      <c r="AL12" s="53" t="str">
        <f>IF(AND('Mapa final'!$Y$50="Muy Alta",'Mapa final'!$AA$50="Catastrófico"),CONCATENATE("R7C",'Mapa final'!$O$50),"")</f>
        <v/>
      </c>
      <c r="AM12" s="54" t="str">
        <f>IF(AND('Mapa final'!$Y$51="Muy Alta",'Mapa final'!$AA$51="Catastrófico"),CONCATENATE("R7C",'Mapa final'!$O$51),"")</f>
        <v/>
      </c>
      <c r="AN12" s="80"/>
      <c r="AO12" s="376"/>
      <c r="AP12" s="377"/>
      <c r="AQ12" s="377"/>
      <c r="AR12" s="377"/>
      <c r="AS12" s="377"/>
      <c r="AT12" s="378"/>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row>
    <row r="13" spans="1:91" ht="15" customHeight="1" x14ac:dyDescent="0.25">
      <c r="A13" s="80"/>
      <c r="B13" s="271"/>
      <c r="C13" s="271"/>
      <c r="D13" s="272"/>
      <c r="E13" s="370"/>
      <c r="F13" s="369"/>
      <c r="G13" s="369"/>
      <c r="H13" s="369"/>
      <c r="I13" s="385"/>
      <c r="J13" s="49" t="str">
        <f>IF(AND('Mapa final'!$Y$52="Muy Alta",'Mapa final'!$AA$52="Leve"),CONCATENATE("R8C",'Mapa final'!$O$52),"")</f>
        <v/>
      </c>
      <c r="K13" s="50" t="str">
        <f>IF(AND('Mapa final'!$Y$53="Muy Alta",'Mapa final'!$AA$53="Leve"),CONCATENATE("R8C",'Mapa final'!$O$53),"")</f>
        <v/>
      </c>
      <c r="L13" s="50" t="str">
        <f>IF(AND('Mapa final'!$Y$54="Muy Alta",'Mapa final'!$AA$54="Leve"),CONCATENATE("R8C",'Mapa final'!$O$54),"")</f>
        <v/>
      </c>
      <c r="M13" s="50" t="str">
        <f>IF(AND('Mapa final'!$Y$55="Muy Alta",'Mapa final'!$AA$55="Leve"),CONCATENATE("R8C",'Mapa final'!$O$55),"")</f>
        <v/>
      </c>
      <c r="N13" s="50" t="str">
        <f>IF(AND('Mapa final'!$Y$56="Muy Alta",'Mapa final'!$AA$56="Leve"),CONCATENATE("R8C",'Mapa final'!$O$56),"")</f>
        <v/>
      </c>
      <c r="O13" s="51" t="str">
        <f>IF(AND('Mapa final'!$Y$57="Muy Alta",'Mapa final'!$AA$57="Leve"),CONCATENATE("R8C",'Mapa final'!$O$57),"")</f>
        <v/>
      </c>
      <c r="P13" s="49" t="str">
        <f>IF(AND('Mapa final'!$Y$52="Muy Alta",'Mapa final'!$AA$52="Menor"),CONCATENATE("R8C",'Mapa final'!$O$52),"")</f>
        <v/>
      </c>
      <c r="Q13" s="50" t="str">
        <f>IF(AND('Mapa final'!$Y$53="Muy Alta",'Mapa final'!$AA$53="Menor"),CONCATENATE("R8C",'Mapa final'!$O$53),"")</f>
        <v/>
      </c>
      <c r="R13" s="50" t="str">
        <f>IF(AND('Mapa final'!$Y$54="Muy Alta",'Mapa final'!$AA$54="Menor"),CONCATENATE("R8C",'Mapa final'!$O$54),"")</f>
        <v/>
      </c>
      <c r="S13" s="50" t="str">
        <f>IF(AND('Mapa final'!$Y$55="Muy Alta",'Mapa final'!$AA$55="Menor"),CONCATENATE("R8C",'Mapa final'!$O$55),"")</f>
        <v/>
      </c>
      <c r="T13" s="50" t="str">
        <f>IF(AND('Mapa final'!$Y$56="Muy Alta",'Mapa final'!$AA$56="Menor"),CONCATENATE("R8C",'Mapa final'!$O$56),"")</f>
        <v/>
      </c>
      <c r="U13" s="51" t="str">
        <f>IF(AND('Mapa final'!$Y$57="Muy Alta",'Mapa final'!$AA$57="Menor"),CONCATENATE("R8C",'Mapa final'!$O$57),"")</f>
        <v/>
      </c>
      <c r="V13" s="49" t="str">
        <f>IF(AND('Mapa final'!$Y$52="Muy Alta",'Mapa final'!$AA$52="Moderado"),CONCATENATE("R8C",'Mapa final'!$O$52),"")</f>
        <v/>
      </c>
      <c r="W13" s="50" t="str">
        <f>IF(AND('Mapa final'!$Y$53="Muy Alta",'Mapa final'!$AA$53="Moderado"),CONCATENATE("R8C",'Mapa final'!$O$53),"")</f>
        <v/>
      </c>
      <c r="X13" s="50" t="str">
        <f>IF(AND('Mapa final'!$Y$54="Muy Alta",'Mapa final'!$AA$54="Moderado"),CONCATENATE("R8C",'Mapa final'!$O$54),"")</f>
        <v/>
      </c>
      <c r="Y13" s="50" t="str">
        <f>IF(AND('Mapa final'!$Y$55="Muy Alta",'Mapa final'!$AA$55="Moderado"),CONCATENATE("R8C",'Mapa final'!$O$55),"")</f>
        <v/>
      </c>
      <c r="Z13" s="50" t="str">
        <f>IF(AND('Mapa final'!$Y$56="Muy Alta",'Mapa final'!$AA$56="Moderado"),CONCATENATE("R8C",'Mapa final'!$O$56),"")</f>
        <v/>
      </c>
      <c r="AA13" s="51" t="str">
        <f>IF(AND('Mapa final'!$Y$57="Muy Alta",'Mapa final'!$AA$57="Moderado"),CONCATENATE("R8C",'Mapa final'!$O$57),"")</f>
        <v/>
      </c>
      <c r="AB13" s="49" t="str">
        <f>IF(AND('Mapa final'!$Y$52="Muy Alta",'Mapa final'!$AA$52="Mayor"),CONCATENATE("R8C",'Mapa final'!$O$52),"")</f>
        <v/>
      </c>
      <c r="AC13" s="50" t="str">
        <f>IF(AND('Mapa final'!$Y$53="Muy Alta",'Mapa final'!$AA$53="Mayor"),CONCATENATE("R8C",'Mapa final'!$O$53),"")</f>
        <v/>
      </c>
      <c r="AD13" s="50" t="str">
        <f>IF(AND('Mapa final'!$Y$54="Muy Alta",'Mapa final'!$AA$54="Mayor"),CONCATENATE("R8C",'Mapa final'!$O$54),"")</f>
        <v/>
      </c>
      <c r="AE13" s="50" t="str">
        <f>IF(AND('Mapa final'!$Y$55="Muy Alta",'Mapa final'!$AA$55="Mayor"),CONCATENATE("R8C",'Mapa final'!$O$55),"")</f>
        <v/>
      </c>
      <c r="AF13" s="50" t="str">
        <f>IF(AND('Mapa final'!$Y$56="Muy Alta",'Mapa final'!$AA$56="Mayor"),CONCATENATE("R8C",'Mapa final'!$O$56),"")</f>
        <v/>
      </c>
      <c r="AG13" s="51" t="str">
        <f>IF(AND('Mapa final'!$Y$57="Muy Alta",'Mapa final'!$AA$57="Mayor"),CONCATENATE("R8C",'Mapa final'!$O$57),"")</f>
        <v/>
      </c>
      <c r="AH13" s="52" t="str">
        <f>IF(AND('Mapa final'!$Y$52="Muy Alta",'Mapa final'!$AA$52="Catastrófico"),CONCATENATE("R8C",'Mapa final'!$O$52),"")</f>
        <v/>
      </c>
      <c r="AI13" s="53" t="str">
        <f>IF(AND('Mapa final'!$Y$53="Muy Alta",'Mapa final'!$AA$53="Catastrófico"),CONCATENATE("R8C",'Mapa final'!$O$53),"")</f>
        <v/>
      </c>
      <c r="AJ13" s="53" t="str">
        <f>IF(AND('Mapa final'!$Y$54="Muy Alta",'Mapa final'!$AA$54="Catastrófico"),CONCATENATE("R8C",'Mapa final'!$O$54),"")</f>
        <v/>
      </c>
      <c r="AK13" s="53" t="str">
        <f>IF(AND('Mapa final'!$Y$55="Muy Alta",'Mapa final'!$AA$55="Catastrófico"),CONCATENATE("R8C",'Mapa final'!$O$55),"")</f>
        <v/>
      </c>
      <c r="AL13" s="53" t="str">
        <f>IF(AND('Mapa final'!$Y$56="Muy Alta",'Mapa final'!$AA$56="Catastrófico"),CONCATENATE("R8C",'Mapa final'!$O$56),"")</f>
        <v/>
      </c>
      <c r="AM13" s="54" t="str">
        <f>IF(AND('Mapa final'!$Y$57="Muy Alta",'Mapa final'!$AA$57="Catastrófico"),CONCATENATE("R8C",'Mapa final'!$O$57),"")</f>
        <v/>
      </c>
      <c r="AN13" s="80"/>
      <c r="AO13" s="376"/>
      <c r="AP13" s="377"/>
      <c r="AQ13" s="377"/>
      <c r="AR13" s="377"/>
      <c r="AS13" s="377"/>
      <c r="AT13" s="378"/>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row>
    <row r="14" spans="1:91" ht="15" customHeight="1" x14ac:dyDescent="0.25">
      <c r="A14" s="80"/>
      <c r="B14" s="271"/>
      <c r="C14" s="271"/>
      <c r="D14" s="272"/>
      <c r="E14" s="370"/>
      <c r="F14" s="369"/>
      <c r="G14" s="369"/>
      <c r="H14" s="369"/>
      <c r="I14" s="385"/>
      <c r="J14" s="49" t="str">
        <f>IF(AND('Mapa final'!$Y$58="Muy Alta",'Mapa final'!$AA$58="Leve"),CONCATENATE("R9C",'Mapa final'!$O$58),"")</f>
        <v/>
      </c>
      <c r="K14" s="50" t="str">
        <f>IF(AND('Mapa final'!$Y$59="Muy Alta",'Mapa final'!$AA$59="Leve"),CONCATENATE("R9C",'Mapa final'!$O$59),"")</f>
        <v/>
      </c>
      <c r="L14" s="50" t="str">
        <f>IF(AND('Mapa final'!$Y$60="Muy Alta",'Mapa final'!$AA$60="Leve"),CONCATENATE("R9C",'Mapa final'!$O$60),"")</f>
        <v/>
      </c>
      <c r="M14" s="50" t="str">
        <f>IF(AND('Mapa final'!$Y$61="Muy Alta",'Mapa final'!$AA$61="Leve"),CONCATENATE("R9C",'Mapa final'!$O$61),"")</f>
        <v/>
      </c>
      <c r="N14" s="50" t="str">
        <f>IF(AND('Mapa final'!$Y$62="Muy Alta",'Mapa final'!$AA$62="Leve"),CONCATENATE("R9C",'Mapa final'!$O$62),"")</f>
        <v/>
      </c>
      <c r="O14" s="51" t="str">
        <f>IF(AND('Mapa final'!$Y$63="Muy Alta",'Mapa final'!$AA$63="Leve"),CONCATENATE("R9C",'Mapa final'!$O$63),"")</f>
        <v/>
      </c>
      <c r="P14" s="49" t="str">
        <f>IF(AND('Mapa final'!$Y$58="Muy Alta",'Mapa final'!$AA$58="Menor"),CONCATENATE("R9C",'Mapa final'!$O$58),"")</f>
        <v/>
      </c>
      <c r="Q14" s="50" t="str">
        <f>IF(AND('Mapa final'!$Y$59="Muy Alta",'Mapa final'!$AA$59="Menor"),CONCATENATE("R9C",'Mapa final'!$O$59),"")</f>
        <v/>
      </c>
      <c r="R14" s="50" t="str">
        <f>IF(AND('Mapa final'!$Y$60="Muy Alta",'Mapa final'!$AA$60="Menor"),CONCATENATE("R9C",'Mapa final'!$O$60),"")</f>
        <v/>
      </c>
      <c r="S14" s="50" t="str">
        <f>IF(AND('Mapa final'!$Y$61="Muy Alta",'Mapa final'!$AA$61="Menor"),CONCATENATE("R9C",'Mapa final'!$O$61),"")</f>
        <v/>
      </c>
      <c r="T14" s="50" t="str">
        <f>IF(AND('Mapa final'!$Y$62="Muy Alta",'Mapa final'!$AA$62="Menor"),CONCATENATE("R9C",'Mapa final'!$O$62),"")</f>
        <v/>
      </c>
      <c r="U14" s="51" t="str">
        <f>IF(AND('Mapa final'!$Y$63="Muy Alta",'Mapa final'!$AA$63="Menor"),CONCATENATE("R9C",'Mapa final'!$O$63),"")</f>
        <v/>
      </c>
      <c r="V14" s="49" t="str">
        <f>IF(AND('Mapa final'!$Y$58="Muy Alta",'Mapa final'!$AA$58="Moderado"),CONCATENATE("R9C",'Mapa final'!$O$58),"")</f>
        <v/>
      </c>
      <c r="W14" s="50" t="str">
        <f>IF(AND('Mapa final'!$Y$59="Muy Alta",'Mapa final'!$AA$59="Moderado"),CONCATENATE("R9C",'Mapa final'!$O$59),"")</f>
        <v/>
      </c>
      <c r="X14" s="50" t="str">
        <f>IF(AND('Mapa final'!$Y$60="Muy Alta",'Mapa final'!$AA$60="Moderado"),CONCATENATE("R9C",'Mapa final'!$O$60),"")</f>
        <v/>
      </c>
      <c r="Y14" s="50" t="str">
        <f>IF(AND('Mapa final'!$Y$61="Muy Alta",'Mapa final'!$AA$61="Moderado"),CONCATENATE("R9C",'Mapa final'!$O$61),"")</f>
        <v/>
      </c>
      <c r="Z14" s="50" t="str">
        <f>IF(AND('Mapa final'!$Y$62="Muy Alta",'Mapa final'!$AA$62="Moderado"),CONCATENATE("R9C",'Mapa final'!$O$62),"")</f>
        <v/>
      </c>
      <c r="AA14" s="51" t="str">
        <f>IF(AND('Mapa final'!$Y$63="Muy Alta",'Mapa final'!$AA$63="Moderado"),CONCATENATE("R9C",'Mapa final'!$O$63),"")</f>
        <v/>
      </c>
      <c r="AB14" s="49" t="str">
        <f>IF(AND('Mapa final'!$Y$58="Muy Alta",'Mapa final'!$AA$58="Mayor"),CONCATENATE("R9C",'Mapa final'!$O$58),"")</f>
        <v/>
      </c>
      <c r="AC14" s="50" t="str">
        <f>IF(AND('Mapa final'!$Y$59="Muy Alta",'Mapa final'!$AA$59="Mayor"),CONCATENATE("R9C",'Mapa final'!$O$59),"")</f>
        <v/>
      </c>
      <c r="AD14" s="50" t="str">
        <f>IF(AND('Mapa final'!$Y$60="Muy Alta",'Mapa final'!$AA$60="Mayor"),CONCATENATE("R9C",'Mapa final'!$O$60),"")</f>
        <v/>
      </c>
      <c r="AE14" s="50" t="str">
        <f>IF(AND('Mapa final'!$Y$61="Muy Alta",'Mapa final'!$AA$61="Mayor"),CONCATENATE("R9C",'Mapa final'!$O$61),"")</f>
        <v/>
      </c>
      <c r="AF14" s="50" t="str">
        <f>IF(AND('Mapa final'!$Y$62="Muy Alta",'Mapa final'!$AA$62="Mayor"),CONCATENATE("R9C",'Mapa final'!$O$62),"")</f>
        <v/>
      </c>
      <c r="AG14" s="51" t="str">
        <f>IF(AND('Mapa final'!$Y$63="Muy Alta",'Mapa final'!$AA$63="Mayor"),CONCATENATE("R9C",'Mapa final'!$O$63),"")</f>
        <v/>
      </c>
      <c r="AH14" s="52" t="str">
        <f>IF(AND('Mapa final'!$Y$58="Muy Alta",'Mapa final'!$AA$58="Catastrófico"),CONCATENATE("R9C",'Mapa final'!$O$58),"")</f>
        <v/>
      </c>
      <c r="AI14" s="53" t="str">
        <f>IF(AND('Mapa final'!$Y$59="Muy Alta",'Mapa final'!$AA$59="Catastrófico"),CONCATENATE("R9C",'Mapa final'!$O$59),"")</f>
        <v/>
      </c>
      <c r="AJ14" s="53" t="str">
        <f>IF(AND('Mapa final'!$Y$60="Muy Alta",'Mapa final'!$AA$60="Catastrófico"),CONCATENATE("R9C",'Mapa final'!$O$60),"")</f>
        <v/>
      </c>
      <c r="AK14" s="53" t="str">
        <f>IF(AND('Mapa final'!$Y$61="Muy Alta",'Mapa final'!$AA$61="Catastrófico"),CONCATENATE("R9C",'Mapa final'!$O$61),"")</f>
        <v/>
      </c>
      <c r="AL14" s="53" t="str">
        <f>IF(AND('Mapa final'!$Y$62="Muy Alta",'Mapa final'!$AA$62="Catastrófico"),CONCATENATE("R9C",'Mapa final'!$O$62),"")</f>
        <v/>
      </c>
      <c r="AM14" s="54" t="str">
        <f>IF(AND('Mapa final'!$Y$63="Muy Alta",'Mapa final'!$AA$63="Catastrófico"),CONCATENATE("R9C",'Mapa final'!$O$63),"")</f>
        <v/>
      </c>
      <c r="AN14" s="80"/>
      <c r="AO14" s="376"/>
      <c r="AP14" s="377"/>
      <c r="AQ14" s="377"/>
      <c r="AR14" s="377"/>
      <c r="AS14" s="377"/>
      <c r="AT14" s="378"/>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row>
    <row r="15" spans="1:91" ht="15.75" customHeight="1" thickBot="1" x14ac:dyDescent="0.3">
      <c r="A15" s="80"/>
      <c r="B15" s="271"/>
      <c r="C15" s="271"/>
      <c r="D15" s="272"/>
      <c r="E15" s="371"/>
      <c r="F15" s="372"/>
      <c r="G15" s="372"/>
      <c r="H15" s="372"/>
      <c r="I15" s="386"/>
      <c r="J15" s="55" t="str">
        <f>IF(AND('Mapa final'!$Y$64="Muy Alta",'Mapa final'!$AA$64="Leve"),CONCATENATE("R10C",'Mapa final'!$O$64),"")</f>
        <v/>
      </c>
      <c r="K15" s="56" t="str">
        <f>IF(AND('Mapa final'!$Y$65="Muy Alta",'Mapa final'!$AA$65="Leve"),CONCATENATE("R10C",'Mapa final'!$O$65),"")</f>
        <v/>
      </c>
      <c r="L15" s="56" t="str">
        <f>IF(AND('Mapa final'!$Y$66="Muy Alta",'Mapa final'!$AA$66="Leve"),CONCATENATE("R10C",'Mapa final'!$O$66),"")</f>
        <v/>
      </c>
      <c r="M15" s="56" t="str">
        <f>IF(AND('Mapa final'!$Y$67="Muy Alta",'Mapa final'!$AA$67="Leve"),CONCATENATE("R10C",'Mapa final'!$O$67),"")</f>
        <v/>
      </c>
      <c r="N15" s="56" t="str">
        <f>IF(AND('Mapa final'!$Y$68="Muy Alta",'Mapa final'!$AA$68="Leve"),CONCATENATE("R10C",'Mapa final'!$O$68),"")</f>
        <v/>
      </c>
      <c r="O15" s="57" t="str">
        <f>IF(AND('Mapa final'!$Y$69="Muy Alta",'Mapa final'!$AA$69="Leve"),CONCATENATE("R10C",'Mapa final'!$O$69),"")</f>
        <v/>
      </c>
      <c r="P15" s="49" t="str">
        <f>IF(AND('Mapa final'!$Y$64="Muy Alta",'Mapa final'!$AA$64="Menor"),CONCATENATE("R10C",'Mapa final'!$O$64),"")</f>
        <v/>
      </c>
      <c r="Q15" s="50" t="str">
        <f>IF(AND('Mapa final'!$Y$65="Muy Alta",'Mapa final'!$AA$65="Menor"),CONCATENATE("R10C",'Mapa final'!$O$65),"")</f>
        <v/>
      </c>
      <c r="R15" s="50" t="str">
        <f>IF(AND('Mapa final'!$Y$66="Muy Alta",'Mapa final'!$AA$66="Menor"),CONCATENATE("R10C",'Mapa final'!$O$66),"")</f>
        <v/>
      </c>
      <c r="S15" s="50" t="str">
        <f>IF(AND('Mapa final'!$Y$67="Muy Alta",'Mapa final'!$AA$67="Menor"),CONCATENATE("R10C",'Mapa final'!$O$67),"")</f>
        <v/>
      </c>
      <c r="T15" s="50" t="str">
        <f>IF(AND('Mapa final'!$Y$68="Muy Alta",'Mapa final'!$AA$68="Menor"),CONCATENATE("R10C",'Mapa final'!$O$68),"")</f>
        <v/>
      </c>
      <c r="U15" s="51" t="str">
        <f>IF(AND('Mapa final'!$Y$69="Muy Alta",'Mapa final'!$AA$69="Menor"),CONCATENATE("R10C",'Mapa final'!$O$69),"")</f>
        <v/>
      </c>
      <c r="V15" s="55" t="str">
        <f>IF(AND('Mapa final'!$Y$64="Muy Alta",'Mapa final'!$AA$64="Moderado"),CONCATENATE("R10C",'Mapa final'!$O$64),"")</f>
        <v/>
      </c>
      <c r="W15" s="56" t="str">
        <f>IF(AND('Mapa final'!$Y$65="Muy Alta",'Mapa final'!$AA$65="Moderado"),CONCATENATE("R10C",'Mapa final'!$O$65),"")</f>
        <v/>
      </c>
      <c r="X15" s="56" t="str">
        <f>IF(AND('Mapa final'!$Y$66="Muy Alta",'Mapa final'!$AA$66="Moderado"),CONCATENATE("R10C",'Mapa final'!$O$66),"")</f>
        <v/>
      </c>
      <c r="Y15" s="56" t="str">
        <f>IF(AND('Mapa final'!$Y$67="Muy Alta",'Mapa final'!$AA$67="Moderado"),CONCATENATE("R10C",'Mapa final'!$O$67),"")</f>
        <v/>
      </c>
      <c r="Z15" s="56" t="str">
        <f>IF(AND('Mapa final'!$Y$68="Muy Alta",'Mapa final'!$AA$68="Moderado"),CONCATENATE("R10C",'Mapa final'!$O$68),"")</f>
        <v/>
      </c>
      <c r="AA15" s="57" t="str">
        <f>IF(AND('Mapa final'!$Y$69="Muy Alta",'Mapa final'!$AA$69="Moderado"),CONCATENATE("R10C",'Mapa final'!$O$69),"")</f>
        <v/>
      </c>
      <c r="AB15" s="49" t="str">
        <f>IF(AND('Mapa final'!$Y$64="Muy Alta",'Mapa final'!$AA$64="Mayor"),CONCATENATE("R10C",'Mapa final'!$O$64),"")</f>
        <v/>
      </c>
      <c r="AC15" s="50" t="str">
        <f>IF(AND('Mapa final'!$Y$65="Muy Alta",'Mapa final'!$AA$65="Mayor"),CONCATENATE("R10C",'Mapa final'!$O$65),"")</f>
        <v/>
      </c>
      <c r="AD15" s="50" t="str">
        <f>IF(AND('Mapa final'!$Y$66="Muy Alta",'Mapa final'!$AA$66="Mayor"),CONCATENATE("R10C",'Mapa final'!$O$66),"")</f>
        <v/>
      </c>
      <c r="AE15" s="50" t="str">
        <f>IF(AND('Mapa final'!$Y$67="Muy Alta",'Mapa final'!$AA$67="Mayor"),CONCATENATE("R10C",'Mapa final'!$O$67),"")</f>
        <v/>
      </c>
      <c r="AF15" s="50" t="str">
        <f>IF(AND('Mapa final'!$Y$68="Muy Alta",'Mapa final'!$AA$68="Mayor"),CONCATENATE("R10C",'Mapa final'!$O$68),"")</f>
        <v/>
      </c>
      <c r="AG15" s="51" t="str">
        <f>IF(AND('Mapa final'!$Y$69="Muy Alta",'Mapa final'!$AA$69="Mayor"),CONCATENATE("R10C",'Mapa final'!$O$69),"")</f>
        <v/>
      </c>
      <c r="AH15" s="58" t="str">
        <f>IF(AND('Mapa final'!$Y$64="Muy Alta",'Mapa final'!$AA$64="Catastrófico"),CONCATENATE("R10C",'Mapa final'!$O$64),"")</f>
        <v/>
      </c>
      <c r="AI15" s="59" t="str">
        <f>IF(AND('Mapa final'!$Y$65="Muy Alta",'Mapa final'!$AA$65="Catastrófico"),CONCATENATE("R10C",'Mapa final'!$O$65),"")</f>
        <v/>
      </c>
      <c r="AJ15" s="59" t="str">
        <f>IF(AND('Mapa final'!$Y$66="Muy Alta",'Mapa final'!$AA$66="Catastrófico"),CONCATENATE("R10C",'Mapa final'!$O$66),"")</f>
        <v/>
      </c>
      <c r="AK15" s="59" t="str">
        <f>IF(AND('Mapa final'!$Y$67="Muy Alta",'Mapa final'!$AA$67="Catastrófico"),CONCATENATE("R10C",'Mapa final'!$O$67),"")</f>
        <v/>
      </c>
      <c r="AL15" s="59" t="str">
        <f>IF(AND('Mapa final'!$Y$68="Muy Alta",'Mapa final'!$AA$68="Catastrófico"),CONCATENATE("R10C",'Mapa final'!$O$68),"")</f>
        <v/>
      </c>
      <c r="AM15" s="60" t="str">
        <f>IF(AND('Mapa final'!$Y$69="Muy Alta",'Mapa final'!$AA$69="Catastrófico"),CONCATENATE("R10C",'Mapa final'!$O$69),"")</f>
        <v/>
      </c>
      <c r="AN15" s="80"/>
      <c r="AO15" s="379"/>
      <c r="AP15" s="380"/>
      <c r="AQ15" s="380"/>
      <c r="AR15" s="380"/>
      <c r="AS15" s="380"/>
      <c r="AT15" s="381"/>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row>
    <row r="16" spans="1:91" ht="15" customHeight="1" x14ac:dyDescent="0.25">
      <c r="A16" s="80"/>
      <c r="B16" s="271"/>
      <c r="C16" s="271"/>
      <c r="D16" s="272"/>
      <c r="E16" s="366" t="s">
        <v>114</v>
      </c>
      <c r="F16" s="367"/>
      <c r="G16" s="367"/>
      <c r="H16" s="367"/>
      <c r="I16" s="367"/>
      <c r="J16" s="61" t="str">
        <f>IF(AND('Mapa final'!$Y$10="Alta",'Mapa final'!$AA$10="Leve"),CONCATENATE("R1C",'Mapa final'!$O$10),"")</f>
        <v/>
      </c>
      <c r="K16" s="62" t="str">
        <f>IF(AND('Mapa final'!$Y$11="Alta",'Mapa final'!$AA$11="Leve"),CONCATENATE("R1C",'Mapa final'!$O$11),"")</f>
        <v/>
      </c>
      <c r="L16" s="62" t="str">
        <f>IF(AND('Mapa final'!$Y$12="Alta",'Mapa final'!$AA$12="Leve"),CONCATENATE("R1C",'Mapa final'!$O$12),"")</f>
        <v/>
      </c>
      <c r="M16" s="62" t="str">
        <f>IF(AND('Mapa final'!$Y$13="Alta",'Mapa final'!$AA$13="Leve"),CONCATENATE("R1C",'Mapa final'!$O$13),"")</f>
        <v/>
      </c>
      <c r="N16" s="62" t="str">
        <f>IF(AND('Mapa final'!$Y$14="Alta",'Mapa final'!$AA$14="Leve"),CONCATENATE("R1C",'Mapa final'!$O$14),"")</f>
        <v/>
      </c>
      <c r="O16" s="63" t="str">
        <f>IF(AND('Mapa final'!$Y$15="Alta",'Mapa final'!$AA$15="Leve"),CONCATENATE("R1C",'Mapa final'!$O$15),"")</f>
        <v/>
      </c>
      <c r="P16" s="61" t="str">
        <f>IF(AND('Mapa final'!$Y$10="Alta",'Mapa final'!$AA$10="Menor"),CONCATENATE("R1C",'Mapa final'!$O$10),"")</f>
        <v/>
      </c>
      <c r="Q16" s="62" t="str">
        <f>IF(AND('Mapa final'!$Y$11="Alta",'Mapa final'!$AA$11="Menor"),CONCATENATE("R1C",'Mapa final'!$O$11),"")</f>
        <v/>
      </c>
      <c r="R16" s="62" t="str">
        <f>IF(AND('Mapa final'!$Y$12="Alta",'Mapa final'!$AA$12="Menor"),CONCATENATE("R1C",'Mapa final'!$O$12),"")</f>
        <v/>
      </c>
      <c r="S16" s="62" t="str">
        <f>IF(AND('Mapa final'!$Y$13="Alta",'Mapa final'!$AA$13="Menor"),CONCATENATE("R1C",'Mapa final'!$O$13),"")</f>
        <v/>
      </c>
      <c r="T16" s="62" t="str">
        <f>IF(AND('Mapa final'!$Y$14="Alta",'Mapa final'!$AA$14="Menor"),CONCATENATE("R1C",'Mapa final'!$O$14),"")</f>
        <v/>
      </c>
      <c r="U16" s="63" t="str">
        <f>IF(AND('Mapa final'!$Y$15="Alta",'Mapa final'!$AA$15="Menor"),CONCATENATE("R1C",'Mapa final'!$O$15),"")</f>
        <v/>
      </c>
      <c r="V16" s="43" t="str">
        <f>IF(AND('Mapa final'!$Y$10="Alta",'Mapa final'!$AA$10="Moderado"),CONCATENATE("R1C",'Mapa final'!$O$10),"")</f>
        <v/>
      </c>
      <c r="W16" s="44" t="str">
        <f>IF(AND('Mapa final'!$Y$11="Alta",'Mapa final'!$AA$11="Moderado"),CONCATENATE("R1C",'Mapa final'!$O$11),"")</f>
        <v/>
      </c>
      <c r="X16" s="44" t="str">
        <f>IF(AND('Mapa final'!$Y$12="Alta",'Mapa final'!$AA$12="Moderado"),CONCATENATE("R1C",'Mapa final'!$O$12),"")</f>
        <v/>
      </c>
      <c r="Y16" s="44" t="str">
        <f>IF(AND('Mapa final'!$Y$13="Alta",'Mapa final'!$AA$13="Moderado"),CONCATENATE("R1C",'Mapa final'!$O$13),"")</f>
        <v/>
      </c>
      <c r="Z16" s="44" t="str">
        <f>IF(AND('Mapa final'!$Y$14="Alta",'Mapa final'!$AA$14="Moderado"),CONCATENATE("R1C",'Mapa final'!$O$14),"")</f>
        <v/>
      </c>
      <c r="AA16" s="45" t="str">
        <f>IF(AND('Mapa final'!$Y$15="Alta",'Mapa final'!$AA$15="Moderado"),CONCATENATE("R1C",'Mapa final'!$O$15),"")</f>
        <v/>
      </c>
      <c r="AB16" s="43" t="str">
        <f>IF(AND('Mapa final'!$Y$10="Alta",'Mapa final'!$AA$10="Mayor"),CONCATENATE("R1C",'Mapa final'!$O$10),"")</f>
        <v/>
      </c>
      <c r="AC16" s="44" t="str">
        <f>IF(AND('Mapa final'!$Y$11="Alta",'Mapa final'!$AA$11="Mayor"),CONCATENATE("R1C",'Mapa final'!$O$11),"")</f>
        <v/>
      </c>
      <c r="AD16" s="44" t="str">
        <f>IF(AND('Mapa final'!$Y$12="Alta",'Mapa final'!$AA$12="Mayor"),CONCATENATE("R1C",'Mapa final'!$O$12),"")</f>
        <v/>
      </c>
      <c r="AE16" s="44" t="str">
        <f>IF(AND('Mapa final'!$Y$13="Alta",'Mapa final'!$AA$13="Mayor"),CONCATENATE("R1C",'Mapa final'!$O$13),"")</f>
        <v/>
      </c>
      <c r="AF16" s="44" t="str">
        <f>IF(AND('Mapa final'!$Y$14="Alta",'Mapa final'!$AA$14="Mayor"),CONCATENATE("R1C",'Mapa final'!$O$14),"")</f>
        <v/>
      </c>
      <c r="AG16" s="45" t="str">
        <f>IF(AND('Mapa final'!$Y$15="Alta",'Mapa final'!$AA$15="Mayor"),CONCATENATE("R1C",'Mapa final'!$O$15),"")</f>
        <v/>
      </c>
      <c r="AH16" s="46" t="str">
        <f>IF(AND('Mapa final'!$Y$10="Alta",'Mapa final'!$AA$10="Catastrófico"),CONCATENATE("R1C",'Mapa final'!$O$10),"")</f>
        <v/>
      </c>
      <c r="AI16" s="47" t="str">
        <f>IF(AND('Mapa final'!$Y$11="Alta",'Mapa final'!$AA$11="Catastrófico"),CONCATENATE("R1C",'Mapa final'!$O$11),"")</f>
        <v/>
      </c>
      <c r="AJ16" s="47" t="str">
        <f>IF(AND('Mapa final'!$Y$12="Alta",'Mapa final'!$AA$12="Catastrófico"),CONCATENATE("R1C",'Mapa final'!$O$12),"")</f>
        <v/>
      </c>
      <c r="AK16" s="47" t="str">
        <f>IF(AND('Mapa final'!$Y$13="Alta",'Mapa final'!$AA$13="Catastrófico"),CONCATENATE("R1C",'Mapa final'!$O$13),"")</f>
        <v/>
      </c>
      <c r="AL16" s="47" t="str">
        <f>IF(AND('Mapa final'!$Y$14="Alta",'Mapa final'!$AA$14="Catastrófico"),CONCATENATE("R1C",'Mapa final'!$O$14),"")</f>
        <v/>
      </c>
      <c r="AM16" s="48" t="str">
        <f>IF(AND('Mapa final'!$Y$15="Alta",'Mapa final'!$AA$15="Catastrófico"),CONCATENATE("R1C",'Mapa final'!$O$15),"")</f>
        <v/>
      </c>
      <c r="AN16" s="80"/>
      <c r="AO16" s="357" t="s">
        <v>79</v>
      </c>
      <c r="AP16" s="358"/>
      <c r="AQ16" s="358"/>
      <c r="AR16" s="358"/>
      <c r="AS16" s="358"/>
      <c r="AT16" s="359"/>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row>
    <row r="17" spans="1:76" ht="15" customHeight="1" x14ac:dyDescent="0.25">
      <c r="A17" s="80"/>
      <c r="B17" s="271"/>
      <c r="C17" s="271"/>
      <c r="D17" s="272"/>
      <c r="E17" s="368"/>
      <c r="F17" s="369"/>
      <c r="G17" s="369"/>
      <c r="H17" s="369"/>
      <c r="I17" s="369"/>
      <c r="J17" s="64" t="str">
        <f>IF(AND('Mapa final'!$Y$16="Alta",'Mapa final'!$AA$16="Leve"),CONCATENATE("R2C",'Mapa final'!$O$16),"")</f>
        <v/>
      </c>
      <c r="K17" s="65" t="str">
        <f>IF(AND('Mapa final'!$Y$17="Alta",'Mapa final'!$AA$17="Leve"),CONCATENATE("R2C",'Mapa final'!$O$17),"")</f>
        <v/>
      </c>
      <c r="L17" s="65" t="str">
        <f>IF(AND('Mapa final'!$Y$18="Alta",'Mapa final'!$AA$18="Leve"),CONCATENATE("R2C",'Mapa final'!$O$18),"")</f>
        <v/>
      </c>
      <c r="M17" s="65" t="str">
        <f>IF(AND('Mapa final'!$Y$19="Alta",'Mapa final'!$AA$19="Leve"),CONCATENATE("R2C",'Mapa final'!$O$19),"")</f>
        <v/>
      </c>
      <c r="N17" s="65" t="str">
        <f>IF(AND('Mapa final'!$Y$20="Alta",'Mapa final'!$AA$20="Leve"),CONCATENATE("R2C",'Mapa final'!$O$20),"")</f>
        <v/>
      </c>
      <c r="O17" s="66" t="str">
        <f>IF(AND('Mapa final'!$Y$21="Alta",'Mapa final'!$AA$21="Leve"),CONCATENATE("R2C",'Mapa final'!$O$21),"")</f>
        <v/>
      </c>
      <c r="P17" s="64" t="str">
        <f>IF(AND('Mapa final'!$Y$16="Alta",'Mapa final'!$AA$16="Menor"),CONCATENATE("R2C",'Mapa final'!$O$16),"")</f>
        <v/>
      </c>
      <c r="Q17" s="65" t="str">
        <f>IF(AND('Mapa final'!$Y$17="Alta",'Mapa final'!$AA$17="Menor"),CONCATENATE("R2C",'Mapa final'!$O$17),"")</f>
        <v/>
      </c>
      <c r="R17" s="65" t="str">
        <f>IF(AND('Mapa final'!$Y$18="Alta",'Mapa final'!$AA$18="Menor"),CONCATENATE("R2C",'Mapa final'!$O$18),"")</f>
        <v/>
      </c>
      <c r="S17" s="65" t="str">
        <f>IF(AND('Mapa final'!$Y$19="Alta",'Mapa final'!$AA$19="Menor"),CONCATENATE("R2C",'Mapa final'!$O$19),"")</f>
        <v/>
      </c>
      <c r="T17" s="65" t="str">
        <f>IF(AND('Mapa final'!$Y$20="Alta",'Mapa final'!$AA$20="Menor"),CONCATENATE("R2C",'Mapa final'!$O$20),"")</f>
        <v/>
      </c>
      <c r="U17" s="66" t="str">
        <f>IF(AND('Mapa final'!$Y$21="Alta",'Mapa final'!$AA$21="Menor"),CONCATENATE("R2C",'Mapa final'!$O$21),"")</f>
        <v/>
      </c>
      <c r="V17" s="49" t="str">
        <f>IF(AND('Mapa final'!$Y$16="Alta",'Mapa final'!$AA$16="Moderado"),CONCATENATE("R2C",'Mapa final'!$O$16),"")</f>
        <v/>
      </c>
      <c r="W17" s="50" t="str">
        <f>IF(AND('Mapa final'!$Y$17="Alta",'Mapa final'!$AA$17="Moderado"),CONCATENATE("R2C",'Mapa final'!$O$17),"")</f>
        <v/>
      </c>
      <c r="X17" s="50" t="str">
        <f>IF(AND('Mapa final'!$Y$18="Alta",'Mapa final'!$AA$18="Moderado"),CONCATENATE("R2C",'Mapa final'!$O$18),"")</f>
        <v/>
      </c>
      <c r="Y17" s="50" t="str">
        <f>IF(AND('Mapa final'!$Y$19="Alta",'Mapa final'!$AA$19="Moderado"),CONCATENATE("R2C",'Mapa final'!$O$19),"")</f>
        <v/>
      </c>
      <c r="Z17" s="50" t="str">
        <f>IF(AND('Mapa final'!$Y$20="Alta",'Mapa final'!$AA$20="Moderado"),CONCATENATE("R2C",'Mapa final'!$O$20),"")</f>
        <v/>
      </c>
      <c r="AA17" s="51" t="str">
        <f>IF(AND('Mapa final'!$Y$21="Alta",'Mapa final'!$AA$21="Moderado"),CONCATENATE("R2C",'Mapa final'!$O$21),"")</f>
        <v/>
      </c>
      <c r="AB17" s="49" t="str">
        <f>IF(AND('Mapa final'!$Y$16="Alta",'Mapa final'!$AA$16="Mayor"),CONCATENATE("R2C",'Mapa final'!$O$16),"")</f>
        <v/>
      </c>
      <c r="AC17" s="50" t="str">
        <f>IF(AND('Mapa final'!$Y$17="Alta",'Mapa final'!$AA$17="Mayor"),CONCATENATE("R2C",'Mapa final'!$O$17),"")</f>
        <v/>
      </c>
      <c r="AD17" s="50" t="str">
        <f>IF(AND('Mapa final'!$Y$18="Alta",'Mapa final'!$AA$18="Mayor"),CONCATENATE("R2C",'Mapa final'!$O$18),"")</f>
        <v/>
      </c>
      <c r="AE17" s="50" t="str">
        <f>IF(AND('Mapa final'!$Y$19="Alta",'Mapa final'!$AA$19="Mayor"),CONCATENATE("R2C",'Mapa final'!$O$19),"")</f>
        <v/>
      </c>
      <c r="AF17" s="50" t="str">
        <f>IF(AND('Mapa final'!$Y$20="Alta",'Mapa final'!$AA$20="Mayor"),CONCATENATE("R2C",'Mapa final'!$O$20),"")</f>
        <v/>
      </c>
      <c r="AG17" s="51" t="str">
        <f>IF(AND('Mapa final'!$Y$21="Alta",'Mapa final'!$AA$21="Mayor"),CONCATENATE("R2C",'Mapa final'!$O$21),"")</f>
        <v/>
      </c>
      <c r="AH17" s="52" t="str">
        <f>IF(AND('Mapa final'!$Y$16="Alta",'Mapa final'!$AA$16="Catastrófico"),CONCATENATE("R2C",'Mapa final'!$O$16),"")</f>
        <v/>
      </c>
      <c r="AI17" s="53" t="str">
        <f>IF(AND('Mapa final'!$Y$17="Alta",'Mapa final'!$AA$17="Catastrófico"),CONCATENATE("R2C",'Mapa final'!$O$17),"")</f>
        <v/>
      </c>
      <c r="AJ17" s="53" t="str">
        <f>IF(AND('Mapa final'!$Y$18="Alta",'Mapa final'!$AA$18="Catastrófico"),CONCATENATE("R2C",'Mapa final'!$O$18),"")</f>
        <v/>
      </c>
      <c r="AK17" s="53" t="str">
        <f>IF(AND('Mapa final'!$Y$19="Alta",'Mapa final'!$AA$19="Catastrófico"),CONCATENATE("R2C",'Mapa final'!$O$19),"")</f>
        <v/>
      </c>
      <c r="AL17" s="53" t="str">
        <f>IF(AND('Mapa final'!$Y$20="Alta",'Mapa final'!$AA$20="Catastrófico"),CONCATENATE("R2C",'Mapa final'!$O$20),"")</f>
        <v/>
      </c>
      <c r="AM17" s="54" t="str">
        <f>IF(AND('Mapa final'!$Y$21="Alta",'Mapa final'!$AA$21="Catastrófico"),CONCATENATE("R2C",'Mapa final'!$O$21),"")</f>
        <v/>
      </c>
      <c r="AN17" s="80"/>
      <c r="AO17" s="360"/>
      <c r="AP17" s="361"/>
      <c r="AQ17" s="361"/>
      <c r="AR17" s="361"/>
      <c r="AS17" s="361"/>
      <c r="AT17" s="362"/>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row>
    <row r="18" spans="1:76" ht="15" customHeight="1" x14ac:dyDescent="0.25">
      <c r="A18" s="80"/>
      <c r="B18" s="271"/>
      <c r="C18" s="271"/>
      <c r="D18" s="272"/>
      <c r="E18" s="370"/>
      <c r="F18" s="369"/>
      <c r="G18" s="369"/>
      <c r="H18" s="369"/>
      <c r="I18" s="369"/>
      <c r="J18" s="64" t="str">
        <f>IF(AND('Mapa final'!$Y$22="Alta",'Mapa final'!$AA$22="Leve"),CONCATENATE("R3C",'Mapa final'!$O$22),"")</f>
        <v/>
      </c>
      <c r="K18" s="65" t="str">
        <f>IF(AND('Mapa final'!$Y$23="Alta",'Mapa final'!$AA$23="Leve"),CONCATENATE("R3C",'Mapa final'!$O$23),"")</f>
        <v/>
      </c>
      <c r="L18" s="65" t="str">
        <f>IF(AND('Mapa final'!$Y$24="Alta",'Mapa final'!$AA$24="Leve"),CONCATENATE("R3C",'Mapa final'!$O$24),"")</f>
        <v/>
      </c>
      <c r="M18" s="65" t="str">
        <f>IF(AND('Mapa final'!$Y$25="Alta",'Mapa final'!$AA$25="Leve"),CONCATENATE("R3C",'Mapa final'!$O$25),"")</f>
        <v/>
      </c>
      <c r="N18" s="65" t="str">
        <f>IF(AND('Mapa final'!$Y$26="Alta",'Mapa final'!$AA$26="Leve"),CONCATENATE("R3C",'Mapa final'!$O$26),"")</f>
        <v/>
      </c>
      <c r="O18" s="66" t="str">
        <f>IF(AND('Mapa final'!$Y$27="Alta",'Mapa final'!$AA$27="Leve"),CONCATENATE("R3C",'Mapa final'!$O$27),"")</f>
        <v/>
      </c>
      <c r="P18" s="64" t="str">
        <f>IF(AND('Mapa final'!$Y$22="Alta",'Mapa final'!$AA$22="Menor"),CONCATENATE("R3C",'Mapa final'!$O$22),"")</f>
        <v/>
      </c>
      <c r="Q18" s="65" t="str">
        <f>IF(AND('Mapa final'!$Y$23="Alta",'Mapa final'!$AA$23="Menor"),CONCATENATE("R3C",'Mapa final'!$O$23),"")</f>
        <v/>
      </c>
      <c r="R18" s="65" t="str">
        <f>IF(AND('Mapa final'!$Y$24="Alta",'Mapa final'!$AA$24="Menor"),CONCATENATE("R3C",'Mapa final'!$O$24),"")</f>
        <v/>
      </c>
      <c r="S18" s="65" t="str">
        <f>IF(AND('Mapa final'!$Y$25="Alta",'Mapa final'!$AA$25="Menor"),CONCATENATE("R3C",'Mapa final'!$O$25),"")</f>
        <v/>
      </c>
      <c r="T18" s="65" t="str">
        <f>IF(AND('Mapa final'!$Y$26="Alta",'Mapa final'!$AA$26="Menor"),CONCATENATE("R3C",'Mapa final'!$O$26),"")</f>
        <v/>
      </c>
      <c r="U18" s="66" t="str">
        <f>IF(AND('Mapa final'!$Y$27="Alta",'Mapa final'!$AA$27="Menor"),CONCATENATE("R3C",'Mapa final'!$O$27),"")</f>
        <v/>
      </c>
      <c r="V18" s="49" t="str">
        <f>IF(AND('Mapa final'!$Y$22="Alta",'Mapa final'!$AA$22="Moderado"),CONCATENATE("R3C",'Mapa final'!$O$22),"")</f>
        <v/>
      </c>
      <c r="W18" s="50" t="str">
        <f>IF(AND('Mapa final'!$Y$23="Alta",'Mapa final'!$AA$23="Moderado"),CONCATENATE("R3C",'Mapa final'!$O$23),"")</f>
        <v/>
      </c>
      <c r="X18" s="50" t="str">
        <f>IF(AND('Mapa final'!$Y$24="Alta",'Mapa final'!$AA$24="Moderado"),CONCATENATE("R3C",'Mapa final'!$O$24),"")</f>
        <v/>
      </c>
      <c r="Y18" s="50" t="str">
        <f>IF(AND('Mapa final'!$Y$25="Alta",'Mapa final'!$AA$25="Moderado"),CONCATENATE("R3C",'Mapa final'!$O$25),"")</f>
        <v/>
      </c>
      <c r="Z18" s="50" t="str">
        <f>IF(AND('Mapa final'!$Y$26="Alta",'Mapa final'!$AA$26="Moderado"),CONCATENATE("R3C",'Mapa final'!$O$26),"")</f>
        <v/>
      </c>
      <c r="AA18" s="51" t="str">
        <f>IF(AND('Mapa final'!$Y$27="Alta",'Mapa final'!$AA$27="Moderado"),CONCATENATE("R3C",'Mapa final'!$O$27),"")</f>
        <v/>
      </c>
      <c r="AB18" s="49" t="str">
        <f>IF(AND('Mapa final'!$Y$22="Alta",'Mapa final'!$AA$22="Mayor"),CONCATENATE("R3C",'Mapa final'!$O$22),"")</f>
        <v/>
      </c>
      <c r="AC18" s="50" t="str">
        <f>IF(AND('Mapa final'!$Y$23="Alta",'Mapa final'!$AA$23="Mayor"),CONCATENATE("R3C",'Mapa final'!$O$23),"")</f>
        <v/>
      </c>
      <c r="AD18" s="50" t="str">
        <f>IF(AND('Mapa final'!$Y$24="Alta",'Mapa final'!$AA$24="Mayor"),CONCATENATE("R3C",'Mapa final'!$O$24),"")</f>
        <v/>
      </c>
      <c r="AE18" s="50" t="str">
        <f>IF(AND('Mapa final'!$Y$25="Alta",'Mapa final'!$AA$25="Mayor"),CONCATENATE("R3C",'Mapa final'!$O$25),"")</f>
        <v/>
      </c>
      <c r="AF18" s="50" t="str">
        <f>IF(AND('Mapa final'!$Y$26="Alta",'Mapa final'!$AA$26="Mayor"),CONCATENATE("R3C",'Mapa final'!$O$26),"")</f>
        <v/>
      </c>
      <c r="AG18" s="51" t="str">
        <f>IF(AND('Mapa final'!$Y$27="Alta",'Mapa final'!$AA$27="Mayor"),CONCATENATE("R3C",'Mapa final'!$O$27),"")</f>
        <v/>
      </c>
      <c r="AH18" s="52" t="str">
        <f>IF(AND('Mapa final'!$Y$22="Alta",'Mapa final'!$AA$22="Catastrófico"),CONCATENATE("R3C",'Mapa final'!$O$22),"")</f>
        <v/>
      </c>
      <c r="AI18" s="53" t="str">
        <f>IF(AND('Mapa final'!$Y$23="Alta",'Mapa final'!$AA$23="Catastrófico"),CONCATENATE("R3C",'Mapa final'!$O$23),"")</f>
        <v/>
      </c>
      <c r="AJ18" s="53" t="str">
        <f>IF(AND('Mapa final'!$Y$24="Alta",'Mapa final'!$AA$24="Catastrófico"),CONCATENATE("R3C",'Mapa final'!$O$24),"")</f>
        <v/>
      </c>
      <c r="AK18" s="53" t="str">
        <f>IF(AND('Mapa final'!$Y$25="Alta",'Mapa final'!$AA$25="Catastrófico"),CONCATENATE("R3C",'Mapa final'!$O$25),"")</f>
        <v/>
      </c>
      <c r="AL18" s="53" t="str">
        <f>IF(AND('Mapa final'!$Y$26="Alta",'Mapa final'!$AA$26="Catastrófico"),CONCATENATE("R3C",'Mapa final'!$O$26),"")</f>
        <v/>
      </c>
      <c r="AM18" s="54" t="str">
        <f>IF(AND('Mapa final'!$Y$27="Alta",'Mapa final'!$AA$27="Catastrófico"),CONCATENATE("R3C",'Mapa final'!$O$27),"")</f>
        <v/>
      </c>
      <c r="AN18" s="80"/>
      <c r="AO18" s="360"/>
      <c r="AP18" s="361"/>
      <c r="AQ18" s="361"/>
      <c r="AR18" s="361"/>
      <c r="AS18" s="361"/>
      <c r="AT18" s="362"/>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row>
    <row r="19" spans="1:76" ht="15" customHeight="1" x14ac:dyDescent="0.25">
      <c r="A19" s="80"/>
      <c r="B19" s="271"/>
      <c r="C19" s="271"/>
      <c r="D19" s="272"/>
      <c r="E19" s="370"/>
      <c r="F19" s="369"/>
      <c r="G19" s="369"/>
      <c r="H19" s="369"/>
      <c r="I19" s="369"/>
      <c r="J19" s="64" t="str">
        <f>IF(AND('Mapa final'!$Y$28="Alta",'Mapa final'!$AA$28="Leve"),CONCATENATE("R4C",'Mapa final'!$O$28),"")</f>
        <v/>
      </c>
      <c r="K19" s="65" t="str">
        <f>IF(AND('Mapa final'!$Y$29="Alta",'Mapa final'!$AA$29="Leve"),CONCATENATE("R4C",'Mapa final'!$O$29),"")</f>
        <v/>
      </c>
      <c r="L19" s="65" t="str">
        <f>IF(AND('Mapa final'!$Y$30="Alta",'Mapa final'!$AA$30="Leve"),CONCATENATE("R4C",'Mapa final'!$O$30),"")</f>
        <v/>
      </c>
      <c r="M19" s="65" t="str">
        <f>IF(AND('Mapa final'!$Y$31="Alta",'Mapa final'!$AA$31="Leve"),CONCATENATE("R4C",'Mapa final'!$O$31),"")</f>
        <v/>
      </c>
      <c r="N19" s="65" t="str">
        <f>IF(AND('Mapa final'!$Y$32="Alta",'Mapa final'!$AA$32="Leve"),CONCATENATE("R4C",'Mapa final'!$O$32),"")</f>
        <v/>
      </c>
      <c r="O19" s="66" t="str">
        <f>IF(AND('Mapa final'!$Y$33="Alta",'Mapa final'!$AA$33="Leve"),CONCATENATE("R4C",'Mapa final'!$O$33),"")</f>
        <v/>
      </c>
      <c r="P19" s="64" t="str">
        <f>IF(AND('Mapa final'!$Y$28="Alta",'Mapa final'!$AA$28="Menor"),CONCATENATE("R4C",'Mapa final'!$O$28),"")</f>
        <v/>
      </c>
      <c r="Q19" s="65" t="str">
        <f>IF(AND('Mapa final'!$Y$29="Alta",'Mapa final'!$AA$29="Menor"),CONCATENATE("R4C",'Mapa final'!$O$29),"")</f>
        <v/>
      </c>
      <c r="R19" s="65" t="str">
        <f>IF(AND('Mapa final'!$Y$30="Alta",'Mapa final'!$AA$30="Menor"),CONCATENATE("R4C",'Mapa final'!$O$30),"")</f>
        <v/>
      </c>
      <c r="S19" s="65" t="str">
        <f>IF(AND('Mapa final'!$Y$31="Alta",'Mapa final'!$AA$31="Menor"),CONCATENATE("R4C",'Mapa final'!$O$31),"")</f>
        <v/>
      </c>
      <c r="T19" s="65" t="str">
        <f>IF(AND('Mapa final'!$Y$32="Alta",'Mapa final'!$AA$32="Menor"),CONCATENATE("R4C",'Mapa final'!$O$32),"")</f>
        <v/>
      </c>
      <c r="U19" s="66" t="str">
        <f>IF(AND('Mapa final'!$Y$33="Alta",'Mapa final'!$AA$33="Menor"),CONCATENATE("R4C",'Mapa final'!$O$33),"")</f>
        <v/>
      </c>
      <c r="V19" s="49" t="str">
        <f>IF(AND('Mapa final'!$Y$28="Alta",'Mapa final'!$AA$28="Moderado"),CONCATENATE("R4C",'Mapa final'!$O$28),"")</f>
        <v/>
      </c>
      <c r="W19" s="50" t="str">
        <f>IF(AND('Mapa final'!$Y$29="Alta",'Mapa final'!$AA$29="Moderado"),CONCATENATE("R4C",'Mapa final'!$O$29),"")</f>
        <v/>
      </c>
      <c r="X19" s="50" t="str">
        <f>IF(AND('Mapa final'!$Y$30="Alta",'Mapa final'!$AA$30="Moderado"),CONCATENATE("R4C",'Mapa final'!$O$30),"")</f>
        <v/>
      </c>
      <c r="Y19" s="50" t="str">
        <f>IF(AND('Mapa final'!$Y$31="Alta",'Mapa final'!$AA$31="Moderado"),CONCATENATE("R4C",'Mapa final'!$O$31),"")</f>
        <v/>
      </c>
      <c r="Z19" s="50" t="str">
        <f>IF(AND('Mapa final'!$Y$32="Alta",'Mapa final'!$AA$32="Moderado"),CONCATENATE("R4C",'Mapa final'!$O$32),"")</f>
        <v/>
      </c>
      <c r="AA19" s="51" t="str">
        <f>IF(AND('Mapa final'!$Y$33="Alta",'Mapa final'!$AA$33="Moderado"),CONCATENATE("R4C",'Mapa final'!$O$33),"")</f>
        <v/>
      </c>
      <c r="AB19" s="49" t="str">
        <f>IF(AND('Mapa final'!$Y$28="Alta",'Mapa final'!$AA$28="Mayor"),CONCATENATE("R4C",'Mapa final'!$O$28),"")</f>
        <v/>
      </c>
      <c r="AC19" s="50" t="str">
        <f>IF(AND('Mapa final'!$Y$29="Alta",'Mapa final'!$AA$29="Mayor"),CONCATENATE("R4C",'Mapa final'!$O$29),"")</f>
        <v/>
      </c>
      <c r="AD19" s="50" t="str">
        <f>IF(AND('Mapa final'!$Y$30="Alta",'Mapa final'!$AA$30="Mayor"),CONCATENATE("R4C",'Mapa final'!$O$30),"")</f>
        <v/>
      </c>
      <c r="AE19" s="50" t="str">
        <f>IF(AND('Mapa final'!$Y$31="Alta",'Mapa final'!$AA$31="Mayor"),CONCATENATE("R4C",'Mapa final'!$O$31),"")</f>
        <v/>
      </c>
      <c r="AF19" s="50" t="str">
        <f>IF(AND('Mapa final'!$Y$32="Alta",'Mapa final'!$AA$32="Mayor"),CONCATENATE("R4C",'Mapa final'!$O$32),"")</f>
        <v/>
      </c>
      <c r="AG19" s="51" t="str">
        <f>IF(AND('Mapa final'!$Y$33="Alta",'Mapa final'!$AA$33="Mayor"),CONCATENATE("R4C",'Mapa final'!$O$33),"")</f>
        <v/>
      </c>
      <c r="AH19" s="52" t="str">
        <f>IF(AND('Mapa final'!$Y$28="Alta",'Mapa final'!$AA$28="Catastrófico"),CONCATENATE("R4C",'Mapa final'!$O$28),"")</f>
        <v/>
      </c>
      <c r="AI19" s="53" t="str">
        <f>IF(AND('Mapa final'!$Y$29="Alta",'Mapa final'!$AA$29="Catastrófico"),CONCATENATE("R4C",'Mapa final'!$O$29),"")</f>
        <v/>
      </c>
      <c r="AJ19" s="53" t="str">
        <f>IF(AND('Mapa final'!$Y$30="Alta",'Mapa final'!$AA$30="Catastrófico"),CONCATENATE("R4C",'Mapa final'!$O$30),"")</f>
        <v/>
      </c>
      <c r="AK19" s="53" t="str">
        <f>IF(AND('Mapa final'!$Y$31="Alta",'Mapa final'!$AA$31="Catastrófico"),CONCATENATE("R4C",'Mapa final'!$O$31),"")</f>
        <v/>
      </c>
      <c r="AL19" s="53" t="str">
        <f>IF(AND('Mapa final'!$Y$32="Alta",'Mapa final'!$AA$32="Catastrófico"),CONCATENATE("R4C",'Mapa final'!$O$32),"")</f>
        <v/>
      </c>
      <c r="AM19" s="54" t="str">
        <f>IF(AND('Mapa final'!$Y$33="Alta",'Mapa final'!$AA$33="Catastrófico"),CONCATENATE("R4C",'Mapa final'!$O$33),"")</f>
        <v/>
      </c>
      <c r="AN19" s="80"/>
      <c r="AO19" s="360"/>
      <c r="AP19" s="361"/>
      <c r="AQ19" s="361"/>
      <c r="AR19" s="361"/>
      <c r="AS19" s="361"/>
      <c r="AT19" s="362"/>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row>
    <row r="20" spans="1:76" ht="15" customHeight="1" x14ac:dyDescent="0.25">
      <c r="A20" s="80"/>
      <c r="B20" s="271"/>
      <c r="C20" s="271"/>
      <c r="D20" s="272"/>
      <c r="E20" s="370"/>
      <c r="F20" s="369"/>
      <c r="G20" s="369"/>
      <c r="H20" s="369"/>
      <c r="I20" s="369"/>
      <c r="J20" s="64" t="str">
        <f>IF(AND('Mapa final'!$Y$34="Alta",'Mapa final'!$AA$34="Leve"),CONCATENATE("R5C",'Mapa final'!$O$34),"")</f>
        <v/>
      </c>
      <c r="K20" s="65" t="str">
        <f>IF(AND('Mapa final'!$Y$35="Alta",'Mapa final'!$AA$35="Leve"),CONCATENATE("R5C",'Mapa final'!$O$35),"")</f>
        <v/>
      </c>
      <c r="L20" s="65" t="str">
        <f>IF(AND('Mapa final'!$Y$36="Alta",'Mapa final'!$AA$36="Leve"),CONCATENATE("R5C",'Mapa final'!$O$36),"")</f>
        <v/>
      </c>
      <c r="M20" s="65" t="str">
        <f>IF(AND('Mapa final'!$Y$37="Alta",'Mapa final'!$AA$37="Leve"),CONCATENATE("R5C",'Mapa final'!$O$37),"")</f>
        <v/>
      </c>
      <c r="N20" s="65" t="str">
        <f>IF(AND('Mapa final'!$Y$38="Alta",'Mapa final'!$AA$38="Leve"),CONCATENATE("R5C",'Mapa final'!$O$38),"")</f>
        <v/>
      </c>
      <c r="O20" s="66" t="str">
        <f>IF(AND('Mapa final'!$Y$39="Alta",'Mapa final'!$AA$39="Leve"),CONCATENATE("R5C",'Mapa final'!$O$39),"")</f>
        <v/>
      </c>
      <c r="P20" s="64" t="str">
        <f>IF(AND('Mapa final'!$Y$34="Alta",'Mapa final'!$AA$34="Menor"),CONCATENATE("R5C",'Mapa final'!$O$34),"")</f>
        <v/>
      </c>
      <c r="Q20" s="65" t="str">
        <f>IF(AND('Mapa final'!$Y$35="Alta",'Mapa final'!$AA$35="Menor"),CONCATENATE("R5C",'Mapa final'!$O$35),"")</f>
        <v/>
      </c>
      <c r="R20" s="65" t="str">
        <f>IF(AND('Mapa final'!$Y$36="Alta",'Mapa final'!$AA$36="Menor"),CONCATENATE("R5C",'Mapa final'!$O$36),"")</f>
        <v/>
      </c>
      <c r="S20" s="65" t="str">
        <f>IF(AND('Mapa final'!$Y$37="Alta",'Mapa final'!$AA$37="Menor"),CONCATENATE("R5C",'Mapa final'!$O$37),"")</f>
        <v/>
      </c>
      <c r="T20" s="65" t="str">
        <f>IF(AND('Mapa final'!$Y$38="Alta",'Mapa final'!$AA$38="Menor"),CONCATENATE("R5C",'Mapa final'!$O$38),"")</f>
        <v/>
      </c>
      <c r="U20" s="66" t="str">
        <f>IF(AND('Mapa final'!$Y$39="Alta",'Mapa final'!$AA$39="Menor"),CONCATENATE("R5C",'Mapa final'!$O$39),"")</f>
        <v/>
      </c>
      <c r="V20" s="49" t="str">
        <f>IF(AND('Mapa final'!$Y$34="Alta",'Mapa final'!$AA$34="Moderado"),CONCATENATE("R5C",'Mapa final'!$O$34),"")</f>
        <v/>
      </c>
      <c r="W20" s="50" t="str">
        <f>IF(AND('Mapa final'!$Y$35="Alta",'Mapa final'!$AA$35="Moderado"),CONCATENATE("R5C",'Mapa final'!$O$35),"")</f>
        <v/>
      </c>
      <c r="X20" s="50" t="str">
        <f>IF(AND('Mapa final'!$Y$36="Alta",'Mapa final'!$AA$36="Moderado"),CONCATENATE("R5C",'Mapa final'!$O$36),"")</f>
        <v/>
      </c>
      <c r="Y20" s="50" t="str">
        <f>IF(AND('Mapa final'!$Y$37="Alta",'Mapa final'!$AA$37="Moderado"),CONCATENATE("R5C",'Mapa final'!$O$37),"")</f>
        <v/>
      </c>
      <c r="Z20" s="50" t="str">
        <f>IF(AND('Mapa final'!$Y$38="Alta",'Mapa final'!$AA$38="Moderado"),CONCATENATE("R5C",'Mapa final'!$O$38),"")</f>
        <v/>
      </c>
      <c r="AA20" s="51" t="str">
        <f>IF(AND('Mapa final'!$Y$39="Alta",'Mapa final'!$AA$39="Moderado"),CONCATENATE("R5C",'Mapa final'!$O$39),"")</f>
        <v/>
      </c>
      <c r="AB20" s="49" t="str">
        <f>IF(AND('Mapa final'!$Y$34="Alta",'Mapa final'!$AA$34="Mayor"),CONCATENATE("R5C",'Mapa final'!$O$34),"")</f>
        <v/>
      </c>
      <c r="AC20" s="50" t="str">
        <f>IF(AND('Mapa final'!$Y$35="Alta",'Mapa final'!$AA$35="Mayor"),CONCATENATE("R5C",'Mapa final'!$O$35),"")</f>
        <v/>
      </c>
      <c r="AD20" s="50" t="str">
        <f>IF(AND('Mapa final'!$Y$36="Alta",'Mapa final'!$AA$36="Mayor"),CONCATENATE("R5C",'Mapa final'!$O$36),"")</f>
        <v/>
      </c>
      <c r="AE20" s="50" t="str">
        <f>IF(AND('Mapa final'!$Y$37="Alta",'Mapa final'!$AA$37="Mayor"),CONCATENATE("R5C",'Mapa final'!$O$37),"")</f>
        <v/>
      </c>
      <c r="AF20" s="50" t="str">
        <f>IF(AND('Mapa final'!$Y$38="Alta",'Mapa final'!$AA$38="Mayor"),CONCATENATE("R5C",'Mapa final'!$O$38),"")</f>
        <v/>
      </c>
      <c r="AG20" s="51" t="str">
        <f>IF(AND('Mapa final'!$Y$39="Alta",'Mapa final'!$AA$39="Mayor"),CONCATENATE("R5C",'Mapa final'!$O$39),"")</f>
        <v/>
      </c>
      <c r="AH20" s="52" t="str">
        <f>IF(AND('Mapa final'!$Y$34="Alta",'Mapa final'!$AA$34="Catastrófico"),CONCATENATE("R5C",'Mapa final'!$O$34),"")</f>
        <v/>
      </c>
      <c r="AI20" s="53" t="str">
        <f>IF(AND('Mapa final'!$Y$35="Alta",'Mapa final'!$AA$35="Catastrófico"),CONCATENATE("R5C",'Mapa final'!$O$35),"")</f>
        <v/>
      </c>
      <c r="AJ20" s="53" t="str">
        <f>IF(AND('Mapa final'!$Y$36="Alta",'Mapa final'!$AA$36="Catastrófico"),CONCATENATE("R5C",'Mapa final'!$O$36),"")</f>
        <v/>
      </c>
      <c r="AK20" s="53" t="str">
        <f>IF(AND('Mapa final'!$Y$37="Alta",'Mapa final'!$AA$37="Catastrófico"),CONCATENATE("R5C",'Mapa final'!$O$37),"")</f>
        <v/>
      </c>
      <c r="AL20" s="53" t="str">
        <f>IF(AND('Mapa final'!$Y$38="Alta",'Mapa final'!$AA$38="Catastrófico"),CONCATENATE("R5C",'Mapa final'!$O$38),"")</f>
        <v/>
      </c>
      <c r="AM20" s="54" t="str">
        <f>IF(AND('Mapa final'!$Y$39="Alta",'Mapa final'!$AA$39="Catastrófico"),CONCATENATE("R5C",'Mapa final'!$O$39),"")</f>
        <v/>
      </c>
      <c r="AN20" s="80"/>
      <c r="AO20" s="360"/>
      <c r="AP20" s="361"/>
      <c r="AQ20" s="361"/>
      <c r="AR20" s="361"/>
      <c r="AS20" s="361"/>
      <c r="AT20" s="362"/>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row>
    <row r="21" spans="1:76" ht="15" customHeight="1" x14ac:dyDescent="0.25">
      <c r="A21" s="80"/>
      <c r="B21" s="271"/>
      <c r="C21" s="271"/>
      <c r="D21" s="272"/>
      <c r="E21" s="370"/>
      <c r="F21" s="369"/>
      <c r="G21" s="369"/>
      <c r="H21" s="369"/>
      <c r="I21" s="369"/>
      <c r="J21" s="64" t="str">
        <f>IF(AND('Mapa final'!$Y$40="Alta",'Mapa final'!$AA$40="Leve"),CONCATENATE("R6C",'Mapa final'!$O$40),"")</f>
        <v/>
      </c>
      <c r="K21" s="65" t="str">
        <f>IF(AND('Mapa final'!$Y$41="Alta",'Mapa final'!$AA$41="Leve"),CONCATENATE("R6C",'Mapa final'!$O$41),"")</f>
        <v/>
      </c>
      <c r="L21" s="65" t="str">
        <f>IF(AND('Mapa final'!$Y$42="Alta",'Mapa final'!$AA$42="Leve"),CONCATENATE("R6C",'Mapa final'!$O$42),"")</f>
        <v/>
      </c>
      <c r="M21" s="65" t="str">
        <f>IF(AND('Mapa final'!$Y$43="Alta",'Mapa final'!$AA$43="Leve"),CONCATENATE("R6C",'Mapa final'!$O$43),"")</f>
        <v/>
      </c>
      <c r="N21" s="65" t="str">
        <f>IF(AND('Mapa final'!$Y$44="Alta",'Mapa final'!$AA$44="Leve"),CONCATENATE("R6C",'Mapa final'!$O$44),"")</f>
        <v/>
      </c>
      <c r="O21" s="66" t="str">
        <f>IF(AND('Mapa final'!$Y$45="Alta",'Mapa final'!$AA$45="Leve"),CONCATENATE("R6C",'Mapa final'!$O$45),"")</f>
        <v/>
      </c>
      <c r="P21" s="64" t="str">
        <f>IF(AND('Mapa final'!$Y$40="Alta",'Mapa final'!$AA$40="Menor"),CONCATENATE("R6C",'Mapa final'!$O$40),"")</f>
        <v/>
      </c>
      <c r="Q21" s="65" t="str">
        <f>IF(AND('Mapa final'!$Y$41="Alta",'Mapa final'!$AA$41="Menor"),CONCATENATE("R6C",'Mapa final'!$O$41),"")</f>
        <v/>
      </c>
      <c r="R21" s="65" t="str">
        <f>IF(AND('Mapa final'!$Y$42="Alta",'Mapa final'!$AA$42="Menor"),CONCATENATE("R6C",'Mapa final'!$O$42),"")</f>
        <v/>
      </c>
      <c r="S21" s="65" t="str">
        <f>IF(AND('Mapa final'!$Y$43="Alta",'Mapa final'!$AA$43="Menor"),CONCATENATE("R6C",'Mapa final'!$O$43),"")</f>
        <v/>
      </c>
      <c r="T21" s="65" t="str">
        <f>IF(AND('Mapa final'!$Y$44="Alta",'Mapa final'!$AA$44="Menor"),CONCATENATE("R6C",'Mapa final'!$O$44),"")</f>
        <v/>
      </c>
      <c r="U21" s="66" t="str">
        <f>IF(AND('Mapa final'!$Y$45="Alta",'Mapa final'!$AA$45="Menor"),CONCATENATE("R6C",'Mapa final'!$O$45),"")</f>
        <v/>
      </c>
      <c r="V21" s="49" t="str">
        <f>IF(AND('Mapa final'!$Y$40="Alta",'Mapa final'!$AA$40="Moderado"),CONCATENATE("R6C",'Mapa final'!$O$40),"")</f>
        <v/>
      </c>
      <c r="W21" s="50" t="str">
        <f>IF(AND('Mapa final'!$Y$41="Alta",'Mapa final'!$AA$41="Moderado"),CONCATENATE("R6C",'Mapa final'!$O$41),"")</f>
        <v/>
      </c>
      <c r="X21" s="50" t="str">
        <f>IF(AND('Mapa final'!$Y$42="Alta",'Mapa final'!$AA$42="Moderado"),CONCATENATE("R6C",'Mapa final'!$O$42),"")</f>
        <v/>
      </c>
      <c r="Y21" s="50" t="str">
        <f>IF(AND('Mapa final'!$Y$43="Alta",'Mapa final'!$AA$43="Moderado"),CONCATENATE("R6C",'Mapa final'!$O$43),"")</f>
        <v/>
      </c>
      <c r="Z21" s="50" t="str">
        <f>IF(AND('Mapa final'!$Y$44="Alta",'Mapa final'!$AA$44="Moderado"),CONCATENATE("R6C",'Mapa final'!$O$44),"")</f>
        <v/>
      </c>
      <c r="AA21" s="51" t="str">
        <f>IF(AND('Mapa final'!$Y$45="Alta",'Mapa final'!$AA$45="Moderado"),CONCATENATE("R6C",'Mapa final'!$O$45),"")</f>
        <v/>
      </c>
      <c r="AB21" s="49" t="str">
        <f>IF(AND('Mapa final'!$Y$40="Alta",'Mapa final'!$AA$40="Mayor"),CONCATENATE("R6C",'Mapa final'!$O$40),"")</f>
        <v/>
      </c>
      <c r="AC21" s="50" t="str">
        <f>IF(AND('Mapa final'!$Y$41="Alta",'Mapa final'!$AA$41="Mayor"),CONCATENATE("R6C",'Mapa final'!$O$41),"")</f>
        <v/>
      </c>
      <c r="AD21" s="50" t="str">
        <f>IF(AND('Mapa final'!$Y$42="Alta",'Mapa final'!$AA$42="Mayor"),CONCATENATE("R6C",'Mapa final'!$O$42),"")</f>
        <v/>
      </c>
      <c r="AE21" s="50" t="str">
        <f>IF(AND('Mapa final'!$Y$43="Alta",'Mapa final'!$AA$43="Mayor"),CONCATENATE("R6C",'Mapa final'!$O$43),"")</f>
        <v/>
      </c>
      <c r="AF21" s="50" t="str">
        <f>IF(AND('Mapa final'!$Y$44="Alta",'Mapa final'!$AA$44="Mayor"),CONCATENATE("R6C",'Mapa final'!$O$44),"")</f>
        <v/>
      </c>
      <c r="AG21" s="51" t="str">
        <f>IF(AND('Mapa final'!$Y$45="Alta",'Mapa final'!$AA$45="Mayor"),CONCATENATE("R6C",'Mapa final'!$O$45),"")</f>
        <v/>
      </c>
      <c r="AH21" s="52" t="str">
        <f>IF(AND('Mapa final'!$Y$40="Alta",'Mapa final'!$AA$40="Catastrófico"),CONCATENATE("R6C",'Mapa final'!$O$40),"")</f>
        <v/>
      </c>
      <c r="AI21" s="53" t="str">
        <f>IF(AND('Mapa final'!$Y$41="Alta",'Mapa final'!$AA$41="Catastrófico"),CONCATENATE("R6C",'Mapa final'!$O$41),"")</f>
        <v/>
      </c>
      <c r="AJ21" s="53" t="str">
        <f>IF(AND('Mapa final'!$Y$42="Alta",'Mapa final'!$AA$42="Catastrófico"),CONCATENATE("R6C",'Mapa final'!$O$42),"")</f>
        <v/>
      </c>
      <c r="AK21" s="53" t="str">
        <f>IF(AND('Mapa final'!$Y$43="Alta",'Mapa final'!$AA$43="Catastrófico"),CONCATENATE("R6C",'Mapa final'!$O$43),"")</f>
        <v/>
      </c>
      <c r="AL21" s="53" t="str">
        <f>IF(AND('Mapa final'!$Y$44="Alta",'Mapa final'!$AA$44="Catastrófico"),CONCATENATE("R6C",'Mapa final'!$O$44),"")</f>
        <v/>
      </c>
      <c r="AM21" s="54" t="str">
        <f>IF(AND('Mapa final'!$Y$45="Alta",'Mapa final'!$AA$45="Catastrófico"),CONCATENATE("R6C",'Mapa final'!$O$45),"")</f>
        <v/>
      </c>
      <c r="AN21" s="80"/>
      <c r="AO21" s="360"/>
      <c r="AP21" s="361"/>
      <c r="AQ21" s="361"/>
      <c r="AR21" s="361"/>
      <c r="AS21" s="361"/>
      <c r="AT21" s="362"/>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row>
    <row r="22" spans="1:76" ht="15" customHeight="1" x14ac:dyDescent="0.25">
      <c r="A22" s="80"/>
      <c r="B22" s="271"/>
      <c r="C22" s="271"/>
      <c r="D22" s="272"/>
      <c r="E22" s="370"/>
      <c r="F22" s="369"/>
      <c r="G22" s="369"/>
      <c r="H22" s="369"/>
      <c r="I22" s="369"/>
      <c r="J22" s="64" t="str">
        <f>IF(AND('Mapa final'!$Y$46="Alta",'Mapa final'!$AA$46="Leve"),CONCATENATE("R7C",'Mapa final'!$O$46),"")</f>
        <v/>
      </c>
      <c r="K22" s="65" t="str">
        <f>IF(AND('Mapa final'!$Y$47="Alta",'Mapa final'!$AA$47="Leve"),CONCATENATE("R7C",'Mapa final'!$O$47),"")</f>
        <v/>
      </c>
      <c r="L22" s="65" t="str">
        <f>IF(AND('Mapa final'!$Y$48="Alta",'Mapa final'!$AA$48="Leve"),CONCATENATE("R7C",'Mapa final'!$O$48),"")</f>
        <v/>
      </c>
      <c r="M22" s="65" t="str">
        <f>IF(AND('Mapa final'!$Y$49="Alta",'Mapa final'!$AA$49="Leve"),CONCATENATE("R7C",'Mapa final'!$O$49),"")</f>
        <v/>
      </c>
      <c r="N22" s="65" t="str">
        <f>IF(AND('Mapa final'!$Y$50="Alta",'Mapa final'!$AA$50="Leve"),CONCATENATE("R7C",'Mapa final'!$O$50),"")</f>
        <v/>
      </c>
      <c r="O22" s="66" t="str">
        <f>IF(AND('Mapa final'!$Y$51="Alta",'Mapa final'!$AA$51="Leve"),CONCATENATE("R7C",'Mapa final'!$O$51),"")</f>
        <v/>
      </c>
      <c r="P22" s="64" t="str">
        <f>IF(AND('Mapa final'!$Y$46="Alta",'Mapa final'!$AA$46="Menor"),CONCATENATE("R7C",'Mapa final'!$O$46),"")</f>
        <v/>
      </c>
      <c r="Q22" s="65" t="str">
        <f>IF(AND('Mapa final'!$Y$47="Alta",'Mapa final'!$AA$47="Menor"),CONCATENATE("R7C",'Mapa final'!$O$47),"")</f>
        <v/>
      </c>
      <c r="R22" s="65" t="str">
        <f>IF(AND('Mapa final'!$Y$48="Alta",'Mapa final'!$AA$48="Menor"),CONCATENATE("R7C",'Mapa final'!$O$48),"")</f>
        <v/>
      </c>
      <c r="S22" s="65" t="str">
        <f>IF(AND('Mapa final'!$Y$49="Alta",'Mapa final'!$AA$49="Menor"),CONCATENATE("R7C",'Mapa final'!$O$49),"")</f>
        <v/>
      </c>
      <c r="T22" s="65" t="str">
        <f>IF(AND('Mapa final'!$Y$50="Alta",'Mapa final'!$AA$50="Menor"),CONCATENATE("R7C",'Mapa final'!$O$50),"")</f>
        <v/>
      </c>
      <c r="U22" s="66" t="str">
        <f>IF(AND('Mapa final'!$Y$51="Alta",'Mapa final'!$AA$51="Menor"),CONCATENATE("R7C",'Mapa final'!$O$51),"")</f>
        <v/>
      </c>
      <c r="V22" s="49" t="str">
        <f>IF(AND('Mapa final'!$Y$46="Alta",'Mapa final'!$AA$46="Moderado"),CONCATENATE("R7C",'Mapa final'!$O$46),"")</f>
        <v/>
      </c>
      <c r="W22" s="50" t="str">
        <f>IF(AND('Mapa final'!$Y$47="Alta",'Mapa final'!$AA$47="Moderado"),CONCATENATE("R7C",'Mapa final'!$O$47),"")</f>
        <v/>
      </c>
      <c r="X22" s="50" t="str">
        <f>IF(AND('Mapa final'!$Y$48="Alta",'Mapa final'!$AA$48="Moderado"),CONCATENATE("R7C",'Mapa final'!$O$48),"")</f>
        <v/>
      </c>
      <c r="Y22" s="50" t="str">
        <f>IF(AND('Mapa final'!$Y$49="Alta",'Mapa final'!$AA$49="Moderado"),CONCATENATE("R7C",'Mapa final'!$O$49),"")</f>
        <v/>
      </c>
      <c r="Z22" s="50" t="str">
        <f>IF(AND('Mapa final'!$Y$50="Alta",'Mapa final'!$AA$50="Moderado"),CONCATENATE("R7C",'Mapa final'!$O$50),"")</f>
        <v/>
      </c>
      <c r="AA22" s="51" t="str">
        <f>IF(AND('Mapa final'!$Y$51="Alta",'Mapa final'!$AA$51="Moderado"),CONCATENATE("R7C",'Mapa final'!$O$51),"")</f>
        <v/>
      </c>
      <c r="AB22" s="49" t="str">
        <f>IF(AND('Mapa final'!$Y$46="Alta",'Mapa final'!$AA$46="Mayor"),CONCATENATE("R7C",'Mapa final'!$O$46),"")</f>
        <v/>
      </c>
      <c r="AC22" s="50" t="str">
        <f>IF(AND('Mapa final'!$Y$47="Alta",'Mapa final'!$AA$47="Mayor"),CONCATENATE("R7C",'Mapa final'!$O$47),"")</f>
        <v/>
      </c>
      <c r="AD22" s="50" t="str">
        <f>IF(AND('Mapa final'!$Y$48="Alta",'Mapa final'!$AA$48="Mayor"),CONCATENATE("R7C",'Mapa final'!$O$48),"")</f>
        <v/>
      </c>
      <c r="AE22" s="50" t="str">
        <f>IF(AND('Mapa final'!$Y$49="Alta",'Mapa final'!$AA$49="Mayor"),CONCATENATE("R7C",'Mapa final'!$O$49),"")</f>
        <v/>
      </c>
      <c r="AF22" s="50" t="str">
        <f>IF(AND('Mapa final'!$Y$50="Alta",'Mapa final'!$AA$50="Mayor"),CONCATENATE("R7C",'Mapa final'!$O$50),"")</f>
        <v/>
      </c>
      <c r="AG22" s="51" t="str">
        <f>IF(AND('Mapa final'!$Y$51="Alta",'Mapa final'!$AA$51="Mayor"),CONCATENATE("R7C",'Mapa final'!$O$51),"")</f>
        <v/>
      </c>
      <c r="AH22" s="52" t="str">
        <f>IF(AND('Mapa final'!$Y$46="Alta",'Mapa final'!$AA$46="Catastrófico"),CONCATENATE("R7C",'Mapa final'!$O$46),"")</f>
        <v/>
      </c>
      <c r="AI22" s="53" t="str">
        <f>IF(AND('Mapa final'!$Y$47="Alta",'Mapa final'!$AA$47="Catastrófico"),CONCATENATE("R7C",'Mapa final'!$O$47),"")</f>
        <v/>
      </c>
      <c r="AJ22" s="53" t="str">
        <f>IF(AND('Mapa final'!$Y$48="Alta",'Mapa final'!$AA$48="Catastrófico"),CONCATENATE("R7C",'Mapa final'!$O$48),"")</f>
        <v/>
      </c>
      <c r="AK22" s="53" t="str">
        <f>IF(AND('Mapa final'!$Y$49="Alta",'Mapa final'!$AA$49="Catastrófico"),CONCATENATE("R7C",'Mapa final'!$O$49),"")</f>
        <v/>
      </c>
      <c r="AL22" s="53" t="str">
        <f>IF(AND('Mapa final'!$Y$50="Alta",'Mapa final'!$AA$50="Catastrófico"),CONCATENATE("R7C",'Mapa final'!$O$50),"")</f>
        <v/>
      </c>
      <c r="AM22" s="54" t="str">
        <f>IF(AND('Mapa final'!$Y$51="Alta",'Mapa final'!$AA$51="Catastrófico"),CONCATENATE("R7C",'Mapa final'!$O$51),"")</f>
        <v/>
      </c>
      <c r="AN22" s="80"/>
      <c r="AO22" s="360"/>
      <c r="AP22" s="361"/>
      <c r="AQ22" s="361"/>
      <c r="AR22" s="361"/>
      <c r="AS22" s="361"/>
      <c r="AT22" s="362"/>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row>
    <row r="23" spans="1:76" ht="15" customHeight="1" x14ac:dyDescent="0.25">
      <c r="A23" s="80"/>
      <c r="B23" s="271"/>
      <c r="C23" s="271"/>
      <c r="D23" s="272"/>
      <c r="E23" s="370"/>
      <c r="F23" s="369"/>
      <c r="G23" s="369"/>
      <c r="H23" s="369"/>
      <c r="I23" s="369"/>
      <c r="J23" s="64" t="str">
        <f>IF(AND('Mapa final'!$Y$52="Alta",'Mapa final'!$AA$52="Leve"),CONCATENATE("R8C",'Mapa final'!$O$52),"")</f>
        <v/>
      </c>
      <c r="K23" s="65" t="str">
        <f>IF(AND('Mapa final'!$Y$53="Alta",'Mapa final'!$AA$53="Leve"),CONCATENATE("R8C",'Mapa final'!$O$53),"")</f>
        <v/>
      </c>
      <c r="L23" s="65" t="str">
        <f>IF(AND('Mapa final'!$Y$54="Alta",'Mapa final'!$AA$54="Leve"),CONCATENATE("R8C",'Mapa final'!$O$54),"")</f>
        <v/>
      </c>
      <c r="M23" s="65" t="str">
        <f>IF(AND('Mapa final'!$Y$55="Alta",'Mapa final'!$AA$55="Leve"),CONCATENATE("R8C",'Mapa final'!$O$55),"")</f>
        <v/>
      </c>
      <c r="N23" s="65" t="str">
        <f>IF(AND('Mapa final'!$Y$56="Alta",'Mapa final'!$AA$56="Leve"),CONCATENATE("R8C",'Mapa final'!$O$56),"")</f>
        <v/>
      </c>
      <c r="O23" s="66" t="str">
        <f>IF(AND('Mapa final'!$Y$57="Alta",'Mapa final'!$AA$57="Leve"),CONCATENATE("R8C",'Mapa final'!$O$57),"")</f>
        <v/>
      </c>
      <c r="P23" s="64" t="str">
        <f>IF(AND('Mapa final'!$Y$52="Alta",'Mapa final'!$AA$52="Menor"),CONCATENATE("R8C",'Mapa final'!$O$52),"")</f>
        <v/>
      </c>
      <c r="Q23" s="65" t="str">
        <f>IF(AND('Mapa final'!$Y$53="Alta",'Mapa final'!$AA$53="Menor"),CONCATENATE("R8C",'Mapa final'!$O$53),"")</f>
        <v/>
      </c>
      <c r="R23" s="65" t="str">
        <f>IF(AND('Mapa final'!$Y$54="Alta",'Mapa final'!$AA$54="Menor"),CONCATENATE("R8C",'Mapa final'!$O$54),"")</f>
        <v/>
      </c>
      <c r="S23" s="65" t="str">
        <f>IF(AND('Mapa final'!$Y$55="Alta",'Mapa final'!$AA$55="Menor"),CONCATENATE("R8C",'Mapa final'!$O$55),"")</f>
        <v/>
      </c>
      <c r="T23" s="65" t="str">
        <f>IF(AND('Mapa final'!$Y$56="Alta",'Mapa final'!$AA$56="Menor"),CONCATENATE("R8C",'Mapa final'!$O$56),"")</f>
        <v/>
      </c>
      <c r="U23" s="66" t="str">
        <f>IF(AND('Mapa final'!$Y$57="Alta",'Mapa final'!$AA$57="Menor"),CONCATENATE("R8C",'Mapa final'!$O$57),"")</f>
        <v/>
      </c>
      <c r="V23" s="49" t="str">
        <f>IF(AND('Mapa final'!$Y$52="Alta",'Mapa final'!$AA$52="Moderado"),CONCATENATE("R8C",'Mapa final'!$O$52),"")</f>
        <v/>
      </c>
      <c r="W23" s="50" t="str">
        <f>IF(AND('Mapa final'!$Y$53="Alta",'Mapa final'!$AA$53="Moderado"),CONCATENATE("R8C",'Mapa final'!$O$53),"")</f>
        <v/>
      </c>
      <c r="X23" s="50" t="str">
        <f>IF(AND('Mapa final'!$Y$54="Alta",'Mapa final'!$AA$54="Moderado"),CONCATENATE("R8C",'Mapa final'!$O$54),"")</f>
        <v/>
      </c>
      <c r="Y23" s="50" t="str">
        <f>IF(AND('Mapa final'!$Y$55="Alta",'Mapa final'!$AA$55="Moderado"),CONCATENATE("R8C",'Mapa final'!$O$55),"")</f>
        <v/>
      </c>
      <c r="Z23" s="50" t="str">
        <f>IF(AND('Mapa final'!$Y$56="Alta",'Mapa final'!$AA$56="Moderado"),CONCATENATE("R8C",'Mapa final'!$O$56),"")</f>
        <v/>
      </c>
      <c r="AA23" s="51" t="str">
        <f>IF(AND('Mapa final'!$Y$57="Alta",'Mapa final'!$AA$57="Moderado"),CONCATENATE("R8C",'Mapa final'!$O$57),"")</f>
        <v/>
      </c>
      <c r="AB23" s="49" t="str">
        <f>IF(AND('Mapa final'!$Y$52="Alta",'Mapa final'!$AA$52="Mayor"),CONCATENATE("R8C",'Mapa final'!$O$52),"")</f>
        <v/>
      </c>
      <c r="AC23" s="50" t="str">
        <f>IF(AND('Mapa final'!$Y$53="Alta",'Mapa final'!$AA$53="Mayor"),CONCATENATE("R8C",'Mapa final'!$O$53),"")</f>
        <v/>
      </c>
      <c r="AD23" s="50" t="str">
        <f>IF(AND('Mapa final'!$Y$54="Alta",'Mapa final'!$AA$54="Mayor"),CONCATENATE("R8C",'Mapa final'!$O$54),"")</f>
        <v/>
      </c>
      <c r="AE23" s="50" t="str">
        <f>IF(AND('Mapa final'!$Y$55="Alta",'Mapa final'!$AA$55="Mayor"),CONCATENATE("R8C",'Mapa final'!$O$55),"")</f>
        <v/>
      </c>
      <c r="AF23" s="50" t="str">
        <f>IF(AND('Mapa final'!$Y$56="Alta",'Mapa final'!$AA$56="Mayor"),CONCATENATE("R8C",'Mapa final'!$O$56),"")</f>
        <v/>
      </c>
      <c r="AG23" s="51" t="str">
        <f>IF(AND('Mapa final'!$Y$57="Alta",'Mapa final'!$AA$57="Mayor"),CONCATENATE("R8C",'Mapa final'!$O$57),"")</f>
        <v/>
      </c>
      <c r="AH23" s="52" t="str">
        <f>IF(AND('Mapa final'!$Y$52="Alta",'Mapa final'!$AA$52="Catastrófico"),CONCATENATE("R8C",'Mapa final'!$O$52),"")</f>
        <v/>
      </c>
      <c r="AI23" s="53" t="str">
        <f>IF(AND('Mapa final'!$Y$53="Alta",'Mapa final'!$AA$53="Catastrófico"),CONCATENATE("R8C",'Mapa final'!$O$53),"")</f>
        <v/>
      </c>
      <c r="AJ23" s="53" t="str">
        <f>IF(AND('Mapa final'!$Y$54="Alta",'Mapa final'!$AA$54="Catastrófico"),CONCATENATE("R8C",'Mapa final'!$O$54),"")</f>
        <v/>
      </c>
      <c r="AK23" s="53" t="str">
        <f>IF(AND('Mapa final'!$Y$55="Alta",'Mapa final'!$AA$55="Catastrófico"),CONCATENATE("R8C",'Mapa final'!$O$55),"")</f>
        <v/>
      </c>
      <c r="AL23" s="53" t="str">
        <f>IF(AND('Mapa final'!$Y$56="Alta",'Mapa final'!$AA$56="Catastrófico"),CONCATENATE("R8C",'Mapa final'!$O$56),"")</f>
        <v/>
      </c>
      <c r="AM23" s="54" t="str">
        <f>IF(AND('Mapa final'!$Y$57="Alta",'Mapa final'!$AA$57="Catastrófico"),CONCATENATE("R8C",'Mapa final'!$O$57),"")</f>
        <v/>
      </c>
      <c r="AN23" s="80"/>
      <c r="AO23" s="360"/>
      <c r="AP23" s="361"/>
      <c r="AQ23" s="361"/>
      <c r="AR23" s="361"/>
      <c r="AS23" s="361"/>
      <c r="AT23" s="362"/>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row>
    <row r="24" spans="1:76" ht="15" customHeight="1" x14ac:dyDescent="0.25">
      <c r="A24" s="80"/>
      <c r="B24" s="271"/>
      <c r="C24" s="271"/>
      <c r="D24" s="272"/>
      <c r="E24" s="370"/>
      <c r="F24" s="369"/>
      <c r="G24" s="369"/>
      <c r="H24" s="369"/>
      <c r="I24" s="369"/>
      <c r="J24" s="64" t="str">
        <f>IF(AND('Mapa final'!$Y$58="Alta",'Mapa final'!$AA$58="Leve"),CONCATENATE("R9C",'Mapa final'!$O$58),"")</f>
        <v/>
      </c>
      <c r="K24" s="65" t="str">
        <f>IF(AND('Mapa final'!$Y$59="Alta",'Mapa final'!$AA$59="Leve"),CONCATENATE("R9C",'Mapa final'!$O$59),"")</f>
        <v/>
      </c>
      <c r="L24" s="65" t="str">
        <f>IF(AND('Mapa final'!$Y$60="Alta",'Mapa final'!$AA$60="Leve"),CONCATENATE("R9C",'Mapa final'!$O$60),"")</f>
        <v/>
      </c>
      <c r="M24" s="65" t="str">
        <f>IF(AND('Mapa final'!$Y$61="Alta",'Mapa final'!$AA$61="Leve"),CONCATENATE("R9C",'Mapa final'!$O$61),"")</f>
        <v/>
      </c>
      <c r="N24" s="65" t="str">
        <f>IF(AND('Mapa final'!$Y$62="Alta",'Mapa final'!$AA$62="Leve"),CONCATENATE("R9C",'Mapa final'!$O$62),"")</f>
        <v/>
      </c>
      <c r="O24" s="66" t="str">
        <f>IF(AND('Mapa final'!$Y$63="Alta",'Mapa final'!$AA$63="Leve"),CONCATENATE("R9C",'Mapa final'!$O$63),"")</f>
        <v/>
      </c>
      <c r="P24" s="64" t="str">
        <f>IF(AND('Mapa final'!$Y$58="Alta",'Mapa final'!$AA$58="Menor"),CONCATENATE("R9C",'Mapa final'!$O$58),"")</f>
        <v/>
      </c>
      <c r="Q24" s="65" t="str">
        <f>IF(AND('Mapa final'!$Y$59="Alta",'Mapa final'!$AA$59="Menor"),CONCATENATE("R9C",'Mapa final'!$O$59),"")</f>
        <v/>
      </c>
      <c r="R24" s="65" t="str">
        <f>IF(AND('Mapa final'!$Y$60="Alta",'Mapa final'!$AA$60="Menor"),CONCATENATE("R9C",'Mapa final'!$O$60),"")</f>
        <v/>
      </c>
      <c r="S24" s="65" t="str">
        <f>IF(AND('Mapa final'!$Y$61="Alta",'Mapa final'!$AA$61="Menor"),CONCATENATE("R9C",'Mapa final'!$O$61),"")</f>
        <v/>
      </c>
      <c r="T24" s="65" t="str">
        <f>IF(AND('Mapa final'!$Y$62="Alta",'Mapa final'!$AA$62="Menor"),CONCATENATE("R9C",'Mapa final'!$O$62),"")</f>
        <v/>
      </c>
      <c r="U24" s="66" t="str">
        <f>IF(AND('Mapa final'!$Y$63="Alta",'Mapa final'!$AA$63="Menor"),CONCATENATE("R9C",'Mapa final'!$O$63),"")</f>
        <v/>
      </c>
      <c r="V24" s="49" t="str">
        <f>IF(AND('Mapa final'!$Y$58="Alta",'Mapa final'!$AA$58="Moderado"),CONCATENATE("R9C",'Mapa final'!$O$58),"")</f>
        <v/>
      </c>
      <c r="W24" s="50" t="str">
        <f>IF(AND('Mapa final'!$Y$59="Alta",'Mapa final'!$AA$59="Moderado"),CONCATENATE("R9C",'Mapa final'!$O$59),"")</f>
        <v/>
      </c>
      <c r="X24" s="50" t="str">
        <f>IF(AND('Mapa final'!$Y$60="Alta",'Mapa final'!$AA$60="Moderado"),CONCATENATE("R9C",'Mapa final'!$O$60),"")</f>
        <v/>
      </c>
      <c r="Y24" s="50" t="str">
        <f>IF(AND('Mapa final'!$Y$61="Alta",'Mapa final'!$AA$61="Moderado"),CONCATENATE("R9C",'Mapa final'!$O$61),"")</f>
        <v/>
      </c>
      <c r="Z24" s="50" t="str">
        <f>IF(AND('Mapa final'!$Y$62="Alta",'Mapa final'!$AA$62="Moderado"),CONCATENATE("R9C",'Mapa final'!$O$62),"")</f>
        <v/>
      </c>
      <c r="AA24" s="51" t="str">
        <f>IF(AND('Mapa final'!$Y$63="Alta",'Mapa final'!$AA$63="Moderado"),CONCATENATE("R9C",'Mapa final'!$O$63),"")</f>
        <v/>
      </c>
      <c r="AB24" s="49" t="str">
        <f>IF(AND('Mapa final'!$Y$58="Alta",'Mapa final'!$AA$58="Mayor"),CONCATENATE("R9C",'Mapa final'!$O$58),"")</f>
        <v/>
      </c>
      <c r="AC24" s="50" t="str">
        <f>IF(AND('Mapa final'!$Y$59="Alta",'Mapa final'!$AA$59="Mayor"),CONCATENATE("R9C",'Mapa final'!$O$59),"")</f>
        <v/>
      </c>
      <c r="AD24" s="50" t="str">
        <f>IF(AND('Mapa final'!$Y$60="Alta",'Mapa final'!$AA$60="Mayor"),CONCATENATE("R9C",'Mapa final'!$O$60),"")</f>
        <v/>
      </c>
      <c r="AE24" s="50" t="str">
        <f>IF(AND('Mapa final'!$Y$61="Alta",'Mapa final'!$AA$61="Mayor"),CONCATENATE("R9C",'Mapa final'!$O$61),"")</f>
        <v/>
      </c>
      <c r="AF24" s="50" t="str">
        <f>IF(AND('Mapa final'!$Y$62="Alta",'Mapa final'!$AA$62="Mayor"),CONCATENATE("R9C",'Mapa final'!$O$62),"")</f>
        <v/>
      </c>
      <c r="AG24" s="51" t="str">
        <f>IF(AND('Mapa final'!$Y$63="Alta",'Mapa final'!$AA$63="Mayor"),CONCATENATE("R9C",'Mapa final'!$O$63),"")</f>
        <v/>
      </c>
      <c r="AH24" s="52" t="str">
        <f>IF(AND('Mapa final'!$Y$58="Alta",'Mapa final'!$AA$58="Catastrófico"),CONCATENATE("R9C",'Mapa final'!$O$58),"")</f>
        <v/>
      </c>
      <c r="AI24" s="53" t="str">
        <f>IF(AND('Mapa final'!$Y$59="Alta",'Mapa final'!$AA$59="Catastrófico"),CONCATENATE("R9C",'Mapa final'!$O$59),"")</f>
        <v/>
      </c>
      <c r="AJ24" s="53" t="str">
        <f>IF(AND('Mapa final'!$Y$60="Alta",'Mapa final'!$AA$60="Catastrófico"),CONCATENATE("R9C",'Mapa final'!$O$60),"")</f>
        <v/>
      </c>
      <c r="AK24" s="53" t="str">
        <f>IF(AND('Mapa final'!$Y$61="Alta",'Mapa final'!$AA$61="Catastrófico"),CONCATENATE("R9C",'Mapa final'!$O$61),"")</f>
        <v/>
      </c>
      <c r="AL24" s="53" t="str">
        <f>IF(AND('Mapa final'!$Y$62="Alta",'Mapa final'!$AA$62="Catastrófico"),CONCATENATE("R9C",'Mapa final'!$O$62),"")</f>
        <v/>
      </c>
      <c r="AM24" s="54" t="str">
        <f>IF(AND('Mapa final'!$Y$63="Alta",'Mapa final'!$AA$63="Catastrófico"),CONCATENATE("R9C",'Mapa final'!$O$63),"")</f>
        <v/>
      </c>
      <c r="AN24" s="80"/>
      <c r="AO24" s="360"/>
      <c r="AP24" s="361"/>
      <c r="AQ24" s="361"/>
      <c r="AR24" s="361"/>
      <c r="AS24" s="361"/>
      <c r="AT24" s="362"/>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row>
    <row r="25" spans="1:76" ht="15.75" customHeight="1" thickBot="1" x14ac:dyDescent="0.3">
      <c r="A25" s="80"/>
      <c r="B25" s="271"/>
      <c r="C25" s="271"/>
      <c r="D25" s="272"/>
      <c r="E25" s="371"/>
      <c r="F25" s="372"/>
      <c r="G25" s="372"/>
      <c r="H25" s="372"/>
      <c r="I25" s="372"/>
      <c r="J25" s="67" t="str">
        <f>IF(AND('Mapa final'!$Y$64="Alta",'Mapa final'!$AA$64="Leve"),CONCATENATE("R10C",'Mapa final'!$O$64),"")</f>
        <v/>
      </c>
      <c r="K25" s="68" t="str">
        <f>IF(AND('Mapa final'!$Y$65="Alta",'Mapa final'!$AA$65="Leve"),CONCATENATE("R10C",'Mapa final'!$O$65),"")</f>
        <v/>
      </c>
      <c r="L25" s="68" t="str">
        <f>IF(AND('Mapa final'!$Y$66="Alta",'Mapa final'!$AA$66="Leve"),CONCATENATE("R10C",'Mapa final'!$O$66),"")</f>
        <v/>
      </c>
      <c r="M25" s="68" t="str">
        <f>IF(AND('Mapa final'!$Y$67="Alta",'Mapa final'!$AA$67="Leve"),CONCATENATE("R10C",'Mapa final'!$O$67),"")</f>
        <v/>
      </c>
      <c r="N25" s="68" t="str">
        <f>IF(AND('Mapa final'!$Y$68="Alta",'Mapa final'!$AA$68="Leve"),CONCATENATE("R10C",'Mapa final'!$O$68),"")</f>
        <v/>
      </c>
      <c r="O25" s="69" t="str">
        <f>IF(AND('Mapa final'!$Y$69="Alta",'Mapa final'!$AA$69="Leve"),CONCATENATE("R10C",'Mapa final'!$O$69),"")</f>
        <v/>
      </c>
      <c r="P25" s="67" t="str">
        <f>IF(AND('Mapa final'!$Y$64="Alta",'Mapa final'!$AA$64="Menor"),CONCATENATE("R10C",'Mapa final'!$O$64),"")</f>
        <v/>
      </c>
      <c r="Q25" s="68" t="str">
        <f>IF(AND('Mapa final'!$Y$65="Alta",'Mapa final'!$AA$65="Menor"),CONCATENATE("R10C",'Mapa final'!$O$65),"")</f>
        <v/>
      </c>
      <c r="R25" s="68" t="str">
        <f>IF(AND('Mapa final'!$Y$66="Alta",'Mapa final'!$AA$66="Menor"),CONCATENATE("R10C",'Mapa final'!$O$66),"")</f>
        <v/>
      </c>
      <c r="S25" s="68" t="str">
        <f>IF(AND('Mapa final'!$Y$67="Alta",'Mapa final'!$AA$67="Menor"),CONCATENATE("R10C",'Mapa final'!$O$67),"")</f>
        <v/>
      </c>
      <c r="T25" s="68" t="str">
        <f>IF(AND('Mapa final'!$Y$68="Alta",'Mapa final'!$AA$68="Menor"),CONCATENATE("R10C",'Mapa final'!$O$68),"")</f>
        <v/>
      </c>
      <c r="U25" s="69" t="str">
        <f>IF(AND('Mapa final'!$Y$69="Alta",'Mapa final'!$AA$69="Menor"),CONCATENATE("R10C",'Mapa final'!$O$69),"")</f>
        <v/>
      </c>
      <c r="V25" s="55" t="str">
        <f>IF(AND('Mapa final'!$Y$64="Alta",'Mapa final'!$AA$64="Moderado"),CONCATENATE("R10C",'Mapa final'!$O$64),"")</f>
        <v/>
      </c>
      <c r="W25" s="56" t="str">
        <f>IF(AND('Mapa final'!$Y$65="Alta",'Mapa final'!$AA$65="Moderado"),CONCATENATE("R10C",'Mapa final'!$O$65),"")</f>
        <v/>
      </c>
      <c r="X25" s="56" t="str">
        <f>IF(AND('Mapa final'!$Y$66="Alta",'Mapa final'!$AA$66="Moderado"),CONCATENATE("R10C",'Mapa final'!$O$66),"")</f>
        <v/>
      </c>
      <c r="Y25" s="56" t="str">
        <f>IF(AND('Mapa final'!$Y$67="Alta",'Mapa final'!$AA$67="Moderado"),CONCATENATE("R10C",'Mapa final'!$O$67),"")</f>
        <v/>
      </c>
      <c r="Z25" s="56" t="str">
        <f>IF(AND('Mapa final'!$Y$68="Alta",'Mapa final'!$AA$68="Moderado"),CONCATENATE("R10C",'Mapa final'!$O$68),"")</f>
        <v/>
      </c>
      <c r="AA25" s="57" t="str">
        <f>IF(AND('Mapa final'!$Y$69="Alta",'Mapa final'!$AA$69="Moderado"),CONCATENATE("R10C",'Mapa final'!$O$69),"")</f>
        <v/>
      </c>
      <c r="AB25" s="55" t="str">
        <f>IF(AND('Mapa final'!$Y$64="Alta",'Mapa final'!$AA$64="Mayor"),CONCATENATE("R10C",'Mapa final'!$O$64),"")</f>
        <v/>
      </c>
      <c r="AC25" s="56" t="str">
        <f>IF(AND('Mapa final'!$Y$65="Alta",'Mapa final'!$AA$65="Mayor"),CONCATENATE("R10C",'Mapa final'!$O$65),"")</f>
        <v/>
      </c>
      <c r="AD25" s="56" t="str">
        <f>IF(AND('Mapa final'!$Y$66="Alta",'Mapa final'!$AA$66="Mayor"),CONCATENATE("R10C",'Mapa final'!$O$66),"")</f>
        <v/>
      </c>
      <c r="AE25" s="56" t="str">
        <f>IF(AND('Mapa final'!$Y$67="Alta",'Mapa final'!$AA$67="Mayor"),CONCATENATE("R10C",'Mapa final'!$O$67),"")</f>
        <v/>
      </c>
      <c r="AF25" s="56" t="str">
        <f>IF(AND('Mapa final'!$Y$68="Alta",'Mapa final'!$AA$68="Mayor"),CONCATENATE("R10C",'Mapa final'!$O$68),"")</f>
        <v/>
      </c>
      <c r="AG25" s="57" t="str">
        <f>IF(AND('Mapa final'!$Y$69="Alta",'Mapa final'!$AA$69="Mayor"),CONCATENATE("R10C",'Mapa final'!$O$69),"")</f>
        <v/>
      </c>
      <c r="AH25" s="58" t="str">
        <f>IF(AND('Mapa final'!$Y$64="Alta",'Mapa final'!$AA$64="Catastrófico"),CONCATENATE("R10C",'Mapa final'!$O$64),"")</f>
        <v/>
      </c>
      <c r="AI25" s="59" t="str">
        <f>IF(AND('Mapa final'!$Y$65="Alta",'Mapa final'!$AA$65="Catastrófico"),CONCATENATE("R10C",'Mapa final'!$O$65),"")</f>
        <v/>
      </c>
      <c r="AJ25" s="59" t="str">
        <f>IF(AND('Mapa final'!$Y$66="Alta",'Mapa final'!$AA$66="Catastrófico"),CONCATENATE("R10C",'Mapa final'!$O$66),"")</f>
        <v/>
      </c>
      <c r="AK25" s="59" t="str">
        <f>IF(AND('Mapa final'!$Y$67="Alta",'Mapa final'!$AA$67="Catastrófico"),CONCATENATE("R10C",'Mapa final'!$O$67),"")</f>
        <v/>
      </c>
      <c r="AL25" s="59" t="str">
        <f>IF(AND('Mapa final'!$Y$68="Alta",'Mapa final'!$AA$68="Catastrófico"),CONCATENATE("R10C",'Mapa final'!$O$68),"")</f>
        <v/>
      </c>
      <c r="AM25" s="60" t="str">
        <f>IF(AND('Mapa final'!$Y$69="Alta",'Mapa final'!$AA$69="Catastrófico"),CONCATENATE("R10C",'Mapa final'!$O$69),"")</f>
        <v/>
      </c>
      <c r="AN25" s="80"/>
      <c r="AO25" s="363"/>
      <c r="AP25" s="364"/>
      <c r="AQ25" s="364"/>
      <c r="AR25" s="364"/>
      <c r="AS25" s="364"/>
      <c r="AT25" s="365"/>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0"/>
      <c r="BW25" s="80"/>
      <c r="BX25" s="80"/>
    </row>
    <row r="26" spans="1:76" ht="15" customHeight="1" x14ac:dyDescent="0.25">
      <c r="A26" s="80"/>
      <c r="B26" s="271"/>
      <c r="C26" s="271"/>
      <c r="D26" s="272"/>
      <c r="E26" s="366" t="s">
        <v>116</v>
      </c>
      <c r="F26" s="367"/>
      <c r="G26" s="367"/>
      <c r="H26" s="367"/>
      <c r="I26" s="384"/>
      <c r="J26" s="61" t="str">
        <f>IF(AND('Mapa final'!$Y$10="Media",'Mapa final'!$AA$10="Leve"),CONCATENATE("R1C",'Mapa final'!$O$10),"")</f>
        <v/>
      </c>
      <c r="K26" s="62" t="str">
        <f>IF(AND('Mapa final'!$Y$11="Media",'Mapa final'!$AA$11="Leve"),CONCATENATE("R1C",'Mapa final'!$O$11),"")</f>
        <v/>
      </c>
      <c r="L26" s="62" t="str">
        <f>IF(AND('Mapa final'!$Y$12="Media",'Mapa final'!$AA$12="Leve"),CONCATENATE("R1C",'Mapa final'!$O$12),"")</f>
        <v/>
      </c>
      <c r="M26" s="62" t="str">
        <f>IF(AND('Mapa final'!$Y$13="Media",'Mapa final'!$AA$13="Leve"),CONCATENATE("R1C",'Mapa final'!$O$13),"")</f>
        <v/>
      </c>
      <c r="N26" s="62" t="str">
        <f>IF(AND('Mapa final'!$Y$14="Media",'Mapa final'!$AA$14="Leve"),CONCATENATE("R1C",'Mapa final'!$O$14),"")</f>
        <v/>
      </c>
      <c r="O26" s="63" t="str">
        <f>IF(AND('Mapa final'!$Y$15="Media",'Mapa final'!$AA$15="Leve"),CONCATENATE("R1C",'Mapa final'!$O$15),"")</f>
        <v/>
      </c>
      <c r="P26" s="61" t="str">
        <f>IF(AND('Mapa final'!$Y$10="Media",'Mapa final'!$AA$10="Menor"),CONCATENATE("R1C",'Mapa final'!$O$10),"")</f>
        <v/>
      </c>
      <c r="Q26" s="62" t="str">
        <f>IF(AND('Mapa final'!$Y$11="Media",'Mapa final'!$AA$11="Menor"),CONCATENATE("R1C",'Mapa final'!$O$11),"")</f>
        <v/>
      </c>
      <c r="R26" s="62" t="str">
        <f>IF(AND('Mapa final'!$Y$12="Media",'Mapa final'!$AA$12="Menor"),CONCATENATE("R1C",'Mapa final'!$O$12),"")</f>
        <v/>
      </c>
      <c r="S26" s="62" t="str">
        <f>IF(AND('Mapa final'!$Y$13="Media",'Mapa final'!$AA$13="Menor"),CONCATENATE("R1C",'Mapa final'!$O$13),"")</f>
        <v/>
      </c>
      <c r="T26" s="62" t="str">
        <f>IF(AND('Mapa final'!$Y$14="Media",'Mapa final'!$AA$14="Menor"),CONCATENATE("R1C",'Mapa final'!$O$14),"")</f>
        <v/>
      </c>
      <c r="U26" s="63" t="str">
        <f>IF(AND('Mapa final'!$Y$15="Media",'Mapa final'!$AA$15="Menor"),CONCATENATE("R1C",'Mapa final'!$O$15),"")</f>
        <v/>
      </c>
      <c r="V26" s="61" t="str">
        <f>IF(AND('Mapa final'!$Y$10="Media",'Mapa final'!$AA$10="Moderado"),CONCATENATE("R1C",'Mapa final'!$O$10),"")</f>
        <v>R1C1</v>
      </c>
      <c r="W26" s="62" t="str">
        <f>IF(AND('Mapa final'!$Y$11="Media",'Mapa final'!$AA$11="Moderado"),CONCATENATE("R1C",'Mapa final'!$O$11),"")</f>
        <v/>
      </c>
      <c r="X26" s="62" t="str">
        <f>IF(AND('Mapa final'!$Y$12="Media",'Mapa final'!$AA$12="Moderado"),CONCATENATE("R1C",'Mapa final'!$O$12),"")</f>
        <v/>
      </c>
      <c r="Y26" s="62" t="str">
        <f>IF(AND('Mapa final'!$Y$13="Media",'Mapa final'!$AA$13="Moderado"),CONCATENATE("R1C",'Mapa final'!$O$13),"")</f>
        <v/>
      </c>
      <c r="Z26" s="62" t="str">
        <f>IF(AND('Mapa final'!$Y$14="Media",'Mapa final'!$AA$14="Moderado"),CONCATENATE("R1C",'Mapa final'!$O$14),"")</f>
        <v/>
      </c>
      <c r="AA26" s="63" t="str">
        <f>IF(AND('Mapa final'!$Y$15="Media",'Mapa final'!$AA$15="Moderado"),CONCATENATE("R1C",'Mapa final'!$O$15),"")</f>
        <v/>
      </c>
      <c r="AB26" s="43" t="str">
        <f>IF(AND('Mapa final'!$Y$10="Media",'Mapa final'!$AA$10="Mayor"),CONCATENATE("R1C",'Mapa final'!$O$10),"")</f>
        <v/>
      </c>
      <c r="AC26" s="44" t="str">
        <f>IF(AND('Mapa final'!$Y$11="Media",'Mapa final'!$AA$11="Mayor"),CONCATENATE("R1C",'Mapa final'!$O$11),"")</f>
        <v/>
      </c>
      <c r="AD26" s="44" t="str">
        <f>IF(AND('Mapa final'!$Y$12="Media",'Mapa final'!$AA$12="Mayor"),CONCATENATE("R1C",'Mapa final'!$O$12),"")</f>
        <v/>
      </c>
      <c r="AE26" s="44" t="str">
        <f>IF(AND('Mapa final'!$Y$13="Media",'Mapa final'!$AA$13="Mayor"),CONCATENATE("R1C",'Mapa final'!$O$13),"")</f>
        <v/>
      </c>
      <c r="AF26" s="44" t="str">
        <f>IF(AND('Mapa final'!$Y$14="Media",'Mapa final'!$AA$14="Mayor"),CONCATENATE("R1C",'Mapa final'!$O$14),"")</f>
        <v/>
      </c>
      <c r="AG26" s="45" t="str">
        <f>IF(AND('Mapa final'!$Y$15="Media",'Mapa final'!$AA$15="Mayor"),CONCATENATE("R1C",'Mapa final'!$O$15),"")</f>
        <v/>
      </c>
      <c r="AH26" s="46" t="str">
        <f>IF(AND('Mapa final'!$Y$10="Media",'Mapa final'!$AA$10="Catastrófico"),CONCATENATE("R1C",'Mapa final'!$O$10),"")</f>
        <v/>
      </c>
      <c r="AI26" s="47" t="str">
        <f>IF(AND('Mapa final'!$Y$11="Media",'Mapa final'!$AA$11="Catastrófico"),CONCATENATE("R1C",'Mapa final'!$O$11),"")</f>
        <v/>
      </c>
      <c r="AJ26" s="47" t="str">
        <f>IF(AND('Mapa final'!$Y$12="Media",'Mapa final'!$AA$12="Catastrófico"),CONCATENATE("R1C",'Mapa final'!$O$12),"")</f>
        <v/>
      </c>
      <c r="AK26" s="47" t="str">
        <f>IF(AND('Mapa final'!$Y$13="Media",'Mapa final'!$AA$13="Catastrófico"),CONCATENATE("R1C",'Mapa final'!$O$13),"")</f>
        <v/>
      </c>
      <c r="AL26" s="47" t="str">
        <f>IF(AND('Mapa final'!$Y$14="Media",'Mapa final'!$AA$14="Catastrófico"),CONCATENATE("R1C",'Mapa final'!$O$14),"")</f>
        <v/>
      </c>
      <c r="AM26" s="48" t="str">
        <f>IF(AND('Mapa final'!$Y$15="Media",'Mapa final'!$AA$15="Catastrófico"),CONCATENATE("R1C",'Mapa final'!$O$15),"")</f>
        <v/>
      </c>
      <c r="AN26" s="80"/>
      <c r="AO26" s="396" t="s">
        <v>80</v>
      </c>
      <c r="AP26" s="397"/>
      <c r="AQ26" s="397"/>
      <c r="AR26" s="397"/>
      <c r="AS26" s="397"/>
      <c r="AT26" s="398"/>
      <c r="AU26" s="80"/>
      <c r="AV26" s="80"/>
      <c r="AW26" s="80"/>
      <c r="AX26" s="80"/>
      <c r="AY26" s="80"/>
      <c r="AZ26" s="80"/>
      <c r="BA26" s="80"/>
      <c r="BB26" s="80"/>
      <c r="BC26" s="80"/>
      <c r="BD26" s="80"/>
      <c r="BE26" s="80"/>
      <c r="BF26" s="80"/>
      <c r="BG26" s="80"/>
      <c r="BH26" s="80"/>
      <c r="BI26" s="80"/>
      <c r="BJ26" s="80"/>
      <c r="BK26" s="80"/>
      <c r="BL26" s="80"/>
      <c r="BM26" s="80"/>
      <c r="BN26" s="80"/>
      <c r="BO26" s="80"/>
      <c r="BP26" s="80"/>
      <c r="BQ26" s="80"/>
      <c r="BR26" s="80"/>
      <c r="BS26" s="80"/>
      <c r="BT26" s="80"/>
      <c r="BU26" s="80"/>
      <c r="BV26" s="80"/>
      <c r="BW26" s="80"/>
      <c r="BX26" s="80"/>
    </row>
    <row r="27" spans="1:76" ht="15" customHeight="1" x14ac:dyDescent="0.25">
      <c r="A27" s="80"/>
      <c r="B27" s="271"/>
      <c r="C27" s="271"/>
      <c r="D27" s="272"/>
      <c r="E27" s="368"/>
      <c r="F27" s="369"/>
      <c r="G27" s="369"/>
      <c r="H27" s="369"/>
      <c r="I27" s="385"/>
      <c r="J27" s="64" t="str">
        <f>IF(AND('Mapa final'!$Y$16="Media",'Mapa final'!$AA$16="Leve"),CONCATENATE("R2C",'Mapa final'!$O$16),"")</f>
        <v/>
      </c>
      <c r="K27" s="65" t="str">
        <f>IF(AND('Mapa final'!$Y$17="Media",'Mapa final'!$AA$17="Leve"),CONCATENATE("R2C",'Mapa final'!$O$17),"")</f>
        <v/>
      </c>
      <c r="L27" s="65" t="str">
        <f>IF(AND('Mapa final'!$Y$18="Media",'Mapa final'!$AA$18="Leve"),CONCATENATE("R2C",'Mapa final'!$O$18),"")</f>
        <v/>
      </c>
      <c r="M27" s="65" t="str">
        <f>IF(AND('Mapa final'!$Y$19="Media",'Mapa final'!$AA$19="Leve"),CONCATENATE("R2C",'Mapa final'!$O$19),"")</f>
        <v/>
      </c>
      <c r="N27" s="65" t="str">
        <f>IF(AND('Mapa final'!$Y$20="Media",'Mapa final'!$AA$20="Leve"),CONCATENATE("R2C",'Mapa final'!$O$20),"")</f>
        <v/>
      </c>
      <c r="O27" s="66" t="str">
        <f>IF(AND('Mapa final'!$Y$21="Media",'Mapa final'!$AA$21="Leve"),CONCATENATE("R2C",'Mapa final'!$O$21),"")</f>
        <v/>
      </c>
      <c r="P27" s="64" t="str">
        <f>IF(AND('Mapa final'!$Y$16="Media",'Mapa final'!$AA$16="Menor"),CONCATENATE("R2C",'Mapa final'!$O$16),"")</f>
        <v/>
      </c>
      <c r="Q27" s="65" t="str">
        <f>IF(AND('Mapa final'!$Y$17="Media",'Mapa final'!$AA$17="Menor"),CONCATENATE("R2C",'Mapa final'!$O$17),"")</f>
        <v/>
      </c>
      <c r="R27" s="65" t="str">
        <f>IF(AND('Mapa final'!$Y$18="Media",'Mapa final'!$AA$18="Menor"),CONCATENATE("R2C",'Mapa final'!$O$18),"")</f>
        <v/>
      </c>
      <c r="S27" s="65" t="str">
        <f>IF(AND('Mapa final'!$Y$19="Media",'Mapa final'!$AA$19="Menor"),CONCATENATE("R2C",'Mapa final'!$O$19),"")</f>
        <v/>
      </c>
      <c r="T27" s="65" t="str">
        <f>IF(AND('Mapa final'!$Y$20="Media",'Mapa final'!$AA$20="Menor"),CONCATENATE("R2C",'Mapa final'!$O$20),"")</f>
        <v/>
      </c>
      <c r="U27" s="66" t="str">
        <f>IF(AND('Mapa final'!$Y$21="Media",'Mapa final'!$AA$21="Menor"),CONCATENATE("R2C",'Mapa final'!$O$21),"")</f>
        <v/>
      </c>
      <c r="V27" s="64" t="str">
        <f>IF(AND('Mapa final'!$Y$16="Media",'Mapa final'!$AA$16="Moderado"),CONCATENATE("R2C",'Mapa final'!$O$16),"")</f>
        <v/>
      </c>
      <c r="W27" s="65" t="str">
        <f>IF(AND('Mapa final'!$Y$17="Media",'Mapa final'!$AA$17="Moderado"),CONCATENATE("R2C",'Mapa final'!$O$17),"")</f>
        <v/>
      </c>
      <c r="X27" s="65" t="str">
        <f>IF(AND('Mapa final'!$Y$18="Media",'Mapa final'!$AA$18="Moderado"),CONCATENATE("R2C",'Mapa final'!$O$18),"")</f>
        <v/>
      </c>
      <c r="Y27" s="65" t="str">
        <f>IF(AND('Mapa final'!$Y$19="Media",'Mapa final'!$AA$19="Moderado"),CONCATENATE("R2C",'Mapa final'!$O$19),"")</f>
        <v/>
      </c>
      <c r="Z27" s="65" t="str">
        <f>IF(AND('Mapa final'!$Y$20="Media",'Mapa final'!$AA$20="Moderado"),CONCATENATE("R2C",'Mapa final'!$O$20),"")</f>
        <v/>
      </c>
      <c r="AA27" s="66" t="str">
        <f>IF(AND('Mapa final'!$Y$21="Media",'Mapa final'!$AA$21="Moderado"),CONCATENATE("R2C",'Mapa final'!$O$21),"")</f>
        <v/>
      </c>
      <c r="AB27" s="49" t="str">
        <f>IF(AND('Mapa final'!$Y$16="Media",'Mapa final'!$AA$16="Mayor"),CONCATENATE("R2C",'Mapa final'!$O$16),"")</f>
        <v/>
      </c>
      <c r="AC27" s="50" t="str">
        <f>IF(AND('Mapa final'!$Y$17="Media",'Mapa final'!$AA$17="Mayor"),CONCATENATE("R2C",'Mapa final'!$O$17),"")</f>
        <v/>
      </c>
      <c r="AD27" s="50" t="str">
        <f>IF(AND('Mapa final'!$Y$18="Media",'Mapa final'!$AA$18="Mayor"),CONCATENATE("R2C",'Mapa final'!$O$18),"")</f>
        <v/>
      </c>
      <c r="AE27" s="50" t="str">
        <f>IF(AND('Mapa final'!$Y$19="Media",'Mapa final'!$AA$19="Mayor"),CONCATENATE("R2C",'Mapa final'!$O$19),"")</f>
        <v/>
      </c>
      <c r="AF27" s="50" t="str">
        <f>IF(AND('Mapa final'!$Y$20="Media",'Mapa final'!$AA$20="Mayor"),CONCATENATE("R2C",'Mapa final'!$O$20),"")</f>
        <v/>
      </c>
      <c r="AG27" s="51" t="str">
        <f>IF(AND('Mapa final'!$Y$21="Media",'Mapa final'!$AA$21="Mayor"),CONCATENATE("R2C",'Mapa final'!$O$21),"")</f>
        <v/>
      </c>
      <c r="AH27" s="52" t="str">
        <f>IF(AND('Mapa final'!$Y$16="Media",'Mapa final'!$AA$16="Catastrófico"),CONCATENATE("R2C",'Mapa final'!$O$16),"")</f>
        <v/>
      </c>
      <c r="AI27" s="53" t="str">
        <f>IF(AND('Mapa final'!$Y$17="Media",'Mapa final'!$AA$17="Catastrófico"),CONCATENATE("R2C",'Mapa final'!$O$17),"")</f>
        <v/>
      </c>
      <c r="AJ27" s="53" t="str">
        <f>IF(AND('Mapa final'!$Y$18="Media",'Mapa final'!$AA$18="Catastrófico"),CONCATENATE("R2C",'Mapa final'!$O$18),"")</f>
        <v/>
      </c>
      <c r="AK27" s="53" t="str">
        <f>IF(AND('Mapa final'!$Y$19="Media",'Mapa final'!$AA$19="Catastrófico"),CONCATENATE("R2C",'Mapa final'!$O$19),"")</f>
        <v/>
      </c>
      <c r="AL27" s="53" t="str">
        <f>IF(AND('Mapa final'!$Y$20="Media",'Mapa final'!$AA$20="Catastrófico"),CONCATENATE("R2C",'Mapa final'!$O$20),"")</f>
        <v/>
      </c>
      <c r="AM27" s="54" t="str">
        <f>IF(AND('Mapa final'!$Y$21="Media",'Mapa final'!$AA$21="Catastrófico"),CONCATENATE("R2C",'Mapa final'!$O$21),"")</f>
        <v/>
      </c>
      <c r="AN27" s="80"/>
      <c r="AO27" s="399"/>
      <c r="AP27" s="400"/>
      <c r="AQ27" s="400"/>
      <c r="AR27" s="400"/>
      <c r="AS27" s="400"/>
      <c r="AT27" s="401"/>
      <c r="AU27" s="80"/>
      <c r="AV27" s="80"/>
      <c r="AW27" s="80"/>
      <c r="AX27" s="80"/>
      <c r="AY27" s="80"/>
      <c r="AZ27" s="80"/>
      <c r="BA27" s="80"/>
      <c r="BB27" s="80"/>
      <c r="BC27" s="80"/>
      <c r="BD27" s="80"/>
      <c r="BE27" s="80"/>
      <c r="BF27" s="80"/>
      <c r="BG27" s="80"/>
      <c r="BH27" s="80"/>
      <c r="BI27" s="80"/>
      <c r="BJ27" s="80"/>
      <c r="BK27" s="80"/>
      <c r="BL27" s="80"/>
      <c r="BM27" s="80"/>
      <c r="BN27" s="80"/>
      <c r="BO27" s="80"/>
      <c r="BP27" s="80"/>
      <c r="BQ27" s="80"/>
      <c r="BR27" s="80"/>
      <c r="BS27" s="80"/>
      <c r="BT27" s="80"/>
      <c r="BU27" s="80"/>
      <c r="BV27" s="80"/>
      <c r="BW27" s="80"/>
      <c r="BX27" s="80"/>
    </row>
    <row r="28" spans="1:76" ht="15" customHeight="1" x14ac:dyDescent="0.25">
      <c r="A28" s="80"/>
      <c r="B28" s="271"/>
      <c r="C28" s="271"/>
      <c r="D28" s="272"/>
      <c r="E28" s="370"/>
      <c r="F28" s="369"/>
      <c r="G28" s="369"/>
      <c r="H28" s="369"/>
      <c r="I28" s="385"/>
      <c r="J28" s="64" t="str">
        <f>IF(AND('Mapa final'!$Y$22="Media",'Mapa final'!$AA$22="Leve"),CONCATENATE("R3C",'Mapa final'!$O$22),"")</f>
        <v/>
      </c>
      <c r="K28" s="65" t="str">
        <f>IF(AND('Mapa final'!$Y$23="Media",'Mapa final'!$AA$23="Leve"),CONCATENATE("R3C",'Mapa final'!$O$23),"")</f>
        <v/>
      </c>
      <c r="L28" s="65" t="str">
        <f>IF(AND('Mapa final'!$Y$24="Media",'Mapa final'!$AA$24="Leve"),CONCATENATE("R3C",'Mapa final'!$O$24),"")</f>
        <v/>
      </c>
      <c r="M28" s="65" t="str">
        <f>IF(AND('Mapa final'!$Y$25="Media",'Mapa final'!$AA$25="Leve"),CONCATENATE("R3C",'Mapa final'!$O$25),"")</f>
        <v/>
      </c>
      <c r="N28" s="65" t="str">
        <f>IF(AND('Mapa final'!$Y$26="Media",'Mapa final'!$AA$26="Leve"),CONCATENATE("R3C",'Mapa final'!$O$26),"")</f>
        <v/>
      </c>
      <c r="O28" s="66" t="str">
        <f>IF(AND('Mapa final'!$Y$27="Media",'Mapa final'!$AA$27="Leve"),CONCATENATE("R3C",'Mapa final'!$O$27),"")</f>
        <v/>
      </c>
      <c r="P28" s="64" t="str">
        <f>IF(AND('Mapa final'!$Y$22="Media",'Mapa final'!$AA$22="Menor"),CONCATENATE("R3C",'Mapa final'!$O$22),"")</f>
        <v/>
      </c>
      <c r="Q28" s="65" t="str">
        <f>IF(AND('Mapa final'!$Y$23="Media",'Mapa final'!$AA$23="Menor"),CONCATENATE("R3C",'Mapa final'!$O$23),"")</f>
        <v/>
      </c>
      <c r="R28" s="65" t="str">
        <f>IF(AND('Mapa final'!$Y$24="Media",'Mapa final'!$AA$24="Menor"),CONCATENATE("R3C",'Mapa final'!$O$24),"")</f>
        <v/>
      </c>
      <c r="S28" s="65" t="str">
        <f>IF(AND('Mapa final'!$Y$25="Media",'Mapa final'!$AA$25="Menor"),CONCATENATE("R3C",'Mapa final'!$O$25),"")</f>
        <v/>
      </c>
      <c r="T28" s="65" t="str">
        <f>IF(AND('Mapa final'!$Y$26="Media",'Mapa final'!$AA$26="Menor"),CONCATENATE("R3C",'Mapa final'!$O$26),"")</f>
        <v/>
      </c>
      <c r="U28" s="66" t="str">
        <f>IF(AND('Mapa final'!$Y$27="Media",'Mapa final'!$AA$27="Menor"),CONCATENATE("R3C",'Mapa final'!$O$27),"")</f>
        <v/>
      </c>
      <c r="V28" s="64" t="str">
        <f>IF(AND('Mapa final'!$Y$22="Media",'Mapa final'!$AA$22="Moderado"),CONCATENATE("R3C",'Mapa final'!$O$22),"")</f>
        <v/>
      </c>
      <c r="W28" s="65" t="str">
        <f>IF(AND('Mapa final'!$Y$23="Media",'Mapa final'!$AA$23="Moderado"),CONCATENATE("R3C",'Mapa final'!$O$23),"")</f>
        <v/>
      </c>
      <c r="X28" s="65" t="str">
        <f>IF(AND('Mapa final'!$Y$24="Media",'Mapa final'!$AA$24="Moderado"),CONCATENATE("R3C",'Mapa final'!$O$24),"")</f>
        <v/>
      </c>
      <c r="Y28" s="65" t="str">
        <f>IF(AND('Mapa final'!$Y$25="Media",'Mapa final'!$AA$25="Moderado"),CONCATENATE("R3C",'Mapa final'!$O$25),"")</f>
        <v/>
      </c>
      <c r="Z28" s="65" t="str">
        <f>IF(AND('Mapa final'!$Y$26="Media",'Mapa final'!$AA$26="Moderado"),CONCATENATE("R3C",'Mapa final'!$O$26),"")</f>
        <v/>
      </c>
      <c r="AA28" s="66" t="str">
        <f>IF(AND('Mapa final'!$Y$27="Media",'Mapa final'!$AA$27="Moderado"),CONCATENATE("R3C",'Mapa final'!$O$27),"")</f>
        <v/>
      </c>
      <c r="AB28" s="49" t="str">
        <f>IF(AND('Mapa final'!$Y$22="Media",'Mapa final'!$AA$22="Mayor"),CONCATENATE("R3C",'Mapa final'!$O$22),"")</f>
        <v/>
      </c>
      <c r="AC28" s="50" t="str">
        <f>IF(AND('Mapa final'!$Y$23="Media",'Mapa final'!$AA$23="Mayor"),CONCATENATE("R3C",'Mapa final'!$O$23),"")</f>
        <v/>
      </c>
      <c r="AD28" s="50" t="str">
        <f>IF(AND('Mapa final'!$Y$24="Media",'Mapa final'!$AA$24="Mayor"),CONCATENATE("R3C",'Mapa final'!$O$24),"")</f>
        <v/>
      </c>
      <c r="AE28" s="50" t="str">
        <f>IF(AND('Mapa final'!$Y$25="Media",'Mapa final'!$AA$25="Mayor"),CONCATENATE("R3C",'Mapa final'!$O$25),"")</f>
        <v/>
      </c>
      <c r="AF28" s="50" t="str">
        <f>IF(AND('Mapa final'!$Y$26="Media",'Mapa final'!$AA$26="Mayor"),CONCATENATE("R3C",'Mapa final'!$O$26),"")</f>
        <v/>
      </c>
      <c r="AG28" s="51" t="str">
        <f>IF(AND('Mapa final'!$Y$27="Media",'Mapa final'!$AA$27="Mayor"),CONCATENATE("R3C",'Mapa final'!$O$27),"")</f>
        <v/>
      </c>
      <c r="AH28" s="52" t="str">
        <f>IF(AND('Mapa final'!$Y$22="Media",'Mapa final'!$AA$22="Catastrófico"),CONCATENATE("R3C",'Mapa final'!$O$22),"")</f>
        <v/>
      </c>
      <c r="AI28" s="53" t="str">
        <f>IF(AND('Mapa final'!$Y$23="Media",'Mapa final'!$AA$23="Catastrófico"),CONCATENATE("R3C",'Mapa final'!$O$23),"")</f>
        <v/>
      </c>
      <c r="AJ28" s="53" t="str">
        <f>IF(AND('Mapa final'!$Y$24="Media",'Mapa final'!$AA$24="Catastrófico"),CONCATENATE("R3C",'Mapa final'!$O$24),"")</f>
        <v/>
      </c>
      <c r="AK28" s="53" t="str">
        <f>IF(AND('Mapa final'!$Y$25="Media",'Mapa final'!$AA$25="Catastrófico"),CONCATENATE("R3C",'Mapa final'!$O$25),"")</f>
        <v/>
      </c>
      <c r="AL28" s="53" t="str">
        <f>IF(AND('Mapa final'!$Y$26="Media",'Mapa final'!$AA$26="Catastrófico"),CONCATENATE("R3C",'Mapa final'!$O$26),"")</f>
        <v/>
      </c>
      <c r="AM28" s="54" t="str">
        <f>IF(AND('Mapa final'!$Y$27="Media",'Mapa final'!$AA$27="Catastrófico"),CONCATENATE("R3C",'Mapa final'!$O$27),"")</f>
        <v/>
      </c>
      <c r="AN28" s="80"/>
      <c r="AO28" s="399"/>
      <c r="AP28" s="400"/>
      <c r="AQ28" s="400"/>
      <c r="AR28" s="400"/>
      <c r="AS28" s="400"/>
      <c r="AT28" s="401"/>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row>
    <row r="29" spans="1:76" ht="15" customHeight="1" x14ac:dyDescent="0.25">
      <c r="A29" s="80"/>
      <c r="B29" s="271"/>
      <c r="C29" s="271"/>
      <c r="D29" s="272"/>
      <c r="E29" s="370"/>
      <c r="F29" s="369"/>
      <c r="G29" s="369"/>
      <c r="H29" s="369"/>
      <c r="I29" s="385"/>
      <c r="J29" s="64" t="str">
        <f>IF(AND('Mapa final'!$Y$28="Media",'Mapa final'!$AA$28="Leve"),CONCATENATE("R4C",'Mapa final'!$O$28),"")</f>
        <v/>
      </c>
      <c r="K29" s="65" t="str">
        <f>IF(AND('Mapa final'!$Y$29="Media",'Mapa final'!$AA$29="Leve"),CONCATENATE("R4C",'Mapa final'!$O$29),"")</f>
        <v/>
      </c>
      <c r="L29" s="65" t="str">
        <f>IF(AND('Mapa final'!$Y$30="Media",'Mapa final'!$AA$30="Leve"),CONCATENATE("R4C",'Mapa final'!$O$30),"")</f>
        <v/>
      </c>
      <c r="M29" s="65" t="str">
        <f>IF(AND('Mapa final'!$Y$31="Media",'Mapa final'!$AA$31="Leve"),CONCATENATE("R4C",'Mapa final'!$O$31),"")</f>
        <v/>
      </c>
      <c r="N29" s="65" t="str">
        <f>IF(AND('Mapa final'!$Y$32="Media",'Mapa final'!$AA$32="Leve"),CONCATENATE("R4C",'Mapa final'!$O$32),"")</f>
        <v/>
      </c>
      <c r="O29" s="66" t="str">
        <f>IF(AND('Mapa final'!$Y$33="Media",'Mapa final'!$AA$33="Leve"),CONCATENATE("R4C",'Mapa final'!$O$33),"")</f>
        <v/>
      </c>
      <c r="P29" s="64" t="str">
        <f>IF(AND('Mapa final'!$Y$28="Media",'Mapa final'!$AA$28="Menor"),CONCATENATE("R4C",'Mapa final'!$O$28),"")</f>
        <v/>
      </c>
      <c r="Q29" s="65" t="str">
        <f>IF(AND('Mapa final'!$Y$29="Media",'Mapa final'!$AA$29="Menor"),CONCATENATE("R4C",'Mapa final'!$O$29),"")</f>
        <v/>
      </c>
      <c r="R29" s="65" t="str">
        <f>IF(AND('Mapa final'!$Y$30="Media",'Mapa final'!$AA$30="Menor"),CONCATENATE("R4C",'Mapa final'!$O$30),"")</f>
        <v/>
      </c>
      <c r="S29" s="65" t="str">
        <f>IF(AND('Mapa final'!$Y$31="Media",'Mapa final'!$AA$31="Menor"),CONCATENATE("R4C",'Mapa final'!$O$31),"")</f>
        <v/>
      </c>
      <c r="T29" s="65" t="str">
        <f>IF(AND('Mapa final'!$Y$32="Media",'Mapa final'!$AA$32="Menor"),CONCATENATE("R4C",'Mapa final'!$O$32),"")</f>
        <v/>
      </c>
      <c r="U29" s="66" t="str">
        <f>IF(AND('Mapa final'!$Y$33="Media",'Mapa final'!$AA$33="Menor"),CONCATENATE("R4C",'Mapa final'!$O$33),"")</f>
        <v/>
      </c>
      <c r="V29" s="64" t="str">
        <f>IF(AND('Mapa final'!$Y$28="Media",'Mapa final'!$AA$28="Moderado"),CONCATENATE("R4C",'Mapa final'!$O$28),"")</f>
        <v/>
      </c>
      <c r="W29" s="65" t="str">
        <f>IF(AND('Mapa final'!$Y$29="Media",'Mapa final'!$AA$29="Moderado"),CONCATENATE("R4C",'Mapa final'!$O$29),"")</f>
        <v/>
      </c>
      <c r="X29" s="65" t="str">
        <f>IF(AND('Mapa final'!$Y$30="Media",'Mapa final'!$AA$30="Moderado"),CONCATENATE("R4C",'Mapa final'!$O$30),"")</f>
        <v/>
      </c>
      <c r="Y29" s="65" t="str">
        <f>IF(AND('Mapa final'!$Y$31="Media",'Mapa final'!$AA$31="Moderado"),CONCATENATE("R4C",'Mapa final'!$O$31),"")</f>
        <v/>
      </c>
      <c r="Z29" s="65" t="str">
        <f>IF(AND('Mapa final'!$Y$32="Media",'Mapa final'!$AA$32="Moderado"),CONCATENATE("R4C",'Mapa final'!$O$32),"")</f>
        <v/>
      </c>
      <c r="AA29" s="66" t="str">
        <f>IF(AND('Mapa final'!$Y$33="Media",'Mapa final'!$AA$33="Moderado"),CONCATENATE("R4C",'Mapa final'!$O$33),"")</f>
        <v/>
      </c>
      <c r="AB29" s="49" t="str">
        <f>IF(AND('Mapa final'!$Y$28="Media",'Mapa final'!$AA$28="Mayor"),CONCATENATE("R4C",'Mapa final'!$O$28),"")</f>
        <v/>
      </c>
      <c r="AC29" s="50" t="str">
        <f>IF(AND('Mapa final'!$Y$29="Media",'Mapa final'!$AA$29="Mayor"),CONCATENATE("R4C",'Mapa final'!$O$29),"")</f>
        <v/>
      </c>
      <c r="AD29" s="50" t="str">
        <f>IF(AND('Mapa final'!$Y$30="Media",'Mapa final'!$AA$30="Mayor"),CONCATENATE("R4C",'Mapa final'!$O$30),"")</f>
        <v/>
      </c>
      <c r="AE29" s="50" t="str">
        <f>IF(AND('Mapa final'!$Y$31="Media",'Mapa final'!$AA$31="Mayor"),CONCATENATE("R4C",'Mapa final'!$O$31),"")</f>
        <v/>
      </c>
      <c r="AF29" s="50" t="str">
        <f>IF(AND('Mapa final'!$Y$32="Media",'Mapa final'!$AA$32="Mayor"),CONCATENATE("R4C",'Mapa final'!$O$32),"")</f>
        <v/>
      </c>
      <c r="AG29" s="51" t="str">
        <f>IF(AND('Mapa final'!$Y$33="Media",'Mapa final'!$AA$33="Mayor"),CONCATENATE("R4C",'Mapa final'!$O$33),"")</f>
        <v/>
      </c>
      <c r="AH29" s="52" t="str">
        <f>IF(AND('Mapa final'!$Y$28="Media",'Mapa final'!$AA$28="Catastrófico"),CONCATENATE("R4C",'Mapa final'!$O$28),"")</f>
        <v/>
      </c>
      <c r="AI29" s="53" t="str">
        <f>IF(AND('Mapa final'!$Y$29="Media",'Mapa final'!$AA$29="Catastrófico"),CONCATENATE("R4C",'Mapa final'!$O$29),"")</f>
        <v/>
      </c>
      <c r="AJ29" s="53" t="str">
        <f>IF(AND('Mapa final'!$Y$30="Media",'Mapa final'!$AA$30="Catastrófico"),CONCATENATE("R4C",'Mapa final'!$O$30),"")</f>
        <v/>
      </c>
      <c r="AK29" s="53" t="str">
        <f>IF(AND('Mapa final'!$Y$31="Media",'Mapa final'!$AA$31="Catastrófico"),CONCATENATE("R4C",'Mapa final'!$O$31),"")</f>
        <v/>
      </c>
      <c r="AL29" s="53" t="str">
        <f>IF(AND('Mapa final'!$Y$32="Media",'Mapa final'!$AA$32="Catastrófico"),CONCATENATE("R4C",'Mapa final'!$O$32),"")</f>
        <v/>
      </c>
      <c r="AM29" s="54" t="str">
        <f>IF(AND('Mapa final'!$Y$33="Media",'Mapa final'!$AA$33="Catastrófico"),CONCATENATE("R4C",'Mapa final'!$O$33),"")</f>
        <v/>
      </c>
      <c r="AN29" s="80"/>
      <c r="AO29" s="399"/>
      <c r="AP29" s="400"/>
      <c r="AQ29" s="400"/>
      <c r="AR29" s="400"/>
      <c r="AS29" s="400"/>
      <c r="AT29" s="401"/>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row>
    <row r="30" spans="1:76" ht="15" customHeight="1" x14ac:dyDescent="0.25">
      <c r="A30" s="80"/>
      <c r="B30" s="271"/>
      <c r="C30" s="271"/>
      <c r="D30" s="272"/>
      <c r="E30" s="370"/>
      <c r="F30" s="369"/>
      <c r="G30" s="369"/>
      <c r="H30" s="369"/>
      <c r="I30" s="385"/>
      <c r="J30" s="64" t="str">
        <f>IF(AND('Mapa final'!$Y$34="Media",'Mapa final'!$AA$34="Leve"),CONCATENATE("R5C",'Mapa final'!$O$34),"")</f>
        <v/>
      </c>
      <c r="K30" s="65" t="str">
        <f>IF(AND('Mapa final'!$Y$35="Media",'Mapa final'!$AA$35="Leve"),CONCATENATE("R5C",'Mapa final'!$O$35),"")</f>
        <v/>
      </c>
      <c r="L30" s="65" t="str">
        <f>IF(AND('Mapa final'!$Y$36="Media",'Mapa final'!$AA$36="Leve"),CONCATENATE("R5C",'Mapa final'!$O$36),"")</f>
        <v/>
      </c>
      <c r="M30" s="65" t="str">
        <f>IF(AND('Mapa final'!$Y$37="Media",'Mapa final'!$AA$37="Leve"),CONCATENATE("R5C",'Mapa final'!$O$37),"")</f>
        <v/>
      </c>
      <c r="N30" s="65" t="str">
        <f>IF(AND('Mapa final'!$Y$38="Media",'Mapa final'!$AA$38="Leve"),CONCATENATE("R5C",'Mapa final'!$O$38),"")</f>
        <v/>
      </c>
      <c r="O30" s="66" t="str">
        <f>IF(AND('Mapa final'!$Y$39="Media",'Mapa final'!$AA$39="Leve"),CONCATENATE("R5C",'Mapa final'!$O$39),"")</f>
        <v/>
      </c>
      <c r="P30" s="64" t="str">
        <f>IF(AND('Mapa final'!$Y$34="Media",'Mapa final'!$AA$34="Menor"),CONCATENATE("R5C",'Mapa final'!$O$34),"")</f>
        <v/>
      </c>
      <c r="Q30" s="65" t="str">
        <f>IF(AND('Mapa final'!$Y$35="Media",'Mapa final'!$AA$35="Menor"),CONCATENATE("R5C",'Mapa final'!$O$35),"")</f>
        <v/>
      </c>
      <c r="R30" s="65" t="str">
        <f>IF(AND('Mapa final'!$Y$36="Media",'Mapa final'!$AA$36="Menor"),CONCATENATE("R5C",'Mapa final'!$O$36),"")</f>
        <v/>
      </c>
      <c r="S30" s="65" t="str">
        <f>IF(AND('Mapa final'!$Y$37="Media",'Mapa final'!$AA$37="Menor"),CONCATENATE("R5C",'Mapa final'!$O$37),"")</f>
        <v/>
      </c>
      <c r="T30" s="65" t="str">
        <f>IF(AND('Mapa final'!$Y$38="Media",'Mapa final'!$AA$38="Menor"),CONCATENATE("R5C",'Mapa final'!$O$38),"")</f>
        <v/>
      </c>
      <c r="U30" s="66" t="str">
        <f>IF(AND('Mapa final'!$Y$39="Media",'Mapa final'!$AA$39="Menor"),CONCATENATE("R5C",'Mapa final'!$O$39),"")</f>
        <v/>
      </c>
      <c r="V30" s="64" t="str">
        <f>IF(AND('Mapa final'!$Y$34="Media",'Mapa final'!$AA$34="Moderado"),CONCATENATE("R5C",'Mapa final'!$O$34),"")</f>
        <v/>
      </c>
      <c r="W30" s="65" t="str">
        <f>IF(AND('Mapa final'!$Y$35="Media",'Mapa final'!$AA$35="Moderado"),CONCATENATE("R5C",'Mapa final'!$O$35),"")</f>
        <v/>
      </c>
      <c r="X30" s="65" t="str">
        <f>IF(AND('Mapa final'!$Y$36="Media",'Mapa final'!$AA$36="Moderado"),CONCATENATE("R5C",'Mapa final'!$O$36),"")</f>
        <v/>
      </c>
      <c r="Y30" s="65" t="str">
        <f>IF(AND('Mapa final'!$Y$37="Media",'Mapa final'!$AA$37="Moderado"),CONCATENATE("R5C",'Mapa final'!$O$37),"")</f>
        <v/>
      </c>
      <c r="Z30" s="65" t="str">
        <f>IF(AND('Mapa final'!$Y$38="Media",'Mapa final'!$AA$38="Moderado"),CONCATENATE("R5C",'Mapa final'!$O$38),"")</f>
        <v/>
      </c>
      <c r="AA30" s="66" t="str">
        <f>IF(AND('Mapa final'!$Y$39="Media",'Mapa final'!$AA$39="Moderado"),CONCATENATE("R5C",'Mapa final'!$O$39),"")</f>
        <v/>
      </c>
      <c r="AB30" s="49" t="str">
        <f>IF(AND('Mapa final'!$Y$34="Media",'Mapa final'!$AA$34="Mayor"),CONCATENATE("R5C",'Mapa final'!$O$34),"")</f>
        <v/>
      </c>
      <c r="AC30" s="50" t="str">
        <f>IF(AND('Mapa final'!$Y$35="Media",'Mapa final'!$AA$35="Mayor"),CONCATENATE("R5C",'Mapa final'!$O$35),"")</f>
        <v/>
      </c>
      <c r="AD30" s="50" t="str">
        <f>IF(AND('Mapa final'!$Y$36="Media",'Mapa final'!$AA$36="Mayor"),CONCATENATE("R5C",'Mapa final'!$O$36),"")</f>
        <v/>
      </c>
      <c r="AE30" s="50" t="str">
        <f>IF(AND('Mapa final'!$Y$37="Media",'Mapa final'!$AA$37="Mayor"),CONCATENATE("R5C",'Mapa final'!$O$37),"")</f>
        <v/>
      </c>
      <c r="AF30" s="50" t="str">
        <f>IF(AND('Mapa final'!$Y$38="Media",'Mapa final'!$AA$38="Mayor"),CONCATENATE("R5C",'Mapa final'!$O$38),"")</f>
        <v/>
      </c>
      <c r="AG30" s="51" t="str">
        <f>IF(AND('Mapa final'!$Y$39="Media",'Mapa final'!$AA$39="Mayor"),CONCATENATE("R5C",'Mapa final'!$O$39),"")</f>
        <v/>
      </c>
      <c r="AH30" s="52" t="str">
        <f>IF(AND('Mapa final'!$Y$34="Media",'Mapa final'!$AA$34="Catastrófico"),CONCATENATE("R5C",'Mapa final'!$O$34),"")</f>
        <v/>
      </c>
      <c r="AI30" s="53" t="str">
        <f>IF(AND('Mapa final'!$Y$35="Media",'Mapa final'!$AA$35="Catastrófico"),CONCATENATE("R5C",'Mapa final'!$O$35),"")</f>
        <v/>
      </c>
      <c r="AJ30" s="53" t="str">
        <f>IF(AND('Mapa final'!$Y$36="Media",'Mapa final'!$AA$36="Catastrófico"),CONCATENATE("R5C",'Mapa final'!$O$36),"")</f>
        <v/>
      </c>
      <c r="AK30" s="53" t="str">
        <f>IF(AND('Mapa final'!$Y$37="Media",'Mapa final'!$AA$37="Catastrófico"),CONCATENATE("R5C",'Mapa final'!$O$37),"")</f>
        <v/>
      </c>
      <c r="AL30" s="53" t="str">
        <f>IF(AND('Mapa final'!$Y$38="Media",'Mapa final'!$AA$38="Catastrófico"),CONCATENATE("R5C",'Mapa final'!$O$38),"")</f>
        <v/>
      </c>
      <c r="AM30" s="54" t="str">
        <f>IF(AND('Mapa final'!$Y$39="Media",'Mapa final'!$AA$39="Catastrófico"),CONCATENATE("R5C",'Mapa final'!$O$39),"")</f>
        <v/>
      </c>
      <c r="AN30" s="80"/>
      <c r="AO30" s="399"/>
      <c r="AP30" s="400"/>
      <c r="AQ30" s="400"/>
      <c r="AR30" s="400"/>
      <c r="AS30" s="400"/>
      <c r="AT30" s="401"/>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row>
    <row r="31" spans="1:76" ht="15" customHeight="1" x14ac:dyDescent="0.25">
      <c r="A31" s="80"/>
      <c r="B31" s="271"/>
      <c r="C31" s="271"/>
      <c r="D31" s="272"/>
      <c r="E31" s="370"/>
      <c r="F31" s="369"/>
      <c r="G31" s="369"/>
      <c r="H31" s="369"/>
      <c r="I31" s="385"/>
      <c r="J31" s="64" t="str">
        <f>IF(AND('Mapa final'!$Y$40="Media",'Mapa final'!$AA$40="Leve"),CONCATENATE("R6C",'Mapa final'!$O$40),"")</f>
        <v/>
      </c>
      <c r="K31" s="65" t="str">
        <f>IF(AND('Mapa final'!$Y$41="Media",'Mapa final'!$AA$41="Leve"),CONCATENATE("R6C",'Mapa final'!$O$41),"")</f>
        <v/>
      </c>
      <c r="L31" s="65" t="str">
        <f>IF(AND('Mapa final'!$Y$42="Media",'Mapa final'!$AA$42="Leve"),CONCATENATE("R6C",'Mapa final'!$O$42),"")</f>
        <v/>
      </c>
      <c r="M31" s="65" t="str">
        <f>IF(AND('Mapa final'!$Y$43="Media",'Mapa final'!$AA$43="Leve"),CONCATENATE("R6C",'Mapa final'!$O$43),"")</f>
        <v/>
      </c>
      <c r="N31" s="65" t="str">
        <f>IF(AND('Mapa final'!$Y$44="Media",'Mapa final'!$AA$44="Leve"),CONCATENATE("R6C",'Mapa final'!$O$44),"")</f>
        <v/>
      </c>
      <c r="O31" s="66" t="str">
        <f>IF(AND('Mapa final'!$Y$45="Media",'Mapa final'!$AA$45="Leve"),CONCATENATE("R6C",'Mapa final'!$O$45),"")</f>
        <v/>
      </c>
      <c r="P31" s="64" t="str">
        <f>IF(AND('Mapa final'!$Y$40="Media",'Mapa final'!$AA$40="Menor"),CONCATENATE("R6C",'Mapa final'!$O$40),"")</f>
        <v/>
      </c>
      <c r="Q31" s="65" t="str">
        <f>IF(AND('Mapa final'!$Y$41="Media",'Mapa final'!$AA$41="Menor"),CONCATENATE("R6C",'Mapa final'!$O$41),"")</f>
        <v/>
      </c>
      <c r="R31" s="65" t="str">
        <f>IF(AND('Mapa final'!$Y$42="Media",'Mapa final'!$AA$42="Menor"),CONCATENATE("R6C",'Mapa final'!$O$42),"")</f>
        <v/>
      </c>
      <c r="S31" s="65" t="str">
        <f>IF(AND('Mapa final'!$Y$43="Media",'Mapa final'!$AA$43="Menor"),CONCATENATE("R6C",'Mapa final'!$O$43),"")</f>
        <v/>
      </c>
      <c r="T31" s="65" t="str">
        <f>IF(AND('Mapa final'!$Y$44="Media",'Mapa final'!$AA$44="Menor"),CONCATENATE("R6C",'Mapa final'!$O$44),"")</f>
        <v/>
      </c>
      <c r="U31" s="66" t="str">
        <f>IF(AND('Mapa final'!$Y$45="Media",'Mapa final'!$AA$45="Menor"),CONCATENATE("R6C",'Mapa final'!$O$45),"")</f>
        <v/>
      </c>
      <c r="V31" s="64" t="str">
        <f>IF(AND('Mapa final'!$Y$40="Media",'Mapa final'!$AA$40="Moderado"),CONCATENATE("R6C",'Mapa final'!$O$40),"")</f>
        <v/>
      </c>
      <c r="W31" s="65" t="str">
        <f>IF(AND('Mapa final'!$Y$41="Media",'Mapa final'!$AA$41="Moderado"),CONCATENATE("R6C",'Mapa final'!$O$41),"")</f>
        <v/>
      </c>
      <c r="X31" s="65" t="str">
        <f>IF(AND('Mapa final'!$Y$42="Media",'Mapa final'!$AA$42="Moderado"),CONCATENATE("R6C",'Mapa final'!$O$42),"")</f>
        <v/>
      </c>
      <c r="Y31" s="65" t="str">
        <f>IF(AND('Mapa final'!$Y$43="Media",'Mapa final'!$AA$43="Moderado"),CONCATENATE("R6C",'Mapa final'!$O$43),"")</f>
        <v/>
      </c>
      <c r="Z31" s="65" t="str">
        <f>IF(AND('Mapa final'!$Y$44="Media",'Mapa final'!$AA$44="Moderado"),CONCATENATE("R6C",'Mapa final'!$O$44),"")</f>
        <v/>
      </c>
      <c r="AA31" s="66" t="str">
        <f>IF(AND('Mapa final'!$Y$45="Media",'Mapa final'!$AA$45="Moderado"),CONCATENATE("R6C",'Mapa final'!$O$45),"")</f>
        <v/>
      </c>
      <c r="AB31" s="49" t="str">
        <f>IF(AND('Mapa final'!$Y$40="Media",'Mapa final'!$AA$40="Mayor"),CONCATENATE("R6C",'Mapa final'!$O$40),"")</f>
        <v/>
      </c>
      <c r="AC31" s="50" t="str">
        <f>IF(AND('Mapa final'!$Y$41="Media",'Mapa final'!$AA$41="Mayor"),CONCATENATE("R6C",'Mapa final'!$O$41),"")</f>
        <v/>
      </c>
      <c r="AD31" s="50" t="str">
        <f>IF(AND('Mapa final'!$Y$42="Media",'Mapa final'!$AA$42="Mayor"),CONCATENATE("R6C",'Mapa final'!$O$42),"")</f>
        <v/>
      </c>
      <c r="AE31" s="50" t="str">
        <f>IF(AND('Mapa final'!$Y$43="Media",'Mapa final'!$AA$43="Mayor"),CONCATENATE("R6C",'Mapa final'!$O$43),"")</f>
        <v/>
      </c>
      <c r="AF31" s="50" t="str">
        <f>IF(AND('Mapa final'!$Y$44="Media",'Mapa final'!$AA$44="Mayor"),CONCATENATE("R6C",'Mapa final'!$O$44),"")</f>
        <v/>
      </c>
      <c r="AG31" s="51" t="str">
        <f>IF(AND('Mapa final'!$Y$45="Media",'Mapa final'!$AA$45="Mayor"),CONCATENATE("R6C",'Mapa final'!$O$45),"")</f>
        <v/>
      </c>
      <c r="AH31" s="52" t="str">
        <f>IF(AND('Mapa final'!$Y$40="Media",'Mapa final'!$AA$40="Catastrófico"),CONCATENATE("R6C",'Mapa final'!$O$40),"")</f>
        <v/>
      </c>
      <c r="AI31" s="53" t="str">
        <f>IF(AND('Mapa final'!$Y$41="Media",'Mapa final'!$AA$41="Catastrófico"),CONCATENATE("R6C",'Mapa final'!$O$41),"")</f>
        <v/>
      </c>
      <c r="AJ31" s="53" t="str">
        <f>IF(AND('Mapa final'!$Y$42="Media",'Mapa final'!$AA$42="Catastrófico"),CONCATENATE("R6C",'Mapa final'!$O$42),"")</f>
        <v/>
      </c>
      <c r="AK31" s="53" t="str">
        <f>IF(AND('Mapa final'!$Y$43="Media",'Mapa final'!$AA$43="Catastrófico"),CONCATENATE("R6C",'Mapa final'!$O$43),"")</f>
        <v/>
      </c>
      <c r="AL31" s="53" t="str">
        <f>IF(AND('Mapa final'!$Y$44="Media",'Mapa final'!$AA$44="Catastrófico"),CONCATENATE("R6C",'Mapa final'!$O$44),"")</f>
        <v/>
      </c>
      <c r="AM31" s="54" t="str">
        <f>IF(AND('Mapa final'!$Y$45="Media",'Mapa final'!$AA$45="Catastrófico"),CONCATENATE("R6C",'Mapa final'!$O$45),"")</f>
        <v/>
      </c>
      <c r="AN31" s="80"/>
      <c r="AO31" s="399"/>
      <c r="AP31" s="400"/>
      <c r="AQ31" s="400"/>
      <c r="AR31" s="400"/>
      <c r="AS31" s="400"/>
      <c r="AT31" s="401"/>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row>
    <row r="32" spans="1:76" ht="15" customHeight="1" x14ac:dyDescent="0.25">
      <c r="A32" s="80"/>
      <c r="B32" s="271"/>
      <c r="C32" s="271"/>
      <c r="D32" s="272"/>
      <c r="E32" s="370"/>
      <c r="F32" s="369"/>
      <c r="G32" s="369"/>
      <c r="H32" s="369"/>
      <c r="I32" s="385"/>
      <c r="J32" s="64" t="str">
        <f>IF(AND('Mapa final'!$Y$46="Media",'Mapa final'!$AA$46="Leve"),CONCATENATE("R7C",'Mapa final'!$O$46),"")</f>
        <v/>
      </c>
      <c r="K32" s="65" t="str">
        <f>IF(AND('Mapa final'!$Y$47="Media",'Mapa final'!$AA$47="Leve"),CONCATENATE("R7C",'Mapa final'!$O$47),"")</f>
        <v/>
      </c>
      <c r="L32" s="65" t="str">
        <f>IF(AND('Mapa final'!$Y$48="Media",'Mapa final'!$AA$48="Leve"),CONCATENATE("R7C",'Mapa final'!$O$48),"")</f>
        <v/>
      </c>
      <c r="M32" s="65" t="str">
        <f>IF(AND('Mapa final'!$Y$49="Media",'Mapa final'!$AA$49="Leve"),CONCATENATE("R7C",'Mapa final'!$O$49),"")</f>
        <v/>
      </c>
      <c r="N32" s="65" t="str">
        <f>IF(AND('Mapa final'!$Y$50="Media",'Mapa final'!$AA$50="Leve"),CONCATENATE("R7C",'Mapa final'!$O$50),"")</f>
        <v/>
      </c>
      <c r="O32" s="66" t="str">
        <f>IF(AND('Mapa final'!$Y$51="Media",'Mapa final'!$AA$51="Leve"),CONCATENATE("R7C",'Mapa final'!$O$51),"")</f>
        <v/>
      </c>
      <c r="P32" s="64" t="str">
        <f>IF(AND('Mapa final'!$Y$46="Media",'Mapa final'!$AA$46="Menor"),CONCATENATE("R7C",'Mapa final'!$O$46),"")</f>
        <v/>
      </c>
      <c r="Q32" s="65" t="str">
        <f>IF(AND('Mapa final'!$Y$47="Media",'Mapa final'!$AA$47="Menor"),CONCATENATE("R7C",'Mapa final'!$O$47),"")</f>
        <v/>
      </c>
      <c r="R32" s="65" t="str">
        <f>IF(AND('Mapa final'!$Y$48="Media",'Mapa final'!$AA$48="Menor"),CONCATENATE("R7C",'Mapa final'!$O$48),"")</f>
        <v/>
      </c>
      <c r="S32" s="65" t="str">
        <f>IF(AND('Mapa final'!$Y$49="Media",'Mapa final'!$AA$49="Menor"),CONCATENATE("R7C",'Mapa final'!$O$49),"")</f>
        <v/>
      </c>
      <c r="T32" s="65" t="str">
        <f>IF(AND('Mapa final'!$Y$50="Media",'Mapa final'!$AA$50="Menor"),CONCATENATE("R7C",'Mapa final'!$O$50),"")</f>
        <v/>
      </c>
      <c r="U32" s="66" t="str">
        <f>IF(AND('Mapa final'!$Y$51="Media",'Mapa final'!$AA$51="Menor"),CONCATENATE("R7C",'Mapa final'!$O$51),"")</f>
        <v/>
      </c>
      <c r="V32" s="64" t="str">
        <f>IF(AND('Mapa final'!$Y$46="Media",'Mapa final'!$AA$46="Moderado"),CONCATENATE("R7C",'Mapa final'!$O$46),"")</f>
        <v/>
      </c>
      <c r="W32" s="65" t="str">
        <f>IF(AND('Mapa final'!$Y$47="Media",'Mapa final'!$AA$47="Moderado"),CONCATENATE("R7C",'Mapa final'!$O$47),"")</f>
        <v/>
      </c>
      <c r="X32" s="65" t="str">
        <f>IF(AND('Mapa final'!$Y$48="Media",'Mapa final'!$AA$48="Moderado"),CONCATENATE("R7C",'Mapa final'!$O$48),"")</f>
        <v/>
      </c>
      <c r="Y32" s="65" t="str">
        <f>IF(AND('Mapa final'!$Y$49="Media",'Mapa final'!$AA$49="Moderado"),CONCATENATE("R7C",'Mapa final'!$O$49),"")</f>
        <v/>
      </c>
      <c r="Z32" s="65" t="str">
        <f>IF(AND('Mapa final'!$Y$50="Media",'Mapa final'!$AA$50="Moderado"),CONCATENATE("R7C",'Mapa final'!$O$50),"")</f>
        <v/>
      </c>
      <c r="AA32" s="66" t="str">
        <f>IF(AND('Mapa final'!$Y$51="Media",'Mapa final'!$AA$51="Moderado"),CONCATENATE("R7C",'Mapa final'!$O$51),"")</f>
        <v/>
      </c>
      <c r="AB32" s="49" t="str">
        <f>IF(AND('Mapa final'!$Y$46="Media",'Mapa final'!$AA$46="Mayor"),CONCATENATE("R7C",'Mapa final'!$O$46),"")</f>
        <v/>
      </c>
      <c r="AC32" s="50" t="str">
        <f>IF(AND('Mapa final'!$Y$47="Media",'Mapa final'!$AA$47="Mayor"),CONCATENATE("R7C",'Mapa final'!$O$47),"")</f>
        <v/>
      </c>
      <c r="AD32" s="50" t="str">
        <f>IF(AND('Mapa final'!$Y$48="Media",'Mapa final'!$AA$48="Mayor"),CONCATENATE("R7C",'Mapa final'!$O$48),"")</f>
        <v/>
      </c>
      <c r="AE32" s="50" t="str">
        <f>IF(AND('Mapa final'!$Y$49="Media",'Mapa final'!$AA$49="Mayor"),CONCATENATE("R7C",'Mapa final'!$O$49),"")</f>
        <v/>
      </c>
      <c r="AF32" s="50" t="str">
        <f>IF(AND('Mapa final'!$Y$50="Media",'Mapa final'!$AA$50="Mayor"),CONCATENATE("R7C",'Mapa final'!$O$50),"")</f>
        <v/>
      </c>
      <c r="AG32" s="51" t="str">
        <f>IF(AND('Mapa final'!$Y$51="Media",'Mapa final'!$AA$51="Mayor"),CONCATENATE("R7C",'Mapa final'!$O$51),"")</f>
        <v/>
      </c>
      <c r="AH32" s="52" t="str">
        <f>IF(AND('Mapa final'!$Y$46="Media",'Mapa final'!$AA$46="Catastrófico"),CONCATENATE("R7C",'Mapa final'!$O$46),"")</f>
        <v/>
      </c>
      <c r="AI32" s="53" t="str">
        <f>IF(AND('Mapa final'!$Y$47="Media",'Mapa final'!$AA$47="Catastrófico"),CONCATENATE("R7C",'Mapa final'!$O$47),"")</f>
        <v/>
      </c>
      <c r="AJ32" s="53" t="str">
        <f>IF(AND('Mapa final'!$Y$48="Media",'Mapa final'!$AA$48="Catastrófico"),CONCATENATE("R7C",'Mapa final'!$O$48),"")</f>
        <v/>
      </c>
      <c r="AK32" s="53" t="str">
        <f>IF(AND('Mapa final'!$Y$49="Media",'Mapa final'!$AA$49="Catastrófico"),CONCATENATE("R7C",'Mapa final'!$O$49),"")</f>
        <v/>
      </c>
      <c r="AL32" s="53" t="str">
        <f>IF(AND('Mapa final'!$Y$50="Media",'Mapa final'!$AA$50="Catastrófico"),CONCATENATE("R7C",'Mapa final'!$O$50),"")</f>
        <v/>
      </c>
      <c r="AM32" s="54" t="str">
        <f>IF(AND('Mapa final'!$Y$51="Media",'Mapa final'!$AA$51="Catastrófico"),CONCATENATE("R7C",'Mapa final'!$O$51),"")</f>
        <v/>
      </c>
      <c r="AN32" s="80"/>
      <c r="AO32" s="399"/>
      <c r="AP32" s="400"/>
      <c r="AQ32" s="400"/>
      <c r="AR32" s="400"/>
      <c r="AS32" s="400"/>
      <c r="AT32" s="401"/>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80"/>
      <c r="BU32" s="80"/>
      <c r="BV32" s="80"/>
      <c r="BW32" s="80"/>
      <c r="BX32" s="80"/>
    </row>
    <row r="33" spans="1:80" ht="15" customHeight="1" x14ac:dyDescent="0.25">
      <c r="A33" s="80"/>
      <c r="B33" s="271"/>
      <c r="C33" s="271"/>
      <c r="D33" s="272"/>
      <c r="E33" s="370"/>
      <c r="F33" s="369"/>
      <c r="G33" s="369"/>
      <c r="H33" s="369"/>
      <c r="I33" s="385"/>
      <c r="J33" s="64" t="str">
        <f>IF(AND('Mapa final'!$Y$52="Media",'Mapa final'!$AA$52="Leve"),CONCATENATE("R8C",'Mapa final'!$O$52),"")</f>
        <v/>
      </c>
      <c r="K33" s="65" t="str">
        <f>IF(AND('Mapa final'!$Y$53="Media",'Mapa final'!$AA$53="Leve"),CONCATENATE("R8C",'Mapa final'!$O$53),"")</f>
        <v/>
      </c>
      <c r="L33" s="65" t="str">
        <f>IF(AND('Mapa final'!$Y$54="Media",'Mapa final'!$AA$54="Leve"),CONCATENATE("R8C",'Mapa final'!$O$54),"")</f>
        <v/>
      </c>
      <c r="M33" s="65" t="str">
        <f>IF(AND('Mapa final'!$Y$55="Media",'Mapa final'!$AA$55="Leve"),CONCATENATE("R8C",'Mapa final'!$O$55),"")</f>
        <v/>
      </c>
      <c r="N33" s="65" t="str">
        <f>IF(AND('Mapa final'!$Y$56="Media",'Mapa final'!$AA$56="Leve"),CONCATENATE("R8C",'Mapa final'!$O$56),"")</f>
        <v/>
      </c>
      <c r="O33" s="66" t="str">
        <f>IF(AND('Mapa final'!$Y$57="Media",'Mapa final'!$AA$57="Leve"),CONCATENATE("R8C",'Mapa final'!$O$57),"")</f>
        <v/>
      </c>
      <c r="P33" s="64" t="str">
        <f>IF(AND('Mapa final'!$Y$52="Media",'Mapa final'!$AA$52="Menor"),CONCATENATE("R8C",'Mapa final'!$O$52),"")</f>
        <v/>
      </c>
      <c r="Q33" s="65" t="str">
        <f>IF(AND('Mapa final'!$Y$53="Media",'Mapa final'!$AA$53="Menor"),CONCATENATE("R8C",'Mapa final'!$O$53),"")</f>
        <v/>
      </c>
      <c r="R33" s="65" t="str">
        <f>IF(AND('Mapa final'!$Y$54="Media",'Mapa final'!$AA$54="Menor"),CONCATENATE("R8C",'Mapa final'!$O$54),"")</f>
        <v/>
      </c>
      <c r="S33" s="65" t="str">
        <f>IF(AND('Mapa final'!$Y$55="Media",'Mapa final'!$AA$55="Menor"),CONCATENATE("R8C",'Mapa final'!$O$55),"")</f>
        <v/>
      </c>
      <c r="T33" s="65" t="str">
        <f>IF(AND('Mapa final'!$Y$56="Media",'Mapa final'!$AA$56="Menor"),CONCATENATE("R8C",'Mapa final'!$O$56),"")</f>
        <v/>
      </c>
      <c r="U33" s="66" t="str">
        <f>IF(AND('Mapa final'!$Y$57="Media",'Mapa final'!$AA$57="Menor"),CONCATENATE("R8C",'Mapa final'!$O$57),"")</f>
        <v/>
      </c>
      <c r="V33" s="64" t="str">
        <f>IF(AND('Mapa final'!$Y$52="Media",'Mapa final'!$AA$52="Moderado"),CONCATENATE("R8C",'Mapa final'!$O$52),"")</f>
        <v/>
      </c>
      <c r="W33" s="65" t="str">
        <f>IF(AND('Mapa final'!$Y$53="Media",'Mapa final'!$AA$53="Moderado"),CONCATENATE("R8C",'Mapa final'!$O$53),"")</f>
        <v/>
      </c>
      <c r="X33" s="65" t="str">
        <f>IF(AND('Mapa final'!$Y$54="Media",'Mapa final'!$AA$54="Moderado"),CONCATENATE("R8C",'Mapa final'!$O$54),"")</f>
        <v/>
      </c>
      <c r="Y33" s="65" t="str">
        <f>IF(AND('Mapa final'!$Y$55="Media",'Mapa final'!$AA$55="Moderado"),CONCATENATE("R8C",'Mapa final'!$O$55),"")</f>
        <v/>
      </c>
      <c r="Z33" s="65" t="str">
        <f>IF(AND('Mapa final'!$Y$56="Media",'Mapa final'!$AA$56="Moderado"),CONCATENATE("R8C",'Mapa final'!$O$56),"")</f>
        <v/>
      </c>
      <c r="AA33" s="66" t="str">
        <f>IF(AND('Mapa final'!$Y$57="Media",'Mapa final'!$AA$57="Moderado"),CONCATENATE("R8C",'Mapa final'!$O$57),"")</f>
        <v/>
      </c>
      <c r="AB33" s="49" t="str">
        <f>IF(AND('Mapa final'!$Y$52="Media",'Mapa final'!$AA$52="Mayor"),CONCATENATE("R8C",'Mapa final'!$O$52),"")</f>
        <v/>
      </c>
      <c r="AC33" s="50" t="str">
        <f>IF(AND('Mapa final'!$Y$53="Media",'Mapa final'!$AA$53="Mayor"),CONCATENATE("R8C",'Mapa final'!$O$53),"")</f>
        <v/>
      </c>
      <c r="AD33" s="50" t="str">
        <f>IF(AND('Mapa final'!$Y$54="Media",'Mapa final'!$AA$54="Mayor"),CONCATENATE("R8C",'Mapa final'!$O$54),"")</f>
        <v/>
      </c>
      <c r="AE33" s="50" t="str">
        <f>IF(AND('Mapa final'!$Y$55="Media",'Mapa final'!$AA$55="Mayor"),CONCATENATE("R8C",'Mapa final'!$O$55),"")</f>
        <v/>
      </c>
      <c r="AF33" s="50" t="str">
        <f>IF(AND('Mapa final'!$Y$56="Media",'Mapa final'!$AA$56="Mayor"),CONCATENATE("R8C",'Mapa final'!$O$56),"")</f>
        <v/>
      </c>
      <c r="AG33" s="51" t="str">
        <f>IF(AND('Mapa final'!$Y$57="Media",'Mapa final'!$AA$57="Mayor"),CONCATENATE("R8C",'Mapa final'!$O$57),"")</f>
        <v/>
      </c>
      <c r="AH33" s="52" t="str">
        <f>IF(AND('Mapa final'!$Y$52="Media",'Mapa final'!$AA$52="Catastrófico"),CONCATENATE("R8C",'Mapa final'!$O$52),"")</f>
        <v/>
      </c>
      <c r="AI33" s="53" t="str">
        <f>IF(AND('Mapa final'!$Y$53="Media",'Mapa final'!$AA$53="Catastrófico"),CONCATENATE("R8C",'Mapa final'!$O$53),"")</f>
        <v/>
      </c>
      <c r="AJ33" s="53" t="str">
        <f>IF(AND('Mapa final'!$Y$54="Media",'Mapa final'!$AA$54="Catastrófico"),CONCATENATE("R8C",'Mapa final'!$O$54),"")</f>
        <v/>
      </c>
      <c r="AK33" s="53" t="str">
        <f>IF(AND('Mapa final'!$Y$55="Media",'Mapa final'!$AA$55="Catastrófico"),CONCATENATE("R8C",'Mapa final'!$O$55),"")</f>
        <v/>
      </c>
      <c r="AL33" s="53" t="str">
        <f>IF(AND('Mapa final'!$Y$56="Media",'Mapa final'!$AA$56="Catastrófico"),CONCATENATE("R8C",'Mapa final'!$O$56),"")</f>
        <v/>
      </c>
      <c r="AM33" s="54" t="str">
        <f>IF(AND('Mapa final'!$Y$57="Media",'Mapa final'!$AA$57="Catastrófico"),CONCATENATE("R8C",'Mapa final'!$O$57),"")</f>
        <v/>
      </c>
      <c r="AN33" s="80"/>
      <c r="AO33" s="399"/>
      <c r="AP33" s="400"/>
      <c r="AQ33" s="400"/>
      <c r="AR33" s="400"/>
      <c r="AS33" s="400"/>
      <c r="AT33" s="401"/>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S33" s="80"/>
      <c r="BT33" s="80"/>
      <c r="BU33" s="80"/>
      <c r="BV33" s="80"/>
      <c r="BW33" s="80"/>
      <c r="BX33" s="80"/>
    </row>
    <row r="34" spans="1:80" ht="15" customHeight="1" x14ac:dyDescent="0.25">
      <c r="A34" s="80"/>
      <c r="B34" s="271"/>
      <c r="C34" s="271"/>
      <c r="D34" s="272"/>
      <c r="E34" s="370"/>
      <c r="F34" s="369"/>
      <c r="G34" s="369"/>
      <c r="H34" s="369"/>
      <c r="I34" s="385"/>
      <c r="J34" s="64" t="str">
        <f>IF(AND('Mapa final'!$Y$58="Media",'Mapa final'!$AA$58="Leve"),CONCATENATE("R9C",'Mapa final'!$O$58),"")</f>
        <v/>
      </c>
      <c r="K34" s="65" t="str">
        <f>IF(AND('Mapa final'!$Y$59="Media",'Mapa final'!$AA$59="Leve"),CONCATENATE("R9C",'Mapa final'!$O$59),"")</f>
        <v/>
      </c>
      <c r="L34" s="65" t="str">
        <f>IF(AND('Mapa final'!$Y$60="Media",'Mapa final'!$AA$60="Leve"),CONCATENATE("R9C",'Mapa final'!$O$60),"")</f>
        <v/>
      </c>
      <c r="M34" s="65" t="str">
        <f>IF(AND('Mapa final'!$Y$61="Media",'Mapa final'!$AA$61="Leve"),CONCATENATE("R9C",'Mapa final'!$O$61),"")</f>
        <v/>
      </c>
      <c r="N34" s="65" t="str">
        <f>IF(AND('Mapa final'!$Y$62="Media",'Mapa final'!$AA$62="Leve"),CONCATENATE("R9C",'Mapa final'!$O$62),"")</f>
        <v/>
      </c>
      <c r="O34" s="66" t="str">
        <f>IF(AND('Mapa final'!$Y$63="Media",'Mapa final'!$AA$63="Leve"),CONCATENATE("R9C",'Mapa final'!$O$63),"")</f>
        <v/>
      </c>
      <c r="P34" s="64" t="str">
        <f>IF(AND('Mapa final'!$Y$58="Media",'Mapa final'!$AA$58="Menor"),CONCATENATE("R9C",'Mapa final'!$O$58),"")</f>
        <v/>
      </c>
      <c r="Q34" s="65" t="str">
        <f>IF(AND('Mapa final'!$Y$59="Media",'Mapa final'!$AA$59="Menor"),CONCATENATE("R9C",'Mapa final'!$O$59),"")</f>
        <v/>
      </c>
      <c r="R34" s="65" t="str">
        <f>IF(AND('Mapa final'!$Y$60="Media",'Mapa final'!$AA$60="Menor"),CONCATENATE("R9C",'Mapa final'!$O$60),"")</f>
        <v/>
      </c>
      <c r="S34" s="65" t="str">
        <f>IF(AND('Mapa final'!$Y$61="Media",'Mapa final'!$AA$61="Menor"),CONCATENATE("R9C",'Mapa final'!$O$61),"")</f>
        <v/>
      </c>
      <c r="T34" s="65" t="str">
        <f>IF(AND('Mapa final'!$Y$62="Media",'Mapa final'!$AA$62="Menor"),CONCATENATE("R9C",'Mapa final'!$O$62),"")</f>
        <v/>
      </c>
      <c r="U34" s="66" t="str">
        <f>IF(AND('Mapa final'!$Y$63="Media",'Mapa final'!$AA$63="Menor"),CONCATENATE("R9C",'Mapa final'!$O$63),"")</f>
        <v/>
      </c>
      <c r="V34" s="64" t="str">
        <f>IF(AND('Mapa final'!$Y$58="Media",'Mapa final'!$AA$58="Moderado"),CONCATENATE("R9C",'Mapa final'!$O$58),"")</f>
        <v/>
      </c>
      <c r="W34" s="65" t="str">
        <f>IF(AND('Mapa final'!$Y$59="Media",'Mapa final'!$AA$59="Moderado"),CONCATENATE("R9C",'Mapa final'!$O$59),"")</f>
        <v/>
      </c>
      <c r="X34" s="65" t="str">
        <f>IF(AND('Mapa final'!$Y$60="Media",'Mapa final'!$AA$60="Moderado"),CONCATENATE("R9C",'Mapa final'!$O$60),"")</f>
        <v/>
      </c>
      <c r="Y34" s="65" t="str">
        <f>IF(AND('Mapa final'!$Y$61="Media",'Mapa final'!$AA$61="Moderado"),CONCATENATE("R9C",'Mapa final'!$O$61),"")</f>
        <v/>
      </c>
      <c r="Z34" s="65" t="str">
        <f>IF(AND('Mapa final'!$Y$62="Media",'Mapa final'!$AA$62="Moderado"),CONCATENATE("R9C",'Mapa final'!$O$62),"")</f>
        <v/>
      </c>
      <c r="AA34" s="66" t="str">
        <f>IF(AND('Mapa final'!$Y$63="Media",'Mapa final'!$AA$63="Moderado"),CONCATENATE("R9C",'Mapa final'!$O$63),"")</f>
        <v/>
      </c>
      <c r="AB34" s="49" t="str">
        <f>IF(AND('Mapa final'!$Y$58="Media",'Mapa final'!$AA$58="Mayor"),CONCATENATE("R9C",'Mapa final'!$O$58),"")</f>
        <v/>
      </c>
      <c r="AC34" s="50" t="str">
        <f>IF(AND('Mapa final'!$Y$59="Media",'Mapa final'!$AA$59="Mayor"),CONCATENATE("R9C",'Mapa final'!$O$59),"")</f>
        <v/>
      </c>
      <c r="AD34" s="50" t="str">
        <f>IF(AND('Mapa final'!$Y$60="Media",'Mapa final'!$AA$60="Mayor"),CONCATENATE("R9C",'Mapa final'!$O$60),"")</f>
        <v/>
      </c>
      <c r="AE34" s="50" t="str">
        <f>IF(AND('Mapa final'!$Y$61="Media",'Mapa final'!$AA$61="Mayor"),CONCATENATE("R9C",'Mapa final'!$O$61),"")</f>
        <v/>
      </c>
      <c r="AF34" s="50" t="str">
        <f>IF(AND('Mapa final'!$Y$62="Media",'Mapa final'!$AA$62="Mayor"),CONCATENATE("R9C",'Mapa final'!$O$62),"")</f>
        <v/>
      </c>
      <c r="AG34" s="51" t="str">
        <f>IF(AND('Mapa final'!$Y$63="Media",'Mapa final'!$AA$63="Mayor"),CONCATENATE("R9C",'Mapa final'!$O$63),"")</f>
        <v/>
      </c>
      <c r="AH34" s="52" t="str">
        <f>IF(AND('Mapa final'!$Y$58="Media",'Mapa final'!$AA$58="Catastrófico"),CONCATENATE("R9C",'Mapa final'!$O$58),"")</f>
        <v/>
      </c>
      <c r="AI34" s="53" t="str">
        <f>IF(AND('Mapa final'!$Y$59="Media",'Mapa final'!$AA$59="Catastrófico"),CONCATENATE("R9C",'Mapa final'!$O$59),"")</f>
        <v/>
      </c>
      <c r="AJ34" s="53" t="str">
        <f>IF(AND('Mapa final'!$Y$60="Media",'Mapa final'!$AA$60="Catastrófico"),CONCATENATE("R9C",'Mapa final'!$O$60),"")</f>
        <v/>
      </c>
      <c r="AK34" s="53" t="str">
        <f>IF(AND('Mapa final'!$Y$61="Media",'Mapa final'!$AA$61="Catastrófico"),CONCATENATE("R9C",'Mapa final'!$O$61),"")</f>
        <v/>
      </c>
      <c r="AL34" s="53" t="str">
        <f>IF(AND('Mapa final'!$Y$62="Media",'Mapa final'!$AA$62="Catastrófico"),CONCATENATE("R9C",'Mapa final'!$O$62),"")</f>
        <v/>
      </c>
      <c r="AM34" s="54" t="str">
        <f>IF(AND('Mapa final'!$Y$63="Media",'Mapa final'!$AA$63="Catastrófico"),CONCATENATE("R9C",'Mapa final'!$O$63),"")</f>
        <v/>
      </c>
      <c r="AN34" s="80"/>
      <c r="AO34" s="399"/>
      <c r="AP34" s="400"/>
      <c r="AQ34" s="400"/>
      <c r="AR34" s="400"/>
      <c r="AS34" s="400"/>
      <c r="AT34" s="401"/>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row>
    <row r="35" spans="1:80" ht="15.75" customHeight="1" thickBot="1" x14ac:dyDescent="0.3">
      <c r="A35" s="80"/>
      <c r="B35" s="271"/>
      <c r="C35" s="271"/>
      <c r="D35" s="272"/>
      <c r="E35" s="371"/>
      <c r="F35" s="372"/>
      <c r="G35" s="372"/>
      <c r="H35" s="372"/>
      <c r="I35" s="386"/>
      <c r="J35" s="64" t="str">
        <f>IF(AND('Mapa final'!$Y$64="Media",'Mapa final'!$AA$64="Leve"),CONCATENATE("R10C",'Mapa final'!$O$64),"")</f>
        <v/>
      </c>
      <c r="K35" s="65" t="str">
        <f>IF(AND('Mapa final'!$Y$65="Media",'Mapa final'!$AA$65="Leve"),CONCATENATE("R10C",'Mapa final'!$O$65),"")</f>
        <v/>
      </c>
      <c r="L35" s="65" t="str">
        <f>IF(AND('Mapa final'!$Y$66="Media",'Mapa final'!$AA$66="Leve"),CONCATENATE("R10C",'Mapa final'!$O$66),"")</f>
        <v/>
      </c>
      <c r="M35" s="65" t="str">
        <f>IF(AND('Mapa final'!$Y$67="Media",'Mapa final'!$AA$67="Leve"),CONCATENATE("R10C",'Mapa final'!$O$67),"")</f>
        <v/>
      </c>
      <c r="N35" s="65" t="str">
        <f>IF(AND('Mapa final'!$Y$68="Media",'Mapa final'!$AA$68="Leve"),CONCATENATE("R10C",'Mapa final'!$O$68),"")</f>
        <v/>
      </c>
      <c r="O35" s="66" t="str">
        <f>IF(AND('Mapa final'!$Y$69="Media",'Mapa final'!$AA$69="Leve"),CONCATENATE("R10C",'Mapa final'!$O$69),"")</f>
        <v/>
      </c>
      <c r="P35" s="64" t="str">
        <f>IF(AND('Mapa final'!$Y$64="Media",'Mapa final'!$AA$64="Menor"),CONCATENATE("R10C",'Mapa final'!$O$64),"")</f>
        <v/>
      </c>
      <c r="Q35" s="65" t="str">
        <f>IF(AND('Mapa final'!$Y$65="Media",'Mapa final'!$AA$65="Menor"),CONCATENATE("R10C",'Mapa final'!$O$65),"")</f>
        <v/>
      </c>
      <c r="R35" s="65" t="str">
        <f>IF(AND('Mapa final'!$Y$66="Media",'Mapa final'!$AA$66="Menor"),CONCATENATE("R10C",'Mapa final'!$O$66),"")</f>
        <v/>
      </c>
      <c r="S35" s="65" t="str">
        <f>IF(AND('Mapa final'!$Y$67="Media",'Mapa final'!$AA$67="Menor"),CONCATENATE("R10C",'Mapa final'!$O$67),"")</f>
        <v/>
      </c>
      <c r="T35" s="65" t="str">
        <f>IF(AND('Mapa final'!$Y$68="Media",'Mapa final'!$AA$68="Menor"),CONCATENATE("R10C",'Mapa final'!$O$68),"")</f>
        <v/>
      </c>
      <c r="U35" s="66" t="str">
        <f>IF(AND('Mapa final'!$Y$69="Media",'Mapa final'!$AA$69="Menor"),CONCATENATE("R10C",'Mapa final'!$O$69),"")</f>
        <v/>
      </c>
      <c r="V35" s="64" t="str">
        <f>IF(AND('Mapa final'!$Y$64="Media",'Mapa final'!$AA$64="Moderado"),CONCATENATE("R10C",'Mapa final'!$O$64),"")</f>
        <v/>
      </c>
      <c r="W35" s="65" t="str">
        <f>IF(AND('Mapa final'!$Y$65="Media",'Mapa final'!$AA$65="Moderado"),CONCATENATE("R10C",'Mapa final'!$O$65),"")</f>
        <v/>
      </c>
      <c r="X35" s="65" t="str">
        <f>IF(AND('Mapa final'!$Y$66="Media",'Mapa final'!$AA$66="Moderado"),CONCATENATE("R10C",'Mapa final'!$O$66),"")</f>
        <v/>
      </c>
      <c r="Y35" s="65" t="str">
        <f>IF(AND('Mapa final'!$Y$67="Media",'Mapa final'!$AA$67="Moderado"),CONCATENATE("R10C",'Mapa final'!$O$67),"")</f>
        <v/>
      </c>
      <c r="Z35" s="65" t="str">
        <f>IF(AND('Mapa final'!$Y$68="Media",'Mapa final'!$AA$68="Moderado"),CONCATENATE("R10C",'Mapa final'!$O$68),"")</f>
        <v/>
      </c>
      <c r="AA35" s="66" t="str">
        <f>IF(AND('Mapa final'!$Y$69="Media",'Mapa final'!$AA$69="Moderado"),CONCATENATE("R10C",'Mapa final'!$O$69),"")</f>
        <v/>
      </c>
      <c r="AB35" s="55" t="str">
        <f>IF(AND('Mapa final'!$Y$64="Media",'Mapa final'!$AA$64="Mayor"),CONCATENATE("R10C",'Mapa final'!$O$64),"")</f>
        <v/>
      </c>
      <c r="AC35" s="56" t="str">
        <f>IF(AND('Mapa final'!$Y$65="Media",'Mapa final'!$AA$65="Mayor"),CONCATENATE("R10C",'Mapa final'!$O$65),"")</f>
        <v/>
      </c>
      <c r="AD35" s="56" t="str">
        <f>IF(AND('Mapa final'!$Y$66="Media",'Mapa final'!$AA$66="Mayor"),CONCATENATE("R10C",'Mapa final'!$O$66),"")</f>
        <v/>
      </c>
      <c r="AE35" s="56" t="str">
        <f>IF(AND('Mapa final'!$Y$67="Media",'Mapa final'!$AA$67="Mayor"),CONCATENATE("R10C",'Mapa final'!$O$67),"")</f>
        <v/>
      </c>
      <c r="AF35" s="56" t="str">
        <f>IF(AND('Mapa final'!$Y$68="Media",'Mapa final'!$AA$68="Mayor"),CONCATENATE("R10C",'Mapa final'!$O$68),"")</f>
        <v/>
      </c>
      <c r="AG35" s="57" t="str">
        <f>IF(AND('Mapa final'!$Y$69="Media",'Mapa final'!$AA$69="Mayor"),CONCATENATE("R10C",'Mapa final'!$O$69),"")</f>
        <v/>
      </c>
      <c r="AH35" s="58" t="str">
        <f>IF(AND('Mapa final'!$Y$64="Media",'Mapa final'!$AA$64="Catastrófico"),CONCATENATE("R10C",'Mapa final'!$O$64),"")</f>
        <v/>
      </c>
      <c r="AI35" s="59" t="str">
        <f>IF(AND('Mapa final'!$Y$65="Media",'Mapa final'!$AA$65="Catastrófico"),CONCATENATE("R10C",'Mapa final'!$O$65),"")</f>
        <v/>
      </c>
      <c r="AJ35" s="59" t="str">
        <f>IF(AND('Mapa final'!$Y$66="Media",'Mapa final'!$AA$66="Catastrófico"),CONCATENATE("R10C",'Mapa final'!$O$66),"")</f>
        <v/>
      </c>
      <c r="AK35" s="59" t="str">
        <f>IF(AND('Mapa final'!$Y$67="Media",'Mapa final'!$AA$67="Catastrófico"),CONCATENATE("R10C",'Mapa final'!$O$67),"")</f>
        <v/>
      </c>
      <c r="AL35" s="59" t="str">
        <f>IF(AND('Mapa final'!$Y$68="Media",'Mapa final'!$AA$68="Catastrófico"),CONCATENATE("R10C",'Mapa final'!$O$68),"")</f>
        <v/>
      </c>
      <c r="AM35" s="60" t="str">
        <f>IF(AND('Mapa final'!$Y$69="Media",'Mapa final'!$AA$69="Catastrófico"),CONCATENATE("R10C",'Mapa final'!$O$69),"")</f>
        <v/>
      </c>
      <c r="AN35" s="80"/>
      <c r="AO35" s="402"/>
      <c r="AP35" s="403"/>
      <c r="AQ35" s="403"/>
      <c r="AR35" s="403"/>
      <c r="AS35" s="403"/>
      <c r="AT35" s="404"/>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80"/>
      <c r="BU35" s="80"/>
      <c r="BV35" s="80"/>
      <c r="BW35" s="80"/>
      <c r="BX35" s="80"/>
    </row>
    <row r="36" spans="1:80" ht="15" customHeight="1" x14ac:dyDescent="0.25">
      <c r="A36" s="80"/>
      <c r="B36" s="271"/>
      <c r="C36" s="271"/>
      <c r="D36" s="272"/>
      <c r="E36" s="366" t="s">
        <v>113</v>
      </c>
      <c r="F36" s="367"/>
      <c r="G36" s="367"/>
      <c r="H36" s="367"/>
      <c r="I36" s="367"/>
      <c r="J36" s="70" t="str">
        <f>IF(AND('Mapa final'!$Y$10="Baja",'Mapa final'!$AA$10="Leve"),CONCATENATE("R1C",'Mapa final'!$O$10),"")</f>
        <v/>
      </c>
      <c r="K36" s="71" t="str">
        <f>IF(AND('Mapa final'!$Y$11="Baja",'Mapa final'!$AA$11="Leve"),CONCATENATE("R1C",'Mapa final'!$O$11),"")</f>
        <v/>
      </c>
      <c r="L36" s="71" t="str">
        <f>IF(AND('Mapa final'!$Y$12="Baja",'Mapa final'!$AA$12="Leve"),CONCATENATE("R1C",'Mapa final'!$O$12),"")</f>
        <v/>
      </c>
      <c r="M36" s="71" t="str">
        <f>IF(AND('Mapa final'!$Y$13="Baja",'Mapa final'!$AA$13="Leve"),CONCATENATE("R1C",'Mapa final'!$O$13),"")</f>
        <v/>
      </c>
      <c r="N36" s="71" t="str">
        <f>IF(AND('Mapa final'!$Y$14="Baja",'Mapa final'!$AA$14="Leve"),CONCATENATE("R1C",'Mapa final'!$O$14),"")</f>
        <v/>
      </c>
      <c r="O36" s="72" t="str">
        <f>IF(AND('Mapa final'!$Y$15="Baja",'Mapa final'!$AA$15="Leve"),CONCATENATE("R1C",'Mapa final'!$O$15),"")</f>
        <v/>
      </c>
      <c r="P36" s="61" t="str">
        <f>IF(AND('Mapa final'!$Y$10="Baja",'Mapa final'!$AA$10="Menor"),CONCATENATE("R1C",'Mapa final'!$O$10),"")</f>
        <v/>
      </c>
      <c r="Q36" s="62" t="str">
        <f>IF(AND('Mapa final'!$Y$11="Baja",'Mapa final'!$AA$11="Menor"),CONCATENATE("R1C",'Mapa final'!$O$11),"")</f>
        <v/>
      </c>
      <c r="R36" s="62" t="str">
        <f>IF(AND('Mapa final'!$Y$12="Baja",'Mapa final'!$AA$12="Menor"),CONCATENATE("R1C",'Mapa final'!$O$12),"")</f>
        <v/>
      </c>
      <c r="S36" s="62" t="str">
        <f>IF(AND('Mapa final'!$Y$13="Baja",'Mapa final'!$AA$13="Menor"),CONCATENATE("R1C",'Mapa final'!$O$13),"")</f>
        <v/>
      </c>
      <c r="T36" s="62" t="str">
        <f>IF(AND('Mapa final'!$Y$14="Baja",'Mapa final'!$AA$14="Menor"),CONCATENATE("R1C",'Mapa final'!$O$14),"")</f>
        <v/>
      </c>
      <c r="U36" s="63" t="str">
        <f>IF(AND('Mapa final'!$Y$15="Baja",'Mapa final'!$AA$15="Menor"),CONCATENATE("R1C",'Mapa final'!$O$15),"")</f>
        <v/>
      </c>
      <c r="V36" s="61" t="str">
        <f>IF(AND('Mapa final'!$Y$10="Baja",'Mapa final'!$AA$10="Moderado"),CONCATENATE("R1C",'Mapa final'!$O$10),"")</f>
        <v/>
      </c>
      <c r="W36" s="62" t="str">
        <f>IF(AND('Mapa final'!$Y$11="Baja",'Mapa final'!$AA$11="Moderado"),CONCATENATE("R1C",'Mapa final'!$O$11),"")</f>
        <v>R1C2</v>
      </c>
      <c r="X36" s="62" t="str">
        <f>IF(AND('Mapa final'!$Y$12="Baja",'Mapa final'!$AA$12="Moderado"),CONCATENATE("R1C",'Mapa final'!$O$12),"")</f>
        <v>R1C3</v>
      </c>
      <c r="Y36" s="62" t="str">
        <f>IF(AND('Mapa final'!$Y$13="Baja",'Mapa final'!$AA$13="Moderado"),CONCATENATE("R1C",'Mapa final'!$O$13),"")</f>
        <v/>
      </c>
      <c r="Z36" s="62" t="str">
        <f>IF(AND('Mapa final'!$Y$14="Baja",'Mapa final'!$AA$14="Moderado"),CONCATENATE("R1C",'Mapa final'!$O$14),"")</f>
        <v/>
      </c>
      <c r="AA36" s="63" t="str">
        <f>IF(AND('Mapa final'!$Y$15="Baja",'Mapa final'!$AA$15="Moderado"),CONCATENATE("R1C",'Mapa final'!$O$15),"")</f>
        <v/>
      </c>
      <c r="AB36" s="43" t="str">
        <f>IF(AND('Mapa final'!$Y$10="Baja",'Mapa final'!$AA$10="Mayor"),CONCATENATE("R1C",'Mapa final'!$O$10),"")</f>
        <v/>
      </c>
      <c r="AC36" s="44" t="str">
        <f>IF(AND('Mapa final'!$Y$11="Baja",'Mapa final'!$AA$11="Mayor"),CONCATENATE("R1C",'Mapa final'!$O$11),"")</f>
        <v/>
      </c>
      <c r="AD36" s="44" t="str">
        <f>IF(AND('Mapa final'!$Y$12="Baja",'Mapa final'!$AA$12="Mayor"),CONCATENATE("R1C",'Mapa final'!$O$12),"")</f>
        <v/>
      </c>
      <c r="AE36" s="44" t="str">
        <f>IF(AND('Mapa final'!$Y$13="Baja",'Mapa final'!$AA$13="Mayor"),CONCATENATE("R1C",'Mapa final'!$O$13),"")</f>
        <v/>
      </c>
      <c r="AF36" s="44" t="str">
        <f>IF(AND('Mapa final'!$Y$14="Baja",'Mapa final'!$AA$14="Mayor"),CONCATENATE("R1C",'Mapa final'!$O$14),"")</f>
        <v/>
      </c>
      <c r="AG36" s="45" t="str">
        <f>IF(AND('Mapa final'!$Y$15="Baja",'Mapa final'!$AA$15="Mayor"),CONCATENATE("R1C",'Mapa final'!$O$15),"")</f>
        <v/>
      </c>
      <c r="AH36" s="46" t="str">
        <f>IF(AND('Mapa final'!$Y$10="Baja",'Mapa final'!$AA$10="Catastrófico"),CONCATENATE("R1C",'Mapa final'!$O$10),"")</f>
        <v/>
      </c>
      <c r="AI36" s="47" t="str">
        <f>IF(AND('Mapa final'!$Y$11="Baja",'Mapa final'!$AA$11="Catastrófico"),CONCATENATE("R1C",'Mapa final'!$O$11),"")</f>
        <v/>
      </c>
      <c r="AJ36" s="47" t="str">
        <f>IF(AND('Mapa final'!$Y$12="Baja",'Mapa final'!$AA$12="Catastrófico"),CONCATENATE("R1C",'Mapa final'!$O$12),"")</f>
        <v/>
      </c>
      <c r="AK36" s="47" t="str">
        <f>IF(AND('Mapa final'!$Y$13="Baja",'Mapa final'!$AA$13="Catastrófico"),CONCATENATE("R1C",'Mapa final'!$O$13),"")</f>
        <v/>
      </c>
      <c r="AL36" s="47" t="str">
        <f>IF(AND('Mapa final'!$Y$14="Baja",'Mapa final'!$AA$14="Catastrófico"),CONCATENATE("R1C",'Mapa final'!$O$14),"")</f>
        <v/>
      </c>
      <c r="AM36" s="48" t="str">
        <f>IF(AND('Mapa final'!$Y$15="Baja",'Mapa final'!$AA$15="Catastrófico"),CONCATENATE("R1C",'Mapa final'!$O$15),"")</f>
        <v/>
      </c>
      <c r="AN36" s="80"/>
      <c r="AO36" s="387" t="s">
        <v>81</v>
      </c>
      <c r="AP36" s="388"/>
      <c r="AQ36" s="388"/>
      <c r="AR36" s="388"/>
      <c r="AS36" s="388"/>
      <c r="AT36" s="389"/>
      <c r="AU36" s="80"/>
      <c r="AV36" s="80"/>
      <c r="AW36" s="80"/>
      <c r="AX36" s="80"/>
      <c r="AY36" s="80"/>
      <c r="AZ36" s="80"/>
      <c r="BA36" s="80"/>
      <c r="BB36" s="80"/>
      <c r="BC36" s="80"/>
      <c r="BD36" s="80"/>
      <c r="BE36" s="80"/>
      <c r="BF36" s="80"/>
      <c r="BG36" s="80"/>
      <c r="BH36" s="80"/>
      <c r="BI36" s="80"/>
      <c r="BJ36" s="80"/>
      <c r="BK36" s="80"/>
      <c r="BL36" s="80"/>
      <c r="BM36" s="80"/>
      <c r="BN36" s="80"/>
      <c r="BO36" s="80"/>
      <c r="BP36" s="80"/>
      <c r="BQ36" s="80"/>
      <c r="BR36" s="80"/>
      <c r="BS36" s="80"/>
      <c r="BT36" s="80"/>
      <c r="BU36" s="80"/>
      <c r="BV36" s="80"/>
      <c r="BW36" s="80"/>
      <c r="BX36" s="80"/>
    </row>
    <row r="37" spans="1:80" ht="15" customHeight="1" x14ac:dyDescent="0.25">
      <c r="A37" s="80"/>
      <c r="B37" s="271"/>
      <c r="C37" s="271"/>
      <c r="D37" s="272"/>
      <c r="E37" s="368"/>
      <c r="F37" s="369"/>
      <c r="G37" s="369"/>
      <c r="H37" s="369"/>
      <c r="I37" s="369"/>
      <c r="J37" s="73" t="str">
        <f>IF(AND('Mapa final'!$Y$16="Baja",'Mapa final'!$AA$16="Leve"),CONCATENATE("R2C",'Mapa final'!$O$16),"")</f>
        <v/>
      </c>
      <c r="K37" s="74" t="str">
        <f>IF(AND('Mapa final'!$Y$17="Baja",'Mapa final'!$AA$17="Leve"),CONCATENATE("R2C",'Mapa final'!$O$17),"")</f>
        <v/>
      </c>
      <c r="L37" s="74" t="str">
        <f>IF(AND('Mapa final'!$Y$18="Baja",'Mapa final'!$AA$18="Leve"),CONCATENATE("R2C",'Mapa final'!$O$18),"")</f>
        <v/>
      </c>
      <c r="M37" s="74" t="str">
        <f>IF(AND('Mapa final'!$Y$19="Baja",'Mapa final'!$AA$19="Leve"),CONCATENATE("R2C",'Mapa final'!$O$19),"")</f>
        <v/>
      </c>
      <c r="N37" s="74" t="str">
        <f>IF(AND('Mapa final'!$Y$20="Baja",'Mapa final'!$AA$20="Leve"),CONCATENATE("R2C",'Mapa final'!$O$20),"")</f>
        <v/>
      </c>
      <c r="O37" s="75" t="str">
        <f>IF(AND('Mapa final'!$Y$21="Baja",'Mapa final'!$AA$21="Leve"),CONCATENATE("R2C",'Mapa final'!$O$21),"")</f>
        <v/>
      </c>
      <c r="P37" s="64" t="str">
        <f>IF(AND('Mapa final'!$Y$16="Baja",'Mapa final'!$AA$16="Menor"),CONCATENATE("R2C",'Mapa final'!$O$16),"")</f>
        <v/>
      </c>
      <c r="Q37" s="65" t="str">
        <f>IF(AND('Mapa final'!$Y$17="Baja",'Mapa final'!$AA$17="Menor"),CONCATENATE("R2C",'Mapa final'!$O$17),"")</f>
        <v/>
      </c>
      <c r="R37" s="65" t="str">
        <f>IF(AND('Mapa final'!$Y$18="Baja",'Mapa final'!$AA$18="Menor"),CONCATENATE("R2C",'Mapa final'!$O$18),"")</f>
        <v/>
      </c>
      <c r="S37" s="65" t="str">
        <f>IF(AND('Mapa final'!$Y$19="Baja",'Mapa final'!$AA$19="Menor"),CONCATENATE("R2C",'Mapa final'!$O$19),"")</f>
        <v/>
      </c>
      <c r="T37" s="65" t="str">
        <f>IF(AND('Mapa final'!$Y$20="Baja",'Mapa final'!$AA$20="Menor"),CONCATENATE("R2C",'Mapa final'!$O$20),"")</f>
        <v/>
      </c>
      <c r="U37" s="66" t="str">
        <f>IF(AND('Mapa final'!$Y$21="Baja",'Mapa final'!$AA$21="Menor"),CONCATENATE("R2C",'Mapa final'!$O$21),"")</f>
        <v/>
      </c>
      <c r="V37" s="64" t="str">
        <f>IF(AND('Mapa final'!$Y$16="Baja",'Mapa final'!$AA$16="Moderado"),CONCATENATE("R2C",'Mapa final'!$O$16),"")</f>
        <v/>
      </c>
      <c r="W37" s="65" t="str">
        <f>IF(AND('Mapa final'!$Y$17="Baja",'Mapa final'!$AA$17="Moderado"),CONCATENATE("R2C",'Mapa final'!$O$17),"")</f>
        <v/>
      </c>
      <c r="X37" s="65" t="str">
        <f>IF(AND('Mapa final'!$Y$18="Baja",'Mapa final'!$AA$18="Moderado"),CONCATENATE("R2C",'Mapa final'!$O$18),"")</f>
        <v/>
      </c>
      <c r="Y37" s="65" t="str">
        <f>IF(AND('Mapa final'!$Y$19="Baja",'Mapa final'!$AA$19="Moderado"),CONCATENATE("R2C",'Mapa final'!$O$19),"")</f>
        <v/>
      </c>
      <c r="Z37" s="65" t="str">
        <f>IF(AND('Mapa final'!$Y$20="Baja",'Mapa final'!$AA$20="Moderado"),CONCATENATE("R2C",'Mapa final'!$O$20),"")</f>
        <v/>
      </c>
      <c r="AA37" s="66" t="str">
        <f>IF(AND('Mapa final'!$Y$21="Baja",'Mapa final'!$AA$21="Moderado"),CONCATENATE("R2C",'Mapa final'!$O$21),"")</f>
        <v/>
      </c>
      <c r="AB37" s="49" t="str">
        <f>IF(AND('Mapa final'!$Y$16="Baja",'Mapa final'!$AA$16="Mayor"),CONCATENATE("R2C",'Mapa final'!$O$16),"")</f>
        <v/>
      </c>
      <c r="AC37" s="50" t="str">
        <f>IF(AND('Mapa final'!$Y$17="Baja",'Mapa final'!$AA$17="Mayor"),CONCATENATE("R2C",'Mapa final'!$O$17),"")</f>
        <v/>
      </c>
      <c r="AD37" s="50" t="str">
        <f>IF(AND('Mapa final'!$Y$18="Baja",'Mapa final'!$AA$18="Mayor"),CONCATENATE("R2C",'Mapa final'!$O$18),"")</f>
        <v/>
      </c>
      <c r="AE37" s="50" t="str">
        <f>IF(AND('Mapa final'!$Y$19="Baja",'Mapa final'!$AA$19="Mayor"),CONCATENATE("R2C",'Mapa final'!$O$19),"")</f>
        <v/>
      </c>
      <c r="AF37" s="50" t="str">
        <f>IF(AND('Mapa final'!$Y$20="Baja",'Mapa final'!$AA$20="Mayor"),CONCATENATE("R2C",'Mapa final'!$O$20),"")</f>
        <v/>
      </c>
      <c r="AG37" s="51" t="str">
        <f>IF(AND('Mapa final'!$Y$21="Baja",'Mapa final'!$AA$21="Mayor"),CONCATENATE("R2C",'Mapa final'!$O$21),"")</f>
        <v/>
      </c>
      <c r="AH37" s="52" t="str">
        <f>IF(AND('Mapa final'!$Y$16="Baja",'Mapa final'!$AA$16="Catastrófico"),CONCATENATE("R2C",'Mapa final'!$O$16),"")</f>
        <v/>
      </c>
      <c r="AI37" s="53" t="str">
        <f>IF(AND('Mapa final'!$Y$17="Baja",'Mapa final'!$AA$17="Catastrófico"),CONCATENATE("R2C",'Mapa final'!$O$17),"")</f>
        <v/>
      </c>
      <c r="AJ37" s="53" t="str">
        <f>IF(AND('Mapa final'!$Y$18="Baja",'Mapa final'!$AA$18="Catastrófico"),CONCATENATE("R2C",'Mapa final'!$O$18),"")</f>
        <v/>
      </c>
      <c r="AK37" s="53" t="str">
        <f>IF(AND('Mapa final'!$Y$19="Baja",'Mapa final'!$AA$19="Catastrófico"),CONCATENATE("R2C",'Mapa final'!$O$19),"")</f>
        <v/>
      </c>
      <c r="AL37" s="53" t="str">
        <f>IF(AND('Mapa final'!$Y$20="Baja",'Mapa final'!$AA$20="Catastrófico"),CONCATENATE("R2C",'Mapa final'!$O$20),"")</f>
        <v/>
      </c>
      <c r="AM37" s="54" t="str">
        <f>IF(AND('Mapa final'!$Y$21="Baja",'Mapa final'!$AA$21="Catastrófico"),CONCATENATE("R2C",'Mapa final'!$O$21),"")</f>
        <v/>
      </c>
      <c r="AN37" s="80"/>
      <c r="AO37" s="390"/>
      <c r="AP37" s="391"/>
      <c r="AQ37" s="391"/>
      <c r="AR37" s="391"/>
      <c r="AS37" s="391"/>
      <c r="AT37" s="392"/>
      <c r="AU37" s="80"/>
      <c r="AV37" s="80"/>
      <c r="AW37" s="80"/>
      <c r="AX37" s="80"/>
      <c r="AY37" s="80"/>
      <c r="AZ37" s="80"/>
      <c r="BA37" s="80"/>
      <c r="BB37" s="80"/>
      <c r="BC37" s="80"/>
      <c r="BD37" s="80"/>
      <c r="BE37" s="80"/>
      <c r="BF37" s="80"/>
      <c r="BG37" s="80"/>
      <c r="BH37" s="80"/>
      <c r="BI37" s="80"/>
      <c r="BJ37" s="80"/>
      <c r="BK37" s="80"/>
      <c r="BL37" s="80"/>
      <c r="BM37" s="80"/>
      <c r="BN37" s="80"/>
      <c r="BO37" s="80"/>
      <c r="BP37" s="80"/>
      <c r="BQ37" s="80"/>
      <c r="BR37" s="80"/>
      <c r="BS37" s="80"/>
      <c r="BT37" s="80"/>
      <c r="BU37" s="80"/>
      <c r="BV37" s="80"/>
      <c r="BW37" s="80"/>
      <c r="BX37" s="80"/>
    </row>
    <row r="38" spans="1:80" ht="15" customHeight="1" x14ac:dyDescent="0.25">
      <c r="A38" s="80"/>
      <c r="B38" s="271"/>
      <c r="C38" s="271"/>
      <c r="D38" s="272"/>
      <c r="E38" s="370"/>
      <c r="F38" s="369"/>
      <c r="G38" s="369"/>
      <c r="H38" s="369"/>
      <c r="I38" s="369"/>
      <c r="J38" s="73" t="str">
        <f>IF(AND('Mapa final'!$Y$22="Baja",'Mapa final'!$AA$22="Leve"),CONCATENATE("R3C",'Mapa final'!$O$22),"")</f>
        <v/>
      </c>
      <c r="K38" s="74" t="str">
        <f>IF(AND('Mapa final'!$Y$23="Baja",'Mapa final'!$AA$23="Leve"),CONCATENATE("R3C",'Mapa final'!$O$23),"")</f>
        <v/>
      </c>
      <c r="L38" s="74" t="str">
        <f>IF(AND('Mapa final'!$Y$24="Baja",'Mapa final'!$AA$24="Leve"),CONCATENATE("R3C",'Mapa final'!$O$24),"")</f>
        <v/>
      </c>
      <c r="M38" s="74" t="str">
        <f>IF(AND('Mapa final'!$Y$25="Baja",'Mapa final'!$AA$25="Leve"),CONCATENATE("R3C",'Mapa final'!$O$25),"")</f>
        <v/>
      </c>
      <c r="N38" s="74" t="str">
        <f>IF(AND('Mapa final'!$Y$26="Baja",'Mapa final'!$AA$26="Leve"),CONCATENATE("R3C",'Mapa final'!$O$26),"")</f>
        <v/>
      </c>
      <c r="O38" s="75" t="str">
        <f>IF(AND('Mapa final'!$Y$27="Baja",'Mapa final'!$AA$27="Leve"),CONCATENATE("R3C",'Mapa final'!$O$27),"")</f>
        <v/>
      </c>
      <c r="P38" s="64" t="str">
        <f>IF(AND('Mapa final'!$Y$22="Baja",'Mapa final'!$AA$22="Menor"),CONCATENATE("R3C",'Mapa final'!$O$22),"")</f>
        <v/>
      </c>
      <c r="Q38" s="65" t="str">
        <f>IF(AND('Mapa final'!$Y$23="Baja",'Mapa final'!$AA$23="Menor"),CONCATENATE("R3C",'Mapa final'!$O$23),"")</f>
        <v/>
      </c>
      <c r="R38" s="65" t="str">
        <f>IF(AND('Mapa final'!$Y$24="Baja",'Mapa final'!$AA$24="Menor"),CONCATENATE("R3C",'Mapa final'!$O$24),"")</f>
        <v/>
      </c>
      <c r="S38" s="65" t="str">
        <f>IF(AND('Mapa final'!$Y$25="Baja",'Mapa final'!$AA$25="Menor"),CONCATENATE("R3C",'Mapa final'!$O$25),"")</f>
        <v/>
      </c>
      <c r="T38" s="65" t="str">
        <f>IF(AND('Mapa final'!$Y$26="Baja",'Mapa final'!$AA$26="Menor"),CONCATENATE("R3C",'Mapa final'!$O$26),"")</f>
        <v/>
      </c>
      <c r="U38" s="66" t="str">
        <f>IF(AND('Mapa final'!$Y$27="Baja",'Mapa final'!$AA$27="Menor"),CONCATENATE("R3C",'Mapa final'!$O$27),"")</f>
        <v/>
      </c>
      <c r="V38" s="64" t="str">
        <f>IF(AND('Mapa final'!$Y$22="Baja",'Mapa final'!$AA$22="Moderado"),CONCATENATE("R3C",'Mapa final'!$O$22),"")</f>
        <v/>
      </c>
      <c r="W38" s="65" t="str">
        <f>IF(AND('Mapa final'!$Y$23="Baja",'Mapa final'!$AA$23="Moderado"),CONCATENATE("R3C",'Mapa final'!$O$23),"")</f>
        <v/>
      </c>
      <c r="X38" s="65" t="str">
        <f>IF(AND('Mapa final'!$Y$24="Baja",'Mapa final'!$AA$24="Moderado"),CONCATENATE("R3C",'Mapa final'!$O$24),"")</f>
        <v/>
      </c>
      <c r="Y38" s="65" t="str">
        <f>IF(AND('Mapa final'!$Y$25="Baja",'Mapa final'!$AA$25="Moderado"),CONCATENATE("R3C",'Mapa final'!$O$25),"")</f>
        <v/>
      </c>
      <c r="Z38" s="65" t="str">
        <f>IF(AND('Mapa final'!$Y$26="Baja",'Mapa final'!$AA$26="Moderado"),CONCATENATE("R3C",'Mapa final'!$O$26),"")</f>
        <v/>
      </c>
      <c r="AA38" s="66" t="str">
        <f>IF(AND('Mapa final'!$Y$27="Baja",'Mapa final'!$AA$27="Moderado"),CONCATENATE("R3C",'Mapa final'!$O$27),"")</f>
        <v/>
      </c>
      <c r="AB38" s="49" t="str">
        <f>IF(AND('Mapa final'!$Y$22="Baja",'Mapa final'!$AA$22="Mayor"),CONCATENATE("R3C",'Mapa final'!$O$22),"")</f>
        <v/>
      </c>
      <c r="AC38" s="50" t="str">
        <f>IF(AND('Mapa final'!$Y$23="Baja",'Mapa final'!$AA$23="Mayor"),CONCATENATE("R3C",'Mapa final'!$O$23),"")</f>
        <v/>
      </c>
      <c r="AD38" s="50" t="str">
        <f>IF(AND('Mapa final'!$Y$24="Baja",'Mapa final'!$AA$24="Mayor"),CONCATENATE("R3C",'Mapa final'!$O$24),"")</f>
        <v/>
      </c>
      <c r="AE38" s="50" t="str">
        <f>IF(AND('Mapa final'!$Y$25="Baja",'Mapa final'!$AA$25="Mayor"),CONCATENATE("R3C",'Mapa final'!$O$25),"")</f>
        <v/>
      </c>
      <c r="AF38" s="50" t="str">
        <f>IF(AND('Mapa final'!$Y$26="Baja",'Mapa final'!$AA$26="Mayor"),CONCATENATE("R3C",'Mapa final'!$O$26),"")</f>
        <v/>
      </c>
      <c r="AG38" s="51" t="str">
        <f>IF(AND('Mapa final'!$Y$27="Baja",'Mapa final'!$AA$27="Mayor"),CONCATENATE("R3C",'Mapa final'!$O$27),"")</f>
        <v/>
      </c>
      <c r="AH38" s="52" t="str">
        <f>IF(AND('Mapa final'!$Y$22="Baja",'Mapa final'!$AA$22="Catastrófico"),CONCATENATE("R3C",'Mapa final'!$O$22),"")</f>
        <v/>
      </c>
      <c r="AI38" s="53" t="str">
        <f>IF(AND('Mapa final'!$Y$23="Baja",'Mapa final'!$AA$23="Catastrófico"),CONCATENATE("R3C",'Mapa final'!$O$23),"")</f>
        <v/>
      </c>
      <c r="AJ38" s="53" t="str">
        <f>IF(AND('Mapa final'!$Y$24="Baja",'Mapa final'!$AA$24="Catastrófico"),CONCATENATE("R3C",'Mapa final'!$O$24),"")</f>
        <v/>
      </c>
      <c r="AK38" s="53" t="str">
        <f>IF(AND('Mapa final'!$Y$25="Baja",'Mapa final'!$AA$25="Catastrófico"),CONCATENATE("R3C",'Mapa final'!$O$25),"")</f>
        <v/>
      </c>
      <c r="AL38" s="53" t="str">
        <f>IF(AND('Mapa final'!$Y$26="Baja",'Mapa final'!$AA$26="Catastrófico"),CONCATENATE("R3C",'Mapa final'!$O$26),"")</f>
        <v/>
      </c>
      <c r="AM38" s="54" t="str">
        <f>IF(AND('Mapa final'!$Y$27="Baja",'Mapa final'!$AA$27="Catastrófico"),CONCATENATE("R3C",'Mapa final'!$O$27),"")</f>
        <v/>
      </c>
      <c r="AN38" s="80"/>
      <c r="AO38" s="390"/>
      <c r="AP38" s="391"/>
      <c r="AQ38" s="391"/>
      <c r="AR38" s="391"/>
      <c r="AS38" s="391"/>
      <c r="AT38" s="392"/>
      <c r="AU38" s="80"/>
      <c r="AV38" s="80"/>
      <c r="AW38" s="80"/>
      <c r="AX38" s="80"/>
      <c r="AY38" s="80"/>
      <c r="AZ38" s="80"/>
      <c r="BA38" s="80"/>
      <c r="BB38" s="80"/>
      <c r="BC38" s="80"/>
      <c r="BD38" s="80"/>
      <c r="BE38" s="80"/>
      <c r="BF38" s="80"/>
      <c r="BG38" s="80"/>
      <c r="BH38" s="80"/>
      <c r="BI38" s="80"/>
      <c r="BJ38" s="80"/>
      <c r="BK38" s="80"/>
      <c r="BL38" s="80"/>
      <c r="BM38" s="80"/>
      <c r="BN38" s="80"/>
      <c r="BO38" s="80"/>
      <c r="BP38" s="80"/>
      <c r="BQ38" s="80"/>
      <c r="BR38" s="80"/>
      <c r="BS38" s="80"/>
      <c r="BT38" s="80"/>
      <c r="BU38" s="80"/>
      <c r="BV38" s="80"/>
      <c r="BW38" s="80"/>
      <c r="BX38" s="80"/>
    </row>
    <row r="39" spans="1:80" ht="15" customHeight="1" x14ac:dyDescent="0.25">
      <c r="A39" s="80"/>
      <c r="B39" s="271"/>
      <c r="C39" s="271"/>
      <c r="D39" s="272"/>
      <c r="E39" s="370"/>
      <c r="F39" s="369"/>
      <c r="G39" s="369"/>
      <c r="H39" s="369"/>
      <c r="I39" s="369"/>
      <c r="J39" s="73" t="str">
        <f>IF(AND('Mapa final'!$Y$28="Baja",'Mapa final'!$AA$28="Leve"),CONCATENATE("R4C",'Mapa final'!$O$28),"")</f>
        <v/>
      </c>
      <c r="K39" s="74" t="str">
        <f>IF(AND('Mapa final'!$Y$29="Baja",'Mapa final'!$AA$29="Leve"),CONCATENATE("R4C",'Mapa final'!$O$29),"")</f>
        <v/>
      </c>
      <c r="L39" s="74" t="str">
        <f>IF(AND('Mapa final'!$Y$30="Baja",'Mapa final'!$AA$30="Leve"),CONCATENATE("R4C",'Mapa final'!$O$30),"")</f>
        <v/>
      </c>
      <c r="M39" s="74" t="str">
        <f>IF(AND('Mapa final'!$Y$31="Baja",'Mapa final'!$AA$31="Leve"),CONCATENATE("R4C",'Mapa final'!$O$31),"")</f>
        <v/>
      </c>
      <c r="N39" s="74" t="str">
        <f>IF(AND('Mapa final'!$Y$32="Baja",'Mapa final'!$AA$32="Leve"),CONCATENATE("R4C",'Mapa final'!$O$32),"")</f>
        <v/>
      </c>
      <c r="O39" s="75" t="str">
        <f>IF(AND('Mapa final'!$Y$33="Baja",'Mapa final'!$AA$33="Leve"),CONCATENATE("R4C",'Mapa final'!$O$33),"")</f>
        <v/>
      </c>
      <c r="P39" s="64" t="str">
        <f>IF(AND('Mapa final'!$Y$28="Baja",'Mapa final'!$AA$28="Menor"),CONCATENATE("R4C",'Mapa final'!$O$28),"")</f>
        <v/>
      </c>
      <c r="Q39" s="65" t="str">
        <f>IF(AND('Mapa final'!$Y$29="Baja",'Mapa final'!$AA$29="Menor"),CONCATENATE("R4C",'Mapa final'!$O$29),"")</f>
        <v/>
      </c>
      <c r="R39" s="65" t="str">
        <f>IF(AND('Mapa final'!$Y$30="Baja",'Mapa final'!$AA$30="Menor"),CONCATENATE("R4C",'Mapa final'!$O$30),"")</f>
        <v/>
      </c>
      <c r="S39" s="65" t="str">
        <f>IF(AND('Mapa final'!$Y$31="Baja",'Mapa final'!$AA$31="Menor"),CONCATENATE("R4C",'Mapa final'!$O$31),"")</f>
        <v/>
      </c>
      <c r="T39" s="65" t="str">
        <f>IF(AND('Mapa final'!$Y$32="Baja",'Mapa final'!$AA$32="Menor"),CONCATENATE("R4C",'Mapa final'!$O$32),"")</f>
        <v/>
      </c>
      <c r="U39" s="66" t="str">
        <f>IF(AND('Mapa final'!$Y$33="Baja",'Mapa final'!$AA$33="Menor"),CONCATENATE("R4C",'Mapa final'!$O$33),"")</f>
        <v/>
      </c>
      <c r="V39" s="64" t="str">
        <f>IF(AND('Mapa final'!$Y$28="Baja",'Mapa final'!$AA$28="Moderado"),CONCATENATE("R4C",'Mapa final'!$O$28),"")</f>
        <v/>
      </c>
      <c r="W39" s="65" t="str">
        <f>IF(AND('Mapa final'!$Y$29="Baja",'Mapa final'!$AA$29="Moderado"),CONCATENATE("R4C",'Mapa final'!$O$29),"")</f>
        <v/>
      </c>
      <c r="X39" s="65" t="str">
        <f>IF(AND('Mapa final'!$Y$30="Baja",'Mapa final'!$AA$30="Moderado"),CONCATENATE("R4C",'Mapa final'!$O$30),"")</f>
        <v/>
      </c>
      <c r="Y39" s="65" t="str">
        <f>IF(AND('Mapa final'!$Y$31="Baja",'Mapa final'!$AA$31="Moderado"),CONCATENATE("R4C",'Mapa final'!$O$31),"")</f>
        <v/>
      </c>
      <c r="Z39" s="65" t="str">
        <f>IF(AND('Mapa final'!$Y$32="Baja",'Mapa final'!$AA$32="Moderado"),CONCATENATE("R4C",'Mapa final'!$O$32),"")</f>
        <v/>
      </c>
      <c r="AA39" s="66" t="str">
        <f>IF(AND('Mapa final'!$Y$33="Baja",'Mapa final'!$AA$33="Moderado"),CONCATENATE("R4C",'Mapa final'!$O$33),"")</f>
        <v/>
      </c>
      <c r="AB39" s="49" t="str">
        <f>IF(AND('Mapa final'!$Y$28="Baja",'Mapa final'!$AA$28="Mayor"),CONCATENATE("R4C",'Mapa final'!$O$28),"")</f>
        <v/>
      </c>
      <c r="AC39" s="50" t="str">
        <f>IF(AND('Mapa final'!$Y$29="Baja",'Mapa final'!$AA$29="Mayor"),CONCATENATE("R4C",'Mapa final'!$O$29),"")</f>
        <v/>
      </c>
      <c r="AD39" s="50" t="str">
        <f>IF(AND('Mapa final'!$Y$30="Baja",'Mapa final'!$AA$30="Mayor"),CONCATENATE("R4C",'Mapa final'!$O$30),"")</f>
        <v/>
      </c>
      <c r="AE39" s="50" t="str">
        <f>IF(AND('Mapa final'!$Y$31="Baja",'Mapa final'!$AA$31="Mayor"),CONCATENATE("R4C",'Mapa final'!$O$31),"")</f>
        <v/>
      </c>
      <c r="AF39" s="50" t="str">
        <f>IF(AND('Mapa final'!$Y$32="Baja",'Mapa final'!$AA$32="Mayor"),CONCATENATE("R4C",'Mapa final'!$O$32),"")</f>
        <v/>
      </c>
      <c r="AG39" s="51" t="str">
        <f>IF(AND('Mapa final'!$Y$33="Baja",'Mapa final'!$AA$33="Mayor"),CONCATENATE("R4C",'Mapa final'!$O$33),"")</f>
        <v/>
      </c>
      <c r="AH39" s="52" t="str">
        <f>IF(AND('Mapa final'!$Y$28="Baja",'Mapa final'!$AA$28="Catastrófico"),CONCATENATE("R4C",'Mapa final'!$O$28),"")</f>
        <v/>
      </c>
      <c r="AI39" s="53" t="str">
        <f>IF(AND('Mapa final'!$Y$29="Baja",'Mapa final'!$AA$29="Catastrófico"),CONCATENATE("R4C",'Mapa final'!$O$29),"")</f>
        <v/>
      </c>
      <c r="AJ39" s="53" t="str">
        <f>IF(AND('Mapa final'!$Y$30="Baja",'Mapa final'!$AA$30="Catastrófico"),CONCATENATE("R4C",'Mapa final'!$O$30),"")</f>
        <v/>
      </c>
      <c r="AK39" s="53" t="str">
        <f>IF(AND('Mapa final'!$Y$31="Baja",'Mapa final'!$AA$31="Catastrófico"),CONCATENATE("R4C",'Mapa final'!$O$31),"")</f>
        <v/>
      </c>
      <c r="AL39" s="53" t="str">
        <f>IF(AND('Mapa final'!$Y$32="Baja",'Mapa final'!$AA$32="Catastrófico"),CONCATENATE("R4C",'Mapa final'!$O$32),"")</f>
        <v/>
      </c>
      <c r="AM39" s="54" t="str">
        <f>IF(AND('Mapa final'!$Y$33="Baja",'Mapa final'!$AA$33="Catastrófico"),CONCATENATE("R4C",'Mapa final'!$O$33),"")</f>
        <v/>
      </c>
      <c r="AN39" s="80"/>
      <c r="AO39" s="390"/>
      <c r="AP39" s="391"/>
      <c r="AQ39" s="391"/>
      <c r="AR39" s="391"/>
      <c r="AS39" s="391"/>
      <c r="AT39" s="392"/>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row>
    <row r="40" spans="1:80" ht="15" customHeight="1" x14ac:dyDescent="0.25">
      <c r="A40" s="80"/>
      <c r="B40" s="271"/>
      <c r="C40" s="271"/>
      <c r="D40" s="272"/>
      <c r="E40" s="370"/>
      <c r="F40" s="369"/>
      <c r="G40" s="369"/>
      <c r="H40" s="369"/>
      <c r="I40" s="369"/>
      <c r="J40" s="73" t="str">
        <f>IF(AND('Mapa final'!$Y$34="Baja",'Mapa final'!$AA$34="Leve"),CONCATENATE("R5C",'Mapa final'!$O$34),"")</f>
        <v/>
      </c>
      <c r="K40" s="74" t="str">
        <f>IF(AND('Mapa final'!$Y$35="Baja",'Mapa final'!$AA$35="Leve"),CONCATENATE("R5C",'Mapa final'!$O$35),"")</f>
        <v/>
      </c>
      <c r="L40" s="74" t="str">
        <f>IF(AND('Mapa final'!$Y$36="Baja",'Mapa final'!$AA$36="Leve"),CONCATENATE("R5C",'Mapa final'!$O$36),"")</f>
        <v/>
      </c>
      <c r="M40" s="74" t="str">
        <f>IF(AND('Mapa final'!$Y$37="Baja",'Mapa final'!$AA$37="Leve"),CONCATENATE("R5C",'Mapa final'!$O$37),"")</f>
        <v/>
      </c>
      <c r="N40" s="74" t="str">
        <f>IF(AND('Mapa final'!$Y$38="Baja",'Mapa final'!$AA$38="Leve"),CONCATENATE("R5C",'Mapa final'!$O$38),"")</f>
        <v/>
      </c>
      <c r="O40" s="75" t="str">
        <f>IF(AND('Mapa final'!$Y$39="Baja",'Mapa final'!$AA$39="Leve"),CONCATENATE("R5C",'Mapa final'!$O$39),"")</f>
        <v/>
      </c>
      <c r="P40" s="64" t="str">
        <f>IF(AND('Mapa final'!$Y$34="Baja",'Mapa final'!$AA$34="Menor"),CONCATENATE("R5C",'Mapa final'!$O$34),"")</f>
        <v/>
      </c>
      <c r="Q40" s="65" t="str">
        <f>IF(AND('Mapa final'!$Y$35="Baja",'Mapa final'!$AA$35="Menor"),CONCATENATE("R5C",'Mapa final'!$O$35),"")</f>
        <v/>
      </c>
      <c r="R40" s="65" t="str">
        <f>IF(AND('Mapa final'!$Y$36="Baja",'Mapa final'!$AA$36="Menor"),CONCATENATE("R5C",'Mapa final'!$O$36),"")</f>
        <v/>
      </c>
      <c r="S40" s="65" t="str">
        <f>IF(AND('Mapa final'!$Y$37="Baja",'Mapa final'!$AA$37="Menor"),CONCATENATE("R5C",'Mapa final'!$O$37),"")</f>
        <v/>
      </c>
      <c r="T40" s="65" t="str">
        <f>IF(AND('Mapa final'!$Y$38="Baja",'Mapa final'!$AA$38="Menor"),CONCATENATE("R5C",'Mapa final'!$O$38),"")</f>
        <v/>
      </c>
      <c r="U40" s="66" t="str">
        <f>IF(AND('Mapa final'!$Y$39="Baja",'Mapa final'!$AA$39="Menor"),CONCATENATE("R5C",'Mapa final'!$O$39),"")</f>
        <v/>
      </c>
      <c r="V40" s="64" t="str">
        <f>IF(AND('Mapa final'!$Y$34="Baja",'Mapa final'!$AA$34="Moderado"),CONCATENATE("R5C",'Mapa final'!$O$34),"")</f>
        <v/>
      </c>
      <c r="W40" s="65" t="str">
        <f>IF(AND('Mapa final'!$Y$35="Baja",'Mapa final'!$AA$35="Moderado"),CONCATENATE("R5C",'Mapa final'!$O$35),"")</f>
        <v/>
      </c>
      <c r="X40" s="65" t="str">
        <f>IF(AND('Mapa final'!$Y$36="Baja",'Mapa final'!$AA$36="Moderado"),CONCATENATE("R5C",'Mapa final'!$O$36),"")</f>
        <v/>
      </c>
      <c r="Y40" s="65" t="str">
        <f>IF(AND('Mapa final'!$Y$37="Baja",'Mapa final'!$AA$37="Moderado"),CONCATENATE("R5C",'Mapa final'!$O$37),"")</f>
        <v/>
      </c>
      <c r="Z40" s="65" t="str">
        <f>IF(AND('Mapa final'!$Y$38="Baja",'Mapa final'!$AA$38="Moderado"),CONCATENATE("R5C",'Mapa final'!$O$38),"")</f>
        <v/>
      </c>
      <c r="AA40" s="66" t="str">
        <f>IF(AND('Mapa final'!$Y$39="Baja",'Mapa final'!$AA$39="Moderado"),CONCATENATE("R5C",'Mapa final'!$O$39),"")</f>
        <v/>
      </c>
      <c r="AB40" s="49" t="str">
        <f>IF(AND('Mapa final'!$Y$34="Baja",'Mapa final'!$AA$34="Mayor"),CONCATENATE("R5C",'Mapa final'!$O$34),"")</f>
        <v/>
      </c>
      <c r="AC40" s="50" t="str">
        <f>IF(AND('Mapa final'!$Y$35="Baja",'Mapa final'!$AA$35="Mayor"),CONCATENATE("R5C",'Mapa final'!$O$35),"")</f>
        <v/>
      </c>
      <c r="AD40" s="50" t="str">
        <f>IF(AND('Mapa final'!$Y$36="Baja",'Mapa final'!$AA$36="Mayor"),CONCATENATE("R5C",'Mapa final'!$O$36),"")</f>
        <v/>
      </c>
      <c r="AE40" s="50" t="str">
        <f>IF(AND('Mapa final'!$Y$37="Baja",'Mapa final'!$AA$37="Mayor"),CONCATENATE("R5C",'Mapa final'!$O$37),"")</f>
        <v/>
      </c>
      <c r="AF40" s="50" t="str">
        <f>IF(AND('Mapa final'!$Y$38="Baja",'Mapa final'!$AA$38="Mayor"),CONCATENATE("R5C",'Mapa final'!$O$38),"")</f>
        <v/>
      </c>
      <c r="AG40" s="51" t="str">
        <f>IF(AND('Mapa final'!$Y$39="Baja",'Mapa final'!$AA$39="Mayor"),CONCATENATE("R5C",'Mapa final'!$O$39),"")</f>
        <v/>
      </c>
      <c r="AH40" s="52" t="str">
        <f>IF(AND('Mapa final'!$Y$34="Baja",'Mapa final'!$AA$34="Catastrófico"),CONCATENATE("R5C",'Mapa final'!$O$34),"")</f>
        <v/>
      </c>
      <c r="AI40" s="53" t="str">
        <f>IF(AND('Mapa final'!$Y$35="Baja",'Mapa final'!$AA$35="Catastrófico"),CONCATENATE("R5C",'Mapa final'!$O$35),"")</f>
        <v/>
      </c>
      <c r="AJ40" s="53" t="str">
        <f>IF(AND('Mapa final'!$Y$36="Baja",'Mapa final'!$AA$36="Catastrófico"),CONCATENATE("R5C",'Mapa final'!$O$36),"")</f>
        <v/>
      </c>
      <c r="AK40" s="53" t="str">
        <f>IF(AND('Mapa final'!$Y$37="Baja",'Mapa final'!$AA$37="Catastrófico"),CONCATENATE("R5C",'Mapa final'!$O$37),"")</f>
        <v/>
      </c>
      <c r="AL40" s="53" t="str">
        <f>IF(AND('Mapa final'!$Y$38="Baja",'Mapa final'!$AA$38="Catastrófico"),CONCATENATE("R5C",'Mapa final'!$O$38),"")</f>
        <v/>
      </c>
      <c r="AM40" s="54" t="str">
        <f>IF(AND('Mapa final'!$Y$39="Baja",'Mapa final'!$AA$39="Catastrófico"),CONCATENATE("R5C",'Mapa final'!$O$39),"")</f>
        <v/>
      </c>
      <c r="AN40" s="80"/>
      <c r="AO40" s="390"/>
      <c r="AP40" s="391"/>
      <c r="AQ40" s="391"/>
      <c r="AR40" s="391"/>
      <c r="AS40" s="391"/>
      <c r="AT40" s="392"/>
      <c r="AU40" s="80"/>
      <c r="AV40" s="80"/>
      <c r="AW40" s="80"/>
      <c r="AX40" s="80"/>
      <c r="AY40" s="80"/>
      <c r="AZ40" s="80"/>
      <c r="BA40" s="80"/>
      <c r="BB40" s="80"/>
      <c r="BC40" s="80"/>
      <c r="BD40" s="80"/>
      <c r="BE40" s="80"/>
      <c r="BF40" s="80"/>
      <c r="BG40" s="80"/>
      <c r="BH40" s="80"/>
      <c r="BI40" s="80"/>
      <c r="BJ40" s="80"/>
      <c r="BK40" s="80"/>
      <c r="BL40" s="80"/>
      <c r="BM40" s="80"/>
      <c r="BN40" s="80"/>
      <c r="BO40" s="80"/>
      <c r="BP40" s="80"/>
      <c r="BQ40" s="80"/>
      <c r="BR40" s="80"/>
      <c r="BS40" s="80"/>
      <c r="BT40" s="80"/>
      <c r="BU40" s="80"/>
      <c r="BV40" s="80"/>
      <c r="BW40" s="80"/>
      <c r="BX40" s="80"/>
    </row>
    <row r="41" spans="1:80" ht="15" customHeight="1" x14ac:dyDescent="0.25">
      <c r="A41" s="80"/>
      <c r="B41" s="271"/>
      <c r="C41" s="271"/>
      <c r="D41" s="272"/>
      <c r="E41" s="370"/>
      <c r="F41" s="369"/>
      <c r="G41" s="369"/>
      <c r="H41" s="369"/>
      <c r="I41" s="369"/>
      <c r="J41" s="73" t="str">
        <f>IF(AND('Mapa final'!$Y$40="Baja",'Mapa final'!$AA$40="Leve"),CONCATENATE("R6C",'Mapa final'!$O$40),"")</f>
        <v/>
      </c>
      <c r="K41" s="74" t="str">
        <f>IF(AND('Mapa final'!$Y$41="Baja",'Mapa final'!$AA$41="Leve"),CONCATENATE("R6C",'Mapa final'!$O$41),"")</f>
        <v/>
      </c>
      <c r="L41" s="74" t="str">
        <f>IF(AND('Mapa final'!$Y$42="Baja",'Mapa final'!$AA$42="Leve"),CONCATENATE("R6C",'Mapa final'!$O$42),"")</f>
        <v/>
      </c>
      <c r="M41" s="74" t="str">
        <f>IF(AND('Mapa final'!$Y$43="Baja",'Mapa final'!$AA$43="Leve"),CONCATENATE("R6C",'Mapa final'!$O$43),"")</f>
        <v/>
      </c>
      <c r="N41" s="74" t="str">
        <f>IF(AND('Mapa final'!$Y$44="Baja",'Mapa final'!$AA$44="Leve"),CONCATENATE("R6C",'Mapa final'!$O$44),"")</f>
        <v/>
      </c>
      <c r="O41" s="75" t="str">
        <f>IF(AND('Mapa final'!$Y$45="Baja",'Mapa final'!$AA$45="Leve"),CONCATENATE("R6C",'Mapa final'!$O$45),"")</f>
        <v/>
      </c>
      <c r="P41" s="64" t="str">
        <f>IF(AND('Mapa final'!$Y$40="Baja",'Mapa final'!$AA$40="Menor"),CONCATENATE("R6C",'Mapa final'!$O$40),"")</f>
        <v/>
      </c>
      <c r="Q41" s="65" t="str">
        <f>IF(AND('Mapa final'!$Y$41="Baja",'Mapa final'!$AA$41="Menor"),CONCATENATE("R6C",'Mapa final'!$O$41),"")</f>
        <v/>
      </c>
      <c r="R41" s="65" t="str">
        <f>IF(AND('Mapa final'!$Y$42="Baja",'Mapa final'!$AA$42="Menor"),CONCATENATE("R6C",'Mapa final'!$O$42),"")</f>
        <v/>
      </c>
      <c r="S41" s="65" t="str">
        <f>IF(AND('Mapa final'!$Y$43="Baja",'Mapa final'!$AA$43="Menor"),CONCATENATE("R6C",'Mapa final'!$O$43),"")</f>
        <v/>
      </c>
      <c r="T41" s="65" t="str">
        <f>IF(AND('Mapa final'!$Y$44="Baja",'Mapa final'!$AA$44="Menor"),CONCATENATE("R6C",'Mapa final'!$O$44),"")</f>
        <v/>
      </c>
      <c r="U41" s="66" t="str">
        <f>IF(AND('Mapa final'!$Y$45="Baja",'Mapa final'!$AA$45="Menor"),CONCATENATE("R6C",'Mapa final'!$O$45),"")</f>
        <v/>
      </c>
      <c r="V41" s="64" t="str">
        <f>IF(AND('Mapa final'!$Y$40="Baja",'Mapa final'!$AA$40="Moderado"),CONCATENATE("R6C",'Mapa final'!$O$40),"")</f>
        <v/>
      </c>
      <c r="W41" s="65" t="str">
        <f>IF(AND('Mapa final'!$Y$41="Baja",'Mapa final'!$AA$41="Moderado"),CONCATENATE("R6C",'Mapa final'!$O$41),"")</f>
        <v/>
      </c>
      <c r="X41" s="65" t="str">
        <f>IF(AND('Mapa final'!$Y$42="Baja",'Mapa final'!$AA$42="Moderado"),CONCATENATE("R6C",'Mapa final'!$O$42),"")</f>
        <v/>
      </c>
      <c r="Y41" s="65" t="str">
        <f>IF(AND('Mapa final'!$Y$43="Baja",'Mapa final'!$AA$43="Moderado"),CONCATENATE("R6C",'Mapa final'!$O$43),"")</f>
        <v/>
      </c>
      <c r="Z41" s="65" t="str">
        <f>IF(AND('Mapa final'!$Y$44="Baja",'Mapa final'!$AA$44="Moderado"),CONCATENATE("R6C",'Mapa final'!$O$44),"")</f>
        <v/>
      </c>
      <c r="AA41" s="66" t="str">
        <f>IF(AND('Mapa final'!$Y$45="Baja",'Mapa final'!$AA$45="Moderado"),CONCATENATE("R6C",'Mapa final'!$O$45),"")</f>
        <v/>
      </c>
      <c r="AB41" s="49" t="str">
        <f>IF(AND('Mapa final'!$Y$40="Baja",'Mapa final'!$AA$40="Mayor"),CONCATENATE("R6C",'Mapa final'!$O$40),"")</f>
        <v/>
      </c>
      <c r="AC41" s="50" t="str">
        <f>IF(AND('Mapa final'!$Y$41="Baja",'Mapa final'!$AA$41="Mayor"),CONCATENATE("R6C",'Mapa final'!$O$41),"")</f>
        <v/>
      </c>
      <c r="AD41" s="50" t="str">
        <f>IF(AND('Mapa final'!$Y$42="Baja",'Mapa final'!$AA$42="Mayor"),CONCATENATE("R6C",'Mapa final'!$O$42),"")</f>
        <v/>
      </c>
      <c r="AE41" s="50" t="str">
        <f>IF(AND('Mapa final'!$Y$43="Baja",'Mapa final'!$AA$43="Mayor"),CONCATENATE("R6C",'Mapa final'!$O$43),"")</f>
        <v/>
      </c>
      <c r="AF41" s="50" t="str">
        <f>IF(AND('Mapa final'!$Y$44="Baja",'Mapa final'!$AA$44="Mayor"),CONCATENATE("R6C",'Mapa final'!$O$44),"")</f>
        <v/>
      </c>
      <c r="AG41" s="51" t="str">
        <f>IF(AND('Mapa final'!$Y$45="Baja",'Mapa final'!$AA$45="Mayor"),CONCATENATE("R6C",'Mapa final'!$O$45),"")</f>
        <v/>
      </c>
      <c r="AH41" s="52" t="str">
        <f>IF(AND('Mapa final'!$Y$40="Baja",'Mapa final'!$AA$40="Catastrófico"),CONCATENATE("R6C",'Mapa final'!$O$40),"")</f>
        <v/>
      </c>
      <c r="AI41" s="53" t="str">
        <f>IF(AND('Mapa final'!$Y$41="Baja",'Mapa final'!$AA$41="Catastrófico"),CONCATENATE("R6C",'Mapa final'!$O$41),"")</f>
        <v/>
      </c>
      <c r="AJ41" s="53" t="str">
        <f>IF(AND('Mapa final'!$Y$42="Baja",'Mapa final'!$AA$42="Catastrófico"),CONCATENATE("R6C",'Mapa final'!$O$42),"")</f>
        <v/>
      </c>
      <c r="AK41" s="53" t="str">
        <f>IF(AND('Mapa final'!$Y$43="Baja",'Mapa final'!$AA$43="Catastrófico"),CONCATENATE("R6C",'Mapa final'!$O$43),"")</f>
        <v/>
      </c>
      <c r="AL41" s="53" t="str">
        <f>IF(AND('Mapa final'!$Y$44="Baja",'Mapa final'!$AA$44="Catastrófico"),CONCATENATE("R6C",'Mapa final'!$O$44),"")</f>
        <v/>
      </c>
      <c r="AM41" s="54" t="str">
        <f>IF(AND('Mapa final'!$Y$45="Baja",'Mapa final'!$AA$45="Catastrófico"),CONCATENATE("R6C",'Mapa final'!$O$45),"")</f>
        <v/>
      </c>
      <c r="AN41" s="80"/>
      <c r="AO41" s="390"/>
      <c r="AP41" s="391"/>
      <c r="AQ41" s="391"/>
      <c r="AR41" s="391"/>
      <c r="AS41" s="391"/>
      <c r="AT41" s="392"/>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row>
    <row r="42" spans="1:80" ht="15" customHeight="1" x14ac:dyDescent="0.25">
      <c r="A42" s="80"/>
      <c r="B42" s="271"/>
      <c r="C42" s="271"/>
      <c r="D42" s="272"/>
      <c r="E42" s="370"/>
      <c r="F42" s="369"/>
      <c r="G42" s="369"/>
      <c r="H42" s="369"/>
      <c r="I42" s="369"/>
      <c r="J42" s="73" t="str">
        <f>IF(AND('Mapa final'!$Y$46="Baja",'Mapa final'!$AA$46="Leve"),CONCATENATE("R7C",'Mapa final'!$O$46),"")</f>
        <v/>
      </c>
      <c r="K42" s="74" t="str">
        <f>IF(AND('Mapa final'!$Y$47="Baja",'Mapa final'!$AA$47="Leve"),CONCATENATE("R7C",'Mapa final'!$O$47),"")</f>
        <v/>
      </c>
      <c r="L42" s="74" t="str">
        <f>IF(AND('Mapa final'!$Y$48="Baja",'Mapa final'!$AA$48="Leve"),CONCATENATE("R7C",'Mapa final'!$O$48),"")</f>
        <v/>
      </c>
      <c r="M42" s="74" t="str">
        <f>IF(AND('Mapa final'!$Y$49="Baja",'Mapa final'!$AA$49="Leve"),CONCATENATE("R7C",'Mapa final'!$O$49),"")</f>
        <v/>
      </c>
      <c r="N42" s="74" t="str">
        <f>IF(AND('Mapa final'!$Y$50="Baja",'Mapa final'!$AA$50="Leve"),CONCATENATE("R7C",'Mapa final'!$O$50),"")</f>
        <v/>
      </c>
      <c r="O42" s="75" t="str">
        <f>IF(AND('Mapa final'!$Y$51="Baja",'Mapa final'!$AA$51="Leve"),CONCATENATE("R7C",'Mapa final'!$O$51),"")</f>
        <v/>
      </c>
      <c r="P42" s="64" t="str">
        <f>IF(AND('Mapa final'!$Y$46="Baja",'Mapa final'!$AA$46="Menor"),CONCATENATE("R7C",'Mapa final'!$O$46),"")</f>
        <v/>
      </c>
      <c r="Q42" s="65" t="str">
        <f>IF(AND('Mapa final'!$Y$47="Baja",'Mapa final'!$AA$47="Menor"),CONCATENATE("R7C",'Mapa final'!$O$47),"")</f>
        <v/>
      </c>
      <c r="R42" s="65" t="str">
        <f>IF(AND('Mapa final'!$Y$48="Baja",'Mapa final'!$AA$48="Menor"),CONCATENATE("R7C",'Mapa final'!$O$48),"")</f>
        <v/>
      </c>
      <c r="S42" s="65" t="str">
        <f>IF(AND('Mapa final'!$Y$49="Baja",'Mapa final'!$AA$49="Menor"),CONCATENATE("R7C",'Mapa final'!$O$49),"")</f>
        <v/>
      </c>
      <c r="T42" s="65" t="str">
        <f>IF(AND('Mapa final'!$Y$50="Baja",'Mapa final'!$AA$50="Menor"),CONCATENATE("R7C",'Mapa final'!$O$50),"")</f>
        <v/>
      </c>
      <c r="U42" s="66" t="str">
        <f>IF(AND('Mapa final'!$Y$51="Baja",'Mapa final'!$AA$51="Menor"),CONCATENATE("R7C",'Mapa final'!$O$51),"")</f>
        <v/>
      </c>
      <c r="V42" s="64" t="str">
        <f>IF(AND('Mapa final'!$Y$46="Baja",'Mapa final'!$AA$46="Moderado"),CONCATENATE("R7C",'Mapa final'!$O$46),"")</f>
        <v/>
      </c>
      <c r="W42" s="65" t="str">
        <f>IF(AND('Mapa final'!$Y$47="Baja",'Mapa final'!$AA$47="Moderado"),CONCATENATE("R7C",'Mapa final'!$O$47),"")</f>
        <v/>
      </c>
      <c r="X42" s="65" t="str">
        <f>IF(AND('Mapa final'!$Y$48="Baja",'Mapa final'!$AA$48="Moderado"),CONCATENATE("R7C",'Mapa final'!$O$48),"")</f>
        <v/>
      </c>
      <c r="Y42" s="65" t="str">
        <f>IF(AND('Mapa final'!$Y$49="Baja",'Mapa final'!$AA$49="Moderado"),CONCATENATE("R7C",'Mapa final'!$O$49),"")</f>
        <v/>
      </c>
      <c r="Z42" s="65" t="str">
        <f>IF(AND('Mapa final'!$Y$50="Baja",'Mapa final'!$AA$50="Moderado"),CONCATENATE("R7C",'Mapa final'!$O$50),"")</f>
        <v/>
      </c>
      <c r="AA42" s="66" t="str">
        <f>IF(AND('Mapa final'!$Y$51="Baja",'Mapa final'!$AA$51="Moderado"),CONCATENATE("R7C",'Mapa final'!$O$51),"")</f>
        <v/>
      </c>
      <c r="AB42" s="49" t="str">
        <f>IF(AND('Mapa final'!$Y$46="Baja",'Mapa final'!$AA$46="Mayor"),CONCATENATE("R7C",'Mapa final'!$O$46),"")</f>
        <v/>
      </c>
      <c r="AC42" s="50" t="str">
        <f>IF(AND('Mapa final'!$Y$47="Baja",'Mapa final'!$AA$47="Mayor"),CONCATENATE("R7C",'Mapa final'!$O$47),"")</f>
        <v/>
      </c>
      <c r="AD42" s="50" t="str">
        <f>IF(AND('Mapa final'!$Y$48="Baja",'Mapa final'!$AA$48="Mayor"),CONCATENATE("R7C",'Mapa final'!$O$48),"")</f>
        <v/>
      </c>
      <c r="AE42" s="50" t="str">
        <f>IF(AND('Mapa final'!$Y$49="Baja",'Mapa final'!$AA$49="Mayor"),CONCATENATE("R7C",'Mapa final'!$O$49),"")</f>
        <v/>
      </c>
      <c r="AF42" s="50" t="str">
        <f>IF(AND('Mapa final'!$Y$50="Baja",'Mapa final'!$AA$50="Mayor"),CONCATENATE("R7C",'Mapa final'!$O$50),"")</f>
        <v/>
      </c>
      <c r="AG42" s="51" t="str">
        <f>IF(AND('Mapa final'!$Y$51="Baja",'Mapa final'!$AA$51="Mayor"),CONCATENATE("R7C",'Mapa final'!$O$51),"")</f>
        <v/>
      </c>
      <c r="AH42" s="52" t="str">
        <f>IF(AND('Mapa final'!$Y$46="Baja",'Mapa final'!$AA$46="Catastrófico"),CONCATENATE("R7C",'Mapa final'!$O$46),"")</f>
        <v/>
      </c>
      <c r="AI42" s="53" t="str">
        <f>IF(AND('Mapa final'!$Y$47="Baja",'Mapa final'!$AA$47="Catastrófico"),CONCATENATE("R7C",'Mapa final'!$O$47),"")</f>
        <v/>
      </c>
      <c r="AJ42" s="53" t="str">
        <f>IF(AND('Mapa final'!$Y$48="Baja",'Mapa final'!$AA$48="Catastrófico"),CONCATENATE("R7C",'Mapa final'!$O$48),"")</f>
        <v/>
      </c>
      <c r="AK42" s="53" t="str">
        <f>IF(AND('Mapa final'!$Y$49="Baja",'Mapa final'!$AA$49="Catastrófico"),CONCATENATE("R7C",'Mapa final'!$O$49),"")</f>
        <v/>
      </c>
      <c r="AL42" s="53" t="str">
        <f>IF(AND('Mapa final'!$Y$50="Baja",'Mapa final'!$AA$50="Catastrófico"),CONCATENATE("R7C",'Mapa final'!$O$50),"")</f>
        <v/>
      </c>
      <c r="AM42" s="54" t="str">
        <f>IF(AND('Mapa final'!$Y$51="Baja",'Mapa final'!$AA$51="Catastrófico"),CONCATENATE("R7C",'Mapa final'!$O$51),"")</f>
        <v/>
      </c>
      <c r="AN42" s="80"/>
      <c r="AO42" s="390"/>
      <c r="AP42" s="391"/>
      <c r="AQ42" s="391"/>
      <c r="AR42" s="391"/>
      <c r="AS42" s="391"/>
      <c r="AT42" s="392"/>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row>
    <row r="43" spans="1:80" ht="15" customHeight="1" x14ac:dyDescent="0.25">
      <c r="A43" s="80"/>
      <c r="B43" s="271"/>
      <c r="C43" s="271"/>
      <c r="D43" s="272"/>
      <c r="E43" s="370"/>
      <c r="F43" s="369"/>
      <c r="G43" s="369"/>
      <c r="H43" s="369"/>
      <c r="I43" s="369"/>
      <c r="J43" s="73" t="str">
        <f>IF(AND('Mapa final'!$Y$52="Baja",'Mapa final'!$AA$52="Leve"),CONCATENATE("R8C",'Mapa final'!$O$52),"")</f>
        <v/>
      </c>
      <c r="K43" s="74" t="str">
        <f>IF(AND('Mapa final'!$Y$53="Baja",'Mapa final'!$AA$53="Leve"),CONCATENATE("R8C",'Mapa final'!$O$53),"")</f>
        <v/>
      </c>
      <c r="L43" s="74" t="str">
        <f>IF(AND('Mapa final'!$Y$54="Baja",'Mapa final'!$AA$54="Leve"),CONCATENATE("R8C",'Mapa final'!$O$54),"")</f>
        <v/>
      </c>
      <c r="M43" s="74" t="str">
        <f>IF(AND('Mapa final'!$Y$55="Baja",'Mapa final'!$AA$55="Leve"),CONCATENATE("R8C",'Mapa final'!$O$55),"")</f>
        <v/>
      </c>
      <c r="N43" s="74" t="str">
        <f>IF(AND('Mapa final'!$Y$56="Baja",'Mapa final'!$AA$56="Leve"),CONCATENATE("R8C",'Mapa final'!$O$56),"")</f>
        <v/>
      </c>
      <c r="O43" s="75" t="str">
        <f>IF(AND('Mapa final'!$Y$57="Baja",'Mapa final'!$AA$57="Leve"),CONCATENATE("R8C",'Mapa final'!$O$57),"")</f>
        <v/>
      </c>
      <c r="P43" s="64" t="str">
        <f>IF(AND('Mapa final'!$Y$52="Baja",'Mapa final'!$AA$52="Menor"),CONCATENATE("R8C",'Mapa final'!$O$52),"")</f>
        <v/>
      </c>
      <c r="Q43" s="65" t="str">
        <f>IF(AND('Mapa final'!$Y$53="Baja",'Mapa final'!$AA$53="Menor"),CONCATENATE("R8C",'Mapa final'!$O$53),"")</f>
        <v/>
      </c>
      <c r="R43" s="65" t="str">
        <f>IF(AND('Mapa final'!$Y$54="Baja",'Mapa final'!$AA$54="Menor"),CONCATENATE("R8C",'Mapa final'!$O$54),"")</f>
        <v/>
      </c>
      <c r="S43" s="65" t="str">
        <f>IF(AND('Mapa final'!$Y$55="Baja",'Mapa final'!$AA$55="Menor"),CONCATENATE("R8C",'Mapa final'!$O$55),"")</f>
        <v/>
      </c>
      <c r="T43" s="65" t="str">
        <f>IF(AND('Mapa final'!$Y$56="Baja",'Mapa final'!$AA$56="Menor"),CONCATENATE("R8C",'Mapa final'!$O$56),"")</f>
        <v/>
      </c>
      <c r="U43" s="66" t="str">
        <f>IF(AND('Mapa final'!$Y$57="Baja",'Mapa final'!$AA$57="Menor"),CONCATENATE("R8C",'Mapa final'!$O$57),"")</f>
        <v/>
      </c>
      <c r="V43" s="64" t="str">
        <f>IF(AND('Mapa final'!$Y$52="Baja",'Mapa final'!$AA$52="Moderado"),CONCATENATE("R8C",'Mapa final'!$O$52),"")</f>
        <v/>
      </c>
      <c r="W43" s="65" t="str">
        <f>IF(AND('Mapa final'!$Y$53="Baja",'Mapa final'!$AA$53="Moderado"),CONCATENATE("R8C",'Mapa final'!$O$53),"")</f>
        <v/>
      </c>
      <c r="X43" s="65" t="str">
        <f>IF(AND('Mapa final'!$Y$54="Baja",'Mapa final'!$AA$54="Moderado"),CONCATENATE("R8C",'Mapa final'!$O$54),"")</f>
        <v/>
      </c>
      <c r="Y43" s="65" t="str">
        <f>IF(AND('Mapa final'!$Y$55="Baja",'Mapa final'!$AA$55="Moderado"),CONCATENATE("R8C",'Mapa final'!$O$55),"")</f>
        <v/>
      </c>
      <c r="Z43" s="65" t="str">
        <f>IF(AND('Mapa final'!$Y$56="Baja",'Mapa final'!$AA$56="Moderado"),CONCATENATE("R8C",'Mapa final'!$O$56),"")</f>
        <v/>
      </c>
      <c r="AA43" s="66" t="str">
        <f>IF(AND('Mapa final'!$Y$57="Baja",'Mapa final'!$AA$57="Moderado"),CONCATENATE("R8C",'Mapa final'!$O$57),"")</f>
        <v/>
      </c>
      <c r="AB43" s="49" t="str">
        <f>IF(AND('Mapa final'!$Y$52="Baja",'Mapa final'!$AA$52="Mayor"),CONCATENATE("R8C",'Mapa final'!$O$52),"")</f>
        <v/>
      </c>
      <c r="AC43" s="50" t="str">
        <f>IF(AND('Mapa final'!$Y$53="Baja",'Mapa final'!$AA$53="Mayor"),CONCATENATE("R8C",'Mapa final'!$O$53),"")</f>
        <v/>
      </c>
      <c r="AD43" s="50" t="str">
        <f>IF(AND('Mapa final'!$Y$54="Baja",'Mapa final'!$AA$54="Mayor"),CONCATENATE("R8C",'Mapa final'!$O$54),"")</f>
        <v/>
      </c>
      <c r="AE43" s="50" t="str">
        <f>IF(AND('Mapa final'!$Y$55="Baja",'Mapa final'!$AA$55="Mayor"),CONCATENATE("R8C",'Mapa final'!$O$55),"")</f>
        <v/>
      </c>
      <c r="AF43" s="50" t="str">
        <f>IF(AND('Mapa final'!$Y$56="Baja",'Mapa final'!$AA$56="Mayor"),CONCATENATE("R8C",'Mapa final'!$O$56),"")</f>
        <v/>
      </c>
      <c r="AG43" s="51" t="str">
        <f>IF(AND('Mapa final'!$Y$57="Baja",'Mapa final'!$AA$57="Mayor"),CONCATENATE("R8C",'Mapa final'!$O$57),"")</f>
        <v/>
      </c>
      <c r="AH43" s="52" t="str">
        <f>IF(AND('Mapa final'!$Y$52="Baja",'Mapa final'!$AA$52="Catastrófico"),CONCATENATE("R8C",'Mapa final'!$O$52),"")</f>
        <v/>
      </c>
      <c r="AI43" s="53" t="str">
        <f>IF(AND('Mapa final'!$Y$53="Baja",'Mapa final'!$AA$53="Catastrófico"),CONCATENATE("R8C",'Mapa final'!$O$53),"")</f>
        <v/>
      </c>
      <c r="AJ43" s="53" t="str">
        <f>IF(AND('Mapa final'!$Y$54="Baja",'Mapa final'!$AA$54="Catastrófico"),CONCATENATE("R8C",'Mapa final'!$O$54),"")</f>
        <v/>
      </c>
      <c r="AK43" s="53" t="str">
        <f>IF(AND('Mapa final'!$Y$55="Baja",'Mapa final'!$AA$55="Catastrófico"),CONCATENATE("R8C",'Mapa final'!$O$55),"")</f>
        <v/>
      </c>
      <c r="AL43" s="53" t="str">
        <f>IF(AND('Mapa final'!$Y$56="Baja",'Mapa final'!$AA$56="Catastrófico"),CONCATENATE("R8C",'Mapa final'!$O$56),"")</f>
        <v/>
      </c>
      <c r="AM43" s="54" t="str">
        <f>IF(AND('Mapa final'!$Y$57="Baja",'Mapa final'!$AA$57="Catastrófico"),CONCATENATE("R8C",'Mapa final'!$O$57),"")</f>
        <v/>
      </c>
      <c r="AN43" s="80"/>
      <c r="AO43" s="390"/>
      <c r="AP43" s="391"/>
      <c r="AQ43" s="391"/>
      <c r="AR43" s="391"/>
      <c r="AS43" s="391"/>
      <c r="AT43" s="392"/>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row>
    <row r="44" spans="1:80" ht="15" customHeight="1" x14ac:dyDescent="0.25">
      <c r="A44" s="80"/>
      <c r="B44" s="271"/>
      <c r="C44" s="271"/>
      <c r="D44" s="272"/>
      <c r="E44" s="370"/>
      <c r="F44" s="369"/>
      <c r="G44" s="369"/>
      <c r="H44" s="369"/>
      <c r="I44" s="369"/>
      <c r="J44" s="73" t="str">
        <f>IF(AND('Mapa final'!$Y$58="Baja",'Mapa final'!$AA$58="Leve"),CONCATENATE("R9C",'Mapa final'!$O$58),"")</f>
        <v/>
      </c>
      <c r="K44" s="74" t="str">
        <f>IF(AND('Mapa final'!$Y$59="Baja",'Mapa final'!$AA$59="Leve"),CONCATENATE("R9C",'Mapa final'!$O$59),"")</f>
        <v/>
      </c>
      <c r="L44" s="74" t="str">
        <f>IF(AND('Mapa final'!$Y$60="Baja",'Mapa final'!$AA$60="Leve"),CONCATENATE("R9C",'Mapa final'!$O$60),"")</f>
        <v/>
      </c>
      <c r="M44" s="74" t="str">
        <f>IF(AND('Mapa final'!$Y$61="Baja",'Mapa final'!$AA$61="Leve"),CONCATENATE("R9C",'Mapa final'!$O$61),"")</f>
        <v/>
      </c>
      <c r="N44" s="74" t="str">
        <f>IF(AND('Mapa final'!$Y$62="Baja",'Mapa final'!$AA$62="Leve"),CONCATENATE("R9C",'Mapa final'!$O$62),"")</f>
        <v/>
      </c>
      <c r="O44" s="75" t="str">
        <f>IF(AND('Mapa final'!$Y$63="Baja",'Mapa final'!$AA$63="Leve"),CONCATENATE("R9C",'Mapa final'!$O$63),"")</f>
        <v/>
      </c>
      <c r="P44" s="64" t="str">
        <f>IF(AND('Mapa final'!$Y$58="Baja",'Mapa final'!$AA$58="Menor"),CONCATENATE("R9C",'Mapa final'!$O$58),"")</f>
        <v/>
      </c>
      <c r="Q44" s="65" t="str">
        <f>IF(AND('Mapa final'!$Y$59="Baja",'Mapa final'!$AA$59="Menor"),CONCATENATE("R9C",'Mapa final'!$O$59),"")</f>
        <v/>
      </c>
      <c r="R44" s="65" t="str">
        <f>IF(AND('Mapa final'!$Y$60="Baja",'Mapa final'!$AA$60="Menor"),CONCATENATE("R9C",'Mapa final'!$O$60),"")</f>
        <v/>
      </c>
      <c r="S44" s="65" t="str">
        <f>IF(AND('Mapa final'!$Y$61="Baja",'Mapa final'!$AA$61="Menor"),CONCATENATE("R9C",'Mapa final'!$O$61),"")</f>
        <v/>
      </c>
      <c r="T44" s="65" t="str">
        <f>IF(AND('Mapa final'!$Y$62="Baja",'Mapa final'!$AA$62="Menor"),CONCATENATE("R9C",'Mapa final'!$O$62),"")</f>
        <v/>
      </c>
      <c r="U44" s="66" t="str">
        <f>IF(AND('Mapa final'!$Y$63="Baja",'Mapa final'!$AA$63="Menor"),CONCATENATE("R9C",'Mapa final'!$O$63),"")</f>
        <v/>
      </c>
      <c r="V44" s="64" t="str">
        <f>IF(AND('Mapa final'!$Y$58="Baja",'Mapa final'!$AA$58="Moderado"),CONCATENATE("R9C",'Mapa final'!$O$58),"")</f>
        <v/>
      </c>
      <c r="W44" s="65" t="str">
        <f>IF(AND('Mapa final'!$Y$59="Baja",'Mapa final'!$AA$59="Moderado"),CONCATENATE("R9C",'Mapa final'!$O$59),"")</f>
        <v/>
      </c>
      <c r="X44" s="65" t="str">
        <f>IF(AND('Mapa final'!$Y$60="Baja",'Mapa final'!$AA$60="Moderado"),CONCATENATE("R9C",'Mapa final'!$O$60),"")</f>
        <v/>
      </c>
      <c r="Y44" s="65" t="str">
        <f>IF(AND('Mapa final'!$Y$61="Baja",'Mapa final'!$AA$61="Moderado"),CONCATENATE("R9C",'Mapa final'!$O$61),"")</f>
        <v/>
      </c>
      <c r="Z44" s="65" t="str">
        <f>IF(AND('Mapa final'!$Y$62="Baja",'Mapa final'!$AA$62="Moderado"),CONCATENATE("R9C",'Mapa final'!$O$62),"")</f>
        <v/>
      </c>
      <c r="AA44" s="66" t="str">
        <f>IF(AND('Mapa final'!$Y$63="Baja",'Mapa final'!$AA$63="Moderado"),CONCATENATE("R9C",'Mapa final'!$O$63),"")</f>
        <v/>
      </c>
      <c r="AB44" s="49" t="str">
        <f>IF(AND('Mapa final'!$Y$58="Baja",'Mapa final'!$AA$58="Mayor"),CONCATENATE("R9C",'Mapa final'!$O$58),"")</f>
        <v/>
      </c>
      <c r="AC44" s="50" t="str">
        <f>IF(AND('Mapa final'!$Y$59="Baja",'Mapa final'!$AA$59="Mayor"),CONCATENATE("R9C",'Mapa final'!$O$59),"")</f>
        <v/>
      </c>
      <c r="AD44" s="50" t="str">
        <f>IF(AND('Mapa final'!$Y$60="Baja",'Mapa final'!$AA$60="Mayor"),CONCATENATE("R9C",'Mapa final'!$O$60),"")</f>
        <v/>
      </c>
      <c r="AE44" s="50" t="str">
        <f>IF(AND('Mapa final'!$Y$61="Baja",'Mapa final'!$AA$61="Mayor"),CONCATENATE("R9C",'Mapa final'!$O$61),"")</f>
        <v/>
      </c>
      <c r="AF44" s="50" t="str">
        <f>IF(AND('Mapa final'!$Y$62="Baja",'Mapa final'!$AA$62="Mayor"),CONCATENATE("R9C",'Mapa final'!$O$62),"")</f>
        <v/>
      </c>
      <c r="AG44" s="51" t="str">
        <f>IF(AND('Mapa final'!$Y$63="Baja",'Mapa final'!$AA$63="Mayor"),CONCATENATE("R9C",'Mapa final'!$O$63),"")</f>
        <v/>
      </c>
      <c r="AH44" s="52" t="str">
        <f>IF(AND('Mapa final'!$Y$58="Baja",'Mapa final'!$AA$58="Catastrófico"),CONCATENATE("R9C",'Mapa final'!$O$58),"")</f>
        <v/>
      </c>
      <c r="AI44" s="53" t="str">
        <f>IF(AND('Mapa final'!$Y$59="Baja",'Mapa final'!$AA$59="Catastrófico"),CONCATENATE("R9C",'Mapa final'!$O$59),"")</f>
        <v/>
      </c>
      <c r="AJ44" s="53" t="str">
        <f>IF(AND('Mapa final'!$Y$60="Baja",'Mapa final'!$AA$60="Catastrófico"),CONCATENATE("R9C",'Mapa final'!$O$60),"")</f>
        <v/>
      </c>
      <c r="AK44" s="53" t="str">
        <f>IF(AND('Mapa final'!$Y$61="Baja",'Mapa final'!$AA$61="Catastrófico"),CONCATENATE("R9C",'Mapa final'!$O$61),"")</f>
        <v/>
      </c>
      <c r="AL44" s="53" t="str">
        <f>IF(AND('Mapa final'!$Y$62="Baja",'Mapa final'!$AA$62="Catastrófico"),CONCATENATE("R9C",'Mapa final'!$O$62),"")</f>
        <v/>
      </c>
      <c r="AM44" s="54" t="str">
        <f>IF(AND('Mapa final'!$Y$63="Baja",'Mapa final'!$AA$63="Catastrófico"),CONCATENATE("R9C",'Mapa final'!$O$63),"")</f>
        <v/>
      </c>
      <c r="AN44" s="80"/>
      <c r="AO44" s="390"/>
      <c r="AP44" s="391"/>
      <c r="AQ44" s="391"/>
      <c r="AR44" s="391"/>
      <c r="AS44" s="391"/>
      <c r="AT44" s="392"/>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row>
    <row r="45" spans="1:80" ht="15.75" customHeight="1" thickBot="1" x14ac:dyDescent="0.3">
      <c r="A45" s="80"/>
      <c r="B45" s="271"/>
      <c r="C45" s="271"/>
      <c r="D45" s="272"/>
      <c r="E45" s="371"/>
      <c r="F45" s="372"/>
      <c r="G45" s="372"/>
      <c r="H45" s="372"/>
      <c r="I45" s="372"/>
      <c r="J45" s="76" t="str">
        <f>IF(AND('Mapa final'!$Y$64="Baja",'Mapa final'!$AA$64="Leve"),CONCATENATE("R10C",'Mapa final'!$O$64),"")</f>
        <v/>
      </c>
      <c r="K45" s="77" t="str">
        <f>IF(AND('Mapa final'!$Y$65="Baja",'Mapa final'!$AA$65="Leve"),CONCATENATE("R10C",'Mapa final'!$O$65),"")</f>
        <v/>
      </c>
      <c r="L45" s="77" t="str">
        <f>IF(AND('Mapa final'!$Y$66="Baja",'Mapa final'!$AA$66="Leve"),CONCATENATE("R10C",'Mapa final'!$O$66),"")</f>
        <v/>
      </c>
      <c r="M45" s="77" t="str">
        <f>IF(AND('Mapa final'!$Y$67="Baja",'Mapa final'!$AA$67="Leve"),CONCATENATE("R10C",'Mapa final'!$O$67),"")</f>
        <v/>
      </c>
      <c r="N45" s="77" t="str">
        <f>IF(AND('Mapa final'!$Y$68="Baja",'Mapa final'!$AA$68="Leve"),CONCATENATE("R10C",'Mapa final'!$O$68),"")</f>
        <v/>
      </c>
      <c r="O45" s="78" t="str">
        <f>IF(AND('Mapa final'!$Y$69="Baja",'Mapa final'!$AA$69="Leve"),CONCATENATE("R10C",'Mapa final'!$O$69),"")</f>
        <v/>
      </c>
      <c r="P45" s="64" t="str">
        <f>IF(AND('Mapa final'!$Y$64="Baja",'Mapa final'!$AA$64="Menor"),CONCATENATE("R10C",'Mapa final'!$O$64),"")</f>
        <v/>
      </c>
      <c r="Q45" s="65" t="str">
        <f>IF(AND('Mapa final'!$Y$65="Baja",'Mapa final'!$AA$65="Menor"),CONCATENATE("R10C",'Mapa final'!$O$65),"")</f>
        <v/>
      </c>
      <c r="R45" s="65" t="str">
        <f>IF(AND('Mapa final'!$Y$66="Baja",'Mapa final'!$AA$66="Menor"),CONCATENATE("R10C",'Mapa final'!$O$66),"")</f>
        <v/>
      </c>
      <c r="S45" s="65" t="str">
        <f>IF(AND('Mapa final'!$Y$67="Baja",'Mapa final'!$AA$67="Menor"),CONCATENATE("R10C",'Mapa final'!$O$67),"")</f>
        <v/>
      </c>
      <c r="T45" s="65" t="str">
        <f>IF(AND('Mapa final'!$Y$68="Baja",'Mapa final'!$AA$68="Menor"),CONCATENATE("R10C",'Mapa final'!$O$68),"")</f>
        <v/>
      </c>
      <c r="U45" s="66" t="str">
        <f>IF(AND('Mapa final'!$Y$69="Baja",'Mapa final'!$AA$69="Menor"),CONCATENATE("R10C",'Mapa final'!$O$69),"")</f>
        <v/>
      </c>
      <c r="V45" s="67" t="str">
        <f>IF(AND('Mapa final'!$Y$64="Baja",'Mapa final'!$AA$64="Moderado"),CONCATENATE("R10C",'Mapa final'!$O$64),"")</f>
        <v/>
      </c>
      <c r="W45" s="68" t="str">
        <f>IF(AND('Mapa final'!$Y$65="Baja",'Mapa final'!$AA$65="Moderado"),CONCATENATE("R10C",'Mapa final'!$O$65),"")</f>
        <v/>
      </c>
      <c r="X45" s="68" t="str">
        <f>IF(AND('Mapa final'!$Y$66="Baja",'Mapa final'!$AA$66="Moderado"),CONCATENATE("R10C",'Mapa final'!$O$66),"")</f>
        <v/>
      </c>
      <c r="Y45" s="68" t="str">
        <f>IF(AND('Mapa final'!$Y$67="Baja",'Mapa final'!$AA$67="Moderado"),CONCATENATE("R10C",'Mapa final'!$O$67),"")</f>
        <v/>
      </c>
      <c r="Z45" s="68" t="str">
        <f>IF(AND('Mapa final'!$Y$68="Baja",'Mapa final'!$AA$68="Moderado"),CONCATENATE("R10C",'Mapa final'!$O$68),"")</f>
        <v/>
      </c>
      <c r="AA45" s="69" t="str">
        <f>IF(AND('Mapa final'!$Y$69="Baja",'Mapa final'!$AA$69="Moderado"),CONCATENATE("R10C",'Mapa final'!$O$69),"")</f>
        <v/>
      </c>
      <c r="AB45" s="55" t="str">
        <f>IF(AND('Mapa final'!$Y$64="Baja",'Mapa final'!$AA$64="Mayor"),CONCATENATE("R10C",'Mapa final'!$O$64),"")</f>
        <v/>
      </c>
      <c r="AC45" s="56" t="str">
        <f>IF(AND('Mapa final'!$Y$65="Baja",'Mapa final'!$AA$65="Mayor"),CONCATENATE("R10C",'Mapa final'!$O$65),"")</f>
        <v/>
      </c>
      <c r="AD45" s="56" t="str">
        <f>IF(AND('Mapa final'!$Y$66="Baja",'Mapa final'!$AA$66="Mayor"),CONCATENATE("R10C",'Mapa final'!$O$66),"")</f>
        <v/>
      </c>
      <c r="AE45" s="56" t="str">
        <f>IF(AND('Mapa final'!$Y$67="Baja",'Mapa final'!$AA$67="Mayor"),CONCATENATE("R10C",'Mapa final'!$O$67),"")</f>
        <v/>
      </c>
      <c r="AF45" s="56" t="str">
        <f>IF(AND('Mapa final'!$Y$68="Baja",'Mapa final'!$AA$68="Mayor"),CONCATENATE("R10C",'Mapa final'!$O$68),"")</f>
        <v/>
      </c>
      <c r="AG45" s="57" t="str">
        <f>IF(AND('Mapa final'!$Y$69="Baja",'Mapa final'!$AA$69="Mayor"),CONCATENATE("R10C",'Mapa final'!$O$69),"")</f>
        <v/>
      </c>
      <c r="AH45" s="58" t="str">
        <f>IF(AND('Mapa final'!$Y$64="Baja",'Mapa final'!$AA$64="Catastrófico"),CONCATENATE("R10C",'Mapa final'!$O$64),"")</f>
        <v/>
      </c>
      <c r="AI45" s="59" t="str">
        <f>IF(AND('Mapa final'!$Y$65="Baja",'Mapa final'!$AA$65="Catastrófico"),CONCATENATE("R10C",'Mapa final'!$O$65),"")</f>
        <v/>
      </c>
      <c r="AJ45" s="59" t="str">
        <f>IF(AND('Mapa final'!$Y$66="Baja",'Mapa final'!$AA$66="Catastrófico"),CONCATENATE("R10C",'Mapa final'!$O$66),"")</f>
        <v/>
      </c>
      <c r="AK45" s="59" t="str">
        <f>IF(AND('Mapa final'!$Y$67="Baja",'Mapa final'!$AA$67="Catastrófico"),CONCATENATE("R10C",'Mapa final'!$O$67),"")</f>
        <v/>
      </c>
      <c r="AL45" s="59" t="str">
        <f>IF(AND('Mapa final'!$Y$68="Baja",'Mapa final'!$AA$68="Catastrófico"),CONCATENATE("R10C",'Mapa final'!$O$68),"")</f>
        <v/>
      </c>
      <c r="AM45" s="60" t="str">
        <f>IF(AND('Mapa final'!$Y$69="Baja",'Mapa final'!$AA$69="Catastrófico"),CONCATENATE("R10C",'Mapa final'!$O$69),"")</f>
        <v/>
      </c>
      <c r="AN45" s="80"/>
      <c r="AO45" s="393"/>
      <c r="AP45" s="394"/>
      <c r="AQ45" s="394"/>
      <c r="AR45" s="394"/>
      <c r="AS45" s="394"/>
      <c r="AT45" s="395"/>
    </row>
    <row r="46" spans="1:80" ht="46.5" customHeight="1" x14ac:dyDescent="0.35">
      <c r="A46" s="80"/>
      <c r="B46" s="271"/>
      <c r="C46" s="271"/>
      <c r="D46" s="272"/>
      <c r="E46" s="366" t="s">
        <v>112</v>
      </c>
      <c r="F46" s="367"/>
      <c r="G46" s="367"/>
      <c r="H46" s="367"/>
      <c r="I46" s="384"/>
      <c r="J46" s="70" t="str">
        <f>IF(AND('Mapa final'!$Y$10="Muy Baja",'Mapa final'!$AA$10="Leve"),CONCATENATE("R1C",'Mapa final'!$O$10),"")</f>
        <v/>
      </c>
      <c r="K46" s="71" t="str">
        <f>IF(AND('Mapa final'!$Y$11="Muy Baja",'Mapa final'!$AA$11="Leve"),CONCATENATE("R1C",'Mapa final'!$O$11),"")</f>
        <v/>
      </c>
      <c r="L46" s="71" t="str">
        <f>IF(AND('Mapa final'!$Y$12="Muy Baja",'Mapa final'!$AA$12="Leve"),CONCATENATE("R1C",'Mapa final'!$O$12),"")</f>
        <v/>
      </c>
      <c r="M46" s="71" t="str">
        <f>IF(AND('Mapa final'!$Y$13="Muy Baja",'Mapa final'!$AA$13="Leve"),CONCATENATE("R1C",'Mapa final'!$O$13),"")</f>
        <v/>
      </c>
      <c r="N46" s="71" t="str">
        <f>IF(AND('Mapa final'!$Y$14="Muy Baja",'Mapa final'!$AA$14="Leve"),CONCATENATE("R1C",'Mapa final'!$O$14),"")</f>
        <v/>
      </c>
      <c r="O46" s="72" t="str">
        <f>IF(AND('Mapa final'!$Y$15="Muy Baja",'Mapa final'!$AA$15="Leve"),CONCATENATE("R1C",'Mapa final'!$O$15),"")</f>
        <v/>
      </c>
      <c r="P46" s="70" t="str">
        <f>IF(AND('Mapa final'!$Y$10="Muy Baja",'Mapa final'!$AA$10="Menor"),CONCATENATE("R1C",'Mapa final'!$O$10),"")</f>
        <v/>
      </c>
      <c r="Q46" s="71" t="str">
        <f>IF(AND('Mapa final'!$Y$11="Muy Baja",'Mapa final'!$AA$11="Menor"),CONCATENATE("R1C",'Mapa final'!$O$11),"")</f>
        <v/>
      </c>
      <c r="R46" s="71" t="str">
        <f>IF(AND('Mapa final'!$Y$12="Muy Baja",'Mapa final'!$AA$12="Menor"),CONCATENATE("R1C",'Mapa final'!$O$12),"")</f>
        <v/>
      </c>
      <c r="S46" s="71" t="str">
        <f>IF(AND('Mapa final'!$Y$13="Muy Baja",'Mapa final'!$AA$13="Menor"),CONCATENATE("R1C",'Mapa final'!$O$13),"")</f>
        <v/>
      </c>
      <c r="T46" s="71" t="str">
        <f>IF(AND('Mapa final'!$Y$14="Muy Baja",'Mapa final'!$AA$14="Menor"),CONCATENATE("R1C",'Mapa final'!$O$14),"")</f>
        <v/>
      </c>
      <c r="U46" s="72" t="str">
        <f>IF(AND('Mapa final'!$Y$15="Muy Baja",'Mapa final'!$AA$15="Menor"),CONCATENATE("R1C",'Mapa final'!$O$15),"")</f>
        <v/>
      </c>
      <c r="V46" s="61" t="str">
        <f>IF(AND('Mapa final'!$Y$10="Muy Baja",'Mapa final'!$AA$10="Moderado"),CONCATENATE("R1C",'Mapa final'!$O$10),"")</f>
        <v/>
      </c>
      <c r="W46" s="79" t="str">
        <f>IF(AND('Mapa final'!$Y$11="Muy Baja",'Mapa final'!$AA$11="Moderado"),CONCATENATE("R1C",'Mapa final'!$O$11),"")</f>
        <v/>
      </c>
      <c r="X46" s="62" t="str">
        <f>IF(AND('Mapa final'!$Y$12="Muy Baja",'Mapa final'!$AA$12="Moderado"),CONCATENATE("R1C",'Mapa final'!$O$12),"")</f>
        <v/>
      </c>
      <c r="Y46" s="62" t="str">
        <f>IF(AND('Mapa final'!$Y$13="Muy Baja",'Mapa final'!$AA$13="Moderado"),CONCATENATE("R1C",'Mapa final'!$O$13),"")</f>
        <v>R1C4</v>
      </c>
      <c r="Z46" s="62" t="str">
        <f>IF(AND('Mapa final'!$Y$14="Muy Baja",'Mapa final'!$AA$14="Moderado"),CONCATENATE("R1C",'Mapa final'!$O$14),"")</f>
        <v/>
      </c>
      <c r="AA46" s="63" t="str">
        <f>IF(AND('Mapa final'!$Y$15="Muy Baja",'Mapa final'!$AA$15="Moderado"),CONCATENATE("R1C",'Mapa final'!$O$15),"")</f>
        <v/>
      </c>
      <c r="AB46" s="43" t="str">
        <f>IF(AND('Mapa final'!$Y$10="Muy Baja",'Mapa final'!$AA$10="Mayor"),CONCATENATE("R1C",'Mapa final'!$O$10),"")</f>
        <v/>
      </c>
      <c r="AC46" s="44" t="str">
        <f>IF(AND('Mapa final'!$Y$11="Muy Baja",'Mapa final'!$AA$11="Mayor"),CONCATENATE("R1C",'Mapa final'!$O$11),"")</f>
        <v/>
      </c>
      <c r="AD46" s="44" t="str">
        <f>IF(AND('Mapa final'!$Y$12="Muy Baja",'Mapa final'!$AA$12="Mayor"),CONCATENATE("R1C",'Mapa final'!$O$12),"")</f>
        <v/>
      </c>
      <c r="AE46" s="44" t="str">
        <f>IF(AND('Mapa final'!$Y$13="Muy Baja",'Mapa final'!$AA$13="Mayor"),CONCATENATE("R1C",'Mapa final'!$O$13),"")</f>
        <v/>
      </c>
      <c r="AF46" s="44" t="str">
        <f>IF(AND('Mapa final'!$Y$14="Muy Baja",'Mapa final'!$AA$14="Mayor"),CONCATENATE("R1C",'Mapa final'!$O$14),"")</f>
        <v/>
      </c>
      <c r="AG46" s="45" t="str">
        <f>IF(AND('Mapa final'!$Y$15="Muy Baja",'Mapa final'!$AA$15="Mayor"),CONCATENATE("R1C",'Mapa final'!$O$15),"")</f>
        <v/>
      </c>
      <c r="AH46" s="46" t="str">
        <f>IF(AND('Mapa final'!$Y$10="Muy Baja",'Mapa final'!$AA$10="Catastrófico"),CONCATENATE("R1C",'Mapa final'!$O$10),"")</f>
        <v/>
      </c>
      <c r="AI46" s="47" t="str">
        <f>IF(AND('Mapa final'!$Y$11="Muy Baja",'Mapa final'!$AA$11="Catastrófico"),CONCATENATE("R1C",'Mapa final'!$O$11),"")</f>
        <v/>
      </c>
      <c r="AJ46" s="47" t="str">
        <f>IF(AND('Mapa final'!$Y$12="Muy Baja",'Mapa final'!$AA$12="Catastrófico"),CONCATENATE("R1C",'Mapa final'!$O$12),"")</f>
        <v/>
      </c>
      <c r="AK46" s="47" t="str">
        <f>IF(AND('Mapa final'!$Y$13="Muy Baja",'Mapa final'!$AA$13="Catastrófico"),CONCATENATE("R1C",'Mapa final'!$O$13),"")</f>
        <v/>
      </c>
      <c r="AL46" s="47" t="str">
        <f>IF(AND('Mapa final'!$Y$14="Muy Baja",'Mapa final'!$AA$14="Catastrófico"),CONCATENATE("R1C",'Mapa final'!$O$14),"")</f>
        <v/>
      </c>
      <c r="AM46" s="48" t="str">
        <f>IF(AND('Mapa final'!$Y$15="Muy Baja",'Mapa final'!$AA$15="Catastrófico"),CONCATENATE("R1C",'Mapa final'!$O$15),"")</f>
        <v/>
      </c>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row>
    <row r="47" spans="1:80" ht="46.5" customHeight="1" x14ac:dyDescent="0.25">
      <c r="A47" s="80"/>
      <c r="B47" s="271"/>
      <c r="C47" s="271"/>
      <c r="D47" s="272"/>
      <c r="E47" s="368"/>
      <c r="F47" s="369"/>
      <c r="G47" s="369"/>
      <c r="H47" s="369"/>
      <c r="I47" s="385"/>
      <c r="J47" s="73" t="str">
        <f>IF(AND('Mapa final'!$Y$16="Muy Baja",'Mapa final'!$AA$16="Leve"),CONCATENATE("R2C",'Mapa final'!$O$16),"")</f>
        <v/>
      </c>
      <c r="K47" s="74" t="str">
        <f>IF(AND('Mapa final'!$Y$17="Muy Baja",'Mapa final'!$AA$17="Leve"),CONCATENATE("R2C",'Mapa final'!$O$17),"")</f>
        <v/>
      </c>
      <c r="L47" s="74" t="str">
        <f>IF(AND('Mapa final'!$Y$18="Muy Baja",'Mapa final'!$AA$18="Leve"),CONCATENATE("R2C",'Mapa final'!$O$18),"")</f>
        <v/>
      </c>
      <c r="M47" s="74" t="str">
        <f>IF(AND('Mapa final'!$Y$19="Muy Baja",'Mapa final'!$AA$19="Leve"),CONCATENATE("R2C",'Mapa final'!$O$19),"")</f>
        <v/>
      </c>
      <c r="N47" s="74" t="str">
        <f>IF(AND('Mapa final'!$Y$20="Muy Baja",'Mapa final'!$AA$20="Leve"),CONCATENATE("R2C",'Mapa final'!$O$20),"")</f>
        <v/>
      </c>
      <c r="O47" s="75" t="str">
        <f>IF(AND('Mapa final'!$Y$21="Muy Baja",'Mapa final'!$AA$21="Leve"),CONCATENATE("R2C",'Mapa final'!$O$21),"")</f>
        <v/>
      </c>
      <c r="P47" s="73" t="str">
        <f>IF(AND('Mapa final'!$Y$16="Muy Baja",'Mapa final'!$AA$16="Menor"),CONCATENATE("R2C",'Mapa final'!$O$16),"")</f>
        <v/>
      </c>
      <c r="Q47" s="74" t="str">
        <f>IF(AND('Mapa final'!$Y$17="Muy Baja",'Mapa final'!$AA$17="Menor"),CONCATENATE("R2C",'Mapa final'!$O$17),"")</f>
        <v/>
      </c>
      <c r="R47" s="74" t="str">
        <f>IF(AND('Mapa final'!$Y$18="Muy Baja",'Mapa final'!$AA$18="Menor"),CONCATENATE("R2C",'Mapa final'!$O$18),"")</f>
        <v/>
      </c>
      <c r="S47" s="74" t="str">
        <f>IF(AND('Mapa final'!$Y$19="Muy Baja",'Mapa final'!$AA$19="Menor"),CONCATENATE("R2C",'Mapa final'!$O$19),"")</f>
        <v/>
      </c>
      <c r="T47" s="74" t="str">
        <f>IF(AND('Mapa final'!$Y$20="Muy Baja",'Mapa final'!$AA$20="Menor"),CONCATENATE("R2C",'Mapa final'!$O$20),"")</f>
        <v/>
      </c>
      <c r="U47" s="75" t="str">
        <f>IF(AND('Mapa final'!$Y$21="Muy Baja",'Mapa final'!$AA$21="Menor"),CONCATENATE("R2C",'Mapa final'!$O$21),"")</f>
        <v/>
      </c>
      <c r="V47" s="64" t="str">
        <f>IF(AND('Mapa final'!$Y$16="Muy Baja",'Mapa final'!$AA$16="Moderado"),CONCATENATE("R2C",'Mapa final'!$O$16),"")</f>
        <v/>
      </c>
      <c r="W47" s="65" t="str">
        <f>IF(AND('Mapa final'!$Y$17="Muy Baja",'Mapa final'!$AA$17="Moderado"),CONCATENATE("R2C",'Mapa final'!$O$17),"")</f>
        <v/>
      </c>
      <c r="X47" s="65" t="str">
        <f>IF(AND('Mapa final'!$Y$18="Muy Baja",'Mapa final'!$AA$18="Moderado"),CONCATENATE("R2C",'Mapa final'!$O$18),"")</f>
        <v/>
      </c>
      <c r="Y47" s="65" t="str">
        <f>IF(AND('Mapa final'!$Y$19="Muy Baja",'Mapa final'!$AA$19="Moderado"),CONCATENATE("R2C",'Mapa final'!$O$19),"")</f>
        <v/>
      </c>
      <c r="Z47" s="65" t="str">
        <f>IF(AND('Mapa final'!$Y$20="Muy Baja",'Mapa final'!$AA$20="Moderado"),CONCATENATE("R2C",'Mapa final'!$O$20),"")</f>
        <v/>
      </c>
      <c r="AA47" s="66" t="str">
        <f>IF(AND('Mapa final'!$Y$21="Muy Baja",'Mapa final'!$AA$21="Moderado"),CONCATENATE("R2C",'Mapa final'!$O$21),"")</f>
        <v/>
      </c>
      <c r="AB47" s="49" t="str">
        <f>IF(AND('Mapa final'!$Y$16="Muy Baja",'Mapa final'!$AA$16="Mayor"),CONCATENATE("R2C",'Mapa final'!$O$16),"")</f>
        <v/>
      </c>
      <c r="AC47" s="50" t="str">
        <f>IF(AND('Mapa final'!$Y$17="Muy Baja",'Mapa final'!$AA$17="Mayor"),CONCATENATE("R2C",'Mapa final'!$O$17),"")</f>
        <v/>
      </c>
      <c r="AD47" s="50" t="str">
        <f>IF(AND('Mapa final'!$Y$18="Muy Baja",'Mapa final'!$AA$18="Mayor"),CONCATENATE("R2C",'Mapa final'!$O$18),"")</f>
        <v/>
      </c>
      <c r="AE47" s="50" t="str">
        <f>IF(AND('Mapa final'!$Y$19="Muy Baja",'Mapa final'!$AA$19="Mayor"),CONCATENATE("R2C",'Mapa final'!$O$19),"")</f>
        <v/>
      </c>
      <c r="AF47" s="50" t="str">
        <f>IF(AND('Mapa final'!$Y$20="Muy Baja",'Mapa final'!$AA$20="Mayor"),CONCATENATE("R2C",'Mapa final'!$O$20),"")</f>
        <v/>
      </c>
      <c r="AG47" s="51" t="str">
        <f>IF(AND('Mapa final'!$Y$21="Muy Baja",'Mapa final'!$AA$21="Mayor"),CONCATENATE("R2C",'Mapa final'!$O$21),"")</f>
        <v/>
      </c>
      <c r="AH47" s="52" t="str">
        <f>IF(AND('Mapa final'!$Y$16="Muy Baja",'Mapa final'!$AA$16="Catastrófico"),CONCATENATE("R2C",'Mapa final'!$O$16),"")</f>
        <v/>
      </c>
      <c r="AI47" s="53" t="str">
        <f>IF(AND('Mapa final'!$Y$17="Muy Baja",'Mapa final'!$AA$17="Catastrófico"),CONCATENATE("R2C",'Mapa final'!$O$17),"")</f>
        <v/>
      </c>
      <c r="AJ47" s="53" t="str">
        <f>IF(AND('Mapa final'!$Y$18="Muy Baja",'Mapa final'!$AA$18="Catastrófico"),CONCATENATE("R2C",'Mapa final'!$O$18),"")</f>
        <v/>
      </c>
      <c r="AK47" s="53" t="str">
        <f>IF(AND('Mapa final'!$Y$19="Muy Baja",'Mapa final'!$AA$19="Catastrófico"),CONCATENATE("R2C",'Mapa final'!$O$19),"")</f>
        <v/>
      </c>
      <c r="AL47" s="53" t="str">
        <f>IF(AND('Mapa final'!$Y$20="Muy Baja",'Mapa final'!$AA$20="Catastrófico"),CONCATENATE("R2C",'Mapa final'!$O$20),"")</f>
        <v/>
      </c>
      <c r="AM47" s="54" t="str">
        <f>IF(AND('Mapa final'!$Y$21="Muy Baja",'Mapa final'!$AA$21="Catastrófico"),CONCATENATE("R2C",'Mapa final'!$O$21),"")</f>
        <v/>
      </c>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row>
    <row r="48" spans="1:80" ht="15" customHeight="1" x14ac:dyDescent="0.25">
      <c r="A48" s="80"/>
      <c r="B48" s="271"/>
      <c r="C48" s="271"/>
      <c r="D48" s="272"/>
      <c r="E48" s="368"/>
      <c r="F48" s="369"/>
      <c r="G48" s="369"/>
      <c r="H48" s="369"/>
      <c r="I48" s="385"/>
      <c r="J48" s="73" t="str">
        <f>IF(AND('Mapa final'!$Y$22="Muy Baja",'Mapa final'!$AA$22="Leve"),CONCATENATE("R3C",'Mapa final'!$O$22),"")</f>
        <v/>
      </c>
      <c r="K48" s="74" t="str">
        <f>IF(AND('Mapa final'!$Y$23="Muy Baja",'Mapa final'!$AA$23="Leve"),CONCATENATE("R3C",'Mapa final'!$O$23),"")</f>
        <v/>
      </c>
      <c r="L48" s="74" t="str">
        <f>IF(AND('Mapa final'!$Y$24="Muy Baja",'Mapa final'!$AA$24="Leve"),CONCATENATE("R3C",'Mapa final'!$O$24),"")</f>
        <v/>
      </c>
      <c r="M48" s="74" t="str">
        <f>IF(AND('Mapa final'!$Y$25="Muy Baja",'Mapa final'!$AA$25="Leve"),CONCATENATE("R3C",'Mapa final'!$O$25),"")</f>
        <v/>
      </c>
      <c r="N48" s="74" t="str">
        <f>IF(AND('Mapa final'!$Y$26="Muy Baja",'Mapa final'!$AA$26="Leve"),CONCATENATE("R3C",'Mapa final'!$O$26),"")</f>
        <v/>
      </c>
      <c r="O48" s="75" t="str">
        <f>IF(AND('Mapa final'!$Y$27="Muy Baja",'Mapa final'!$AA$27="Leve"),CONCATENATE("R3C",'Mapa final'!$O$27),"")</f>
        <v/>
      </c>
      <c r="P48" s="73" t="str">
        <f>IF(AND('Mapa final'!$Y$22="Muy Baja",'Mapa final'!$AA$22="Menor"),CONCATENATE("R3C",'Mapa final'!$O$22),"")</f>
        <v/>
      </c>
      <c r="Q48" s="74" t="str">
        <f>IF(AND('Mapa final'!$Y$23="Muy Baja",'Mapa final'!$AA$23="Menor"),CONCATENATE("R3C",'Mapa final'!$O$23),"")</f>
        <v/>
      </c>
      <c r="R48" s="74" t="str">
        <f>IF(AND('Mapa final'!$Y$24="Muy Baja",'Mapa final'!$AA$24="Menor"),CONCATENATE("R3C",'Mapa final'!$O$24),"")</f>
        <v/>
      </c>
      <c r="S48" s="74" t="str">
        <f>IF(AND('Mapa final'!$Y$25="Muy Baja",'Mapa final'!$AA$25="Menor"),CONCATENATE("R3C",'Mapa final'!$O$25),"")</f>
        <v/>
      </c>
      <c r="T48" s="74" t="str">
        <f>IF(AND('Mapa final'!$Y$26="Muy Baja",'Mapa final'!$AA$26="Menor"),CONCATENATE("R3C",'Mapa final'!$O$26),"")</f>
        <v/>
      </c>
      <c r="U48" s="75" t="str">
        <f>IF(AND('Mapa final'!$Y$27="Muy Baja",'Mapa final'!$AA$27="Menor"),CONCATENATE("R3C",'Mapa final'!$O$27),"")</f>
        <v/>
      </c>
      <c r="V48" s="64" t="str">
        <f>IF(AND('Mapa final'!$Y$22="Muy Baja",'Mapa final'!$AA$22="Moderado"),CONCATENATE("R3C",'Mapa final'!$O$22),"")</f>
        <v/>
      </c>
      <c r="W48" s="65" t="str">
        <f>IF(AND('Mapa final'!$Y$23="Muy Baja",'Mapa final'!$AA$23="Moderado"),CONCATENATE("R3C",'Mapa final'!$O$23),"")</f>
        <v/>
      </c>
      <c r="X48" s="65" t="str">
        <f>IF(AND('Mapa final'!$Y$24="Muy Baja",'Mapa final'!$AA$24="Moderado"),CONCATENATE("R3C",'Mapa final'!$O$24),"")</f>
        <v/>
      </c>
      <c r="Y48" s="65" t="str">
        <f>IF(AND('Mapa final'!$Y$25="Muy Baja",'Mapa final'!$AA$25="Moderado"),CONCATENATE("R3C",'Mapa final'!$O$25),"")</f>
        <v/>
      </c>
      <c r="Z48" s="65" t="str">
        <f>IF(AND('Mapa final'!$Y$26="Muy Baja",'Mapa final'!$AA$26="Moderado"),CONCATENATE("R3C",'Mapa final'!$O$26),"")</f>
        <v/>
      </c>
      <c r="AA48" s="66" t="str">
        <f>IF(AND('Mapa final'!$Y$27="Muy Baja",'Mapa final'!$AA$27="Moderado"),CONCATENATE("R3C",'Mapa final'!$O$27),"")</f>
        <v/>
      </c>
      <c r="AB48" s="49" t="str">
        <f>IF(AND('Mapa final'!$Y$22="Muy Baja",'Mapa final'!$AA$22="Mayor"),CONCATENATE("R3C",'Mapa final'!$O$22),"")</f>
        <v/>
      </c>
      <c r="AC48" s="50" t="str">
        <f>IF(AND('Mapa final'!$Y$23="Muy Baja",'Mapa final'!$AA$23="Mayor"),CONCATENATE("R3C",'Mapa final'!$O$23),"")</f>
        <v/>
      </c>
      <c r="AD48" s="50" t="str">
        <f>IF(AND('Mapa final'!$Y$24="Muy Baja",'Mapa final'!$AA$24="Mayor"),CONCATENATE("R3C",'Mapa final'!$O$24),"")</f>
        <v/>
      </c>
      <c r="AE48" s="50" t="str">
        <f>IF(AND('Mapa final'!$Y$25="Muy Baja",'Mapa final'!$AA$25="Mayor"),CONCATENATE("R3C",'Mapa final'!$O$25),"")</f>
        <v/>
      </c>
      <c r="AF48" s="50" t="str">
        <f>IF(AND('Mapa final'!$Y$26="Muy Baja",'Mapa final'!$AA$26="Mayor"),CONCATENATE("R3C",'Mapa final'!$O$26),"")</f>
        <v/>
      </c>
      <c r="AG48" s="51" t="str">
        <f>IF(AND('Mapa final'!$Y$27="Muy Baja",'Mapa final'!$AA$27="Mayor"),CONCATENATE("R3C",'Mapa final'!$O$27),"")</f>
        <v/>
      </c>
      <c r="AH48" s="52" t="str">
        <f>IF(AND('Mapa final'!$Y$22="Muy Baja",'Mapa final'!$AA$22="Catastrófico"),CONCATENATE("R3C",'Mapa final'!$O$22),"")</f>
        <v/>
      </c>
      <c r="AI48" s="53" t="str">
        <f>IF(AND('Mapa final'!$Y$23="Muy Baja",'Mapa final'!$AA$23="Catastrófico"),CONCATENATE("R3C",'Mapa final'!$O$23),"")</f>
        <v/>
      </c>
      <c r="AJ48" s="53" t="str">
        <f>IF(AND('Mapa final'!$Y$24="Muy Baja",'Mapa final'!$AA$24="Catastrófico"),CONCATENATE("R3C",'Mapa final'!$O$24),"")</f>
        <v/>
      </c>
      <c r="AK48" s="53" t="str">
        <f>IF(AND('Mapa final'!$Y$25="Muy Baja",'Mapa final'!$AA$25="Catastrófico"),CONCATENATE("R3C",'Mapa final'!$O$25),"")</f>
        <v/>
      </c>
      <c r="AL48" s="53" t="str">
        <f>IF(AND('Mapa final'!$Y$26="Muy Baja",'Mapa final'!$AA$26="Catastrófico"),CONCATENATE("R3C",'Mapa final'!$O$26),"")</f>
        <v/>
      </c>
      <c r="AM48" s="54" t="str">
        <f>IF(AND('Mapa final'!$Y$27="Muy Baja",'Mapa final'!$AA$27="Catastrófico"),CONCATENATE("R3C",'Mapa final'!$O$27),"")</f>
        <v/>
      </c>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80"/>
      <c r="CA48" s="80"/>
      <c r="CB48" s="80"/>
    </row>
    <row r="49" spans="1:80" ht="15" customHeight="1" x14ac:dyDescent="0.25">
      <c r="A49" s="80"/>
      <c r="B49" s="271"/>
      <c r="C49" s="271"/>
      <c r="D49" s="272"/>
      <c r="E49" s="370"/>
      <c r="F49" s="369"/>
      <c r="G49" s="369"/>
      <c r="H49" s="369"/>
      <c r="I49" s="385"/>
      <c r="J49" s="73" t="str">
        <f>IF(AND('Mapa final'!$Y$28="Muy Baja",'Mapa final'!$AA$28="Leve"),CONCATENATE("R4C",'Mapa final'!$O$28),"")</f>
        <v/>
      </c>
      <c r="K49" s="74" t="str">
        <f>IF(AND('Mapa final'!$Y$29="Muy Baja",'Mapa final'!$AA$29="Leve"),CONCATENATE("R4C",'Mapa final'!$O$29),"")</f>
        <v/>
      </c>
      <c r="L49" s="74" t="str">
        <f>IF(AND('Mapa final'!$Y$30="Muy Baja",'Mapa final'!$AA$30="Leve"),CONCATENATE("R4C",'Mapa final'!$O$30),"")</f>
        <v/>
      </c>
      <c r="M49" s="74" t="str">
        <f>IF(AND('Mapa final'!$Y$31="Muy Baja",'Mapa final'!$AA$31="Leve"),CONCATENATE("R4C",'Mapa final'!$O$31),"")</f>
        <v/>
      </c>
      <c r="N49" s="74" t="str">
        <f>IF(AND('Mapa final'!$Y$32="Muy Baja",'Mapa final'!$AA$32="Leve"),CONCATENATE("R4C",'Mapa final'!$O$32),"")</f>
        <v/>
      </c>
      <c r="O49" s="75" t="str">
        <f>IF(AND('Mapa final'!$Y$33="Muy Baja",'Mapa final'!$AA$33="Leve"),CONCATENATE("R4C",'Mapa final'!$O$33),"")</f>
        <v/>
      </c>
      <c r="P49" s="73" t="str">
        <f>IF(AND('Mapa final'!$Y$28="Muy Baja",'Mapa final'!$AA$28="Menor"),CONCATENATE("R4C",'Mapa final'!$O$28),"")</f>
        <v/>
      </c>
      <c r="Q49" s="74" t="str">
        <f>IF(AND('Mapa final'!$Y$29="Muy Baja",'Mapa final'!$AA$29="Menor"),CONCATENATE("R4C",'Mapa final'!$O$29),"")</f>
        <v/>
      </c>
      <c r="R49" s="74" t="str">
        <f>IF(AND('Mapa final'!$Y$30="Muy Baja",'Mapa final'!$AA$30="Menor"),CONCATENATE("R4C",'Mapa final'!$O$30),"")</f>
        <v/>
      </c>
      <c r="S49" s="74" t="str">
        <f>IF(AND('Mapa final'!$Y$31="Muy Baja",'Mapa final'!$AA$31="Menor"),CONCATENATE("R4C",'Mapa final'!$O$31),"")</f>
        <v/>
      </c>
      <c r="T49" s="74" t="str">
        <f>IF(AND('Mapa final'!$Y$32="Muy Baja",'Mapa final'!$AA$32="Menor"),CONCATENATE("R4C",'Mapa final'!$O$32),"")</f>
        <v/>
      </c>
      <c r="U49" s="75" t="str">
        <f>IF(AND('Mapa final'!$Y$33="Muy Baja",'Mapa final'!$AA$33="Menor"),CONCATENATE("R4C",'Mapa final'!$O$33),"")</f>
        <v/>
      </c>
      <c r="V49" s="64" t="str">
        <f>IF(AND('Mapa final'!$Y$28="Muy Baja",'Mapa final'!$AA$28="Moderado"),CONCATENATE("R4C",'Mapa final'!$O$28),"")</f>
        <v/>
      </c>
      <c r="W49" s="65" t="str">
        <f>IF(AND('Mapa final'!$Y$29="Muy Baja",'Mapa final'!$AA$29="Moderado"),CONCATENATE("R4C",'Mapa final'!$O$29),"")</f>
        <v/>
      </c>
      <c r="X49" s="65" t="str">
        <f>IF(AND('Mapa final'!$Y$30="Muy Baja",'Mapa final'!$AA$30="Moderado"),CONCATENATE("R4C",'Mapa final'!$O$30),"")</f>
        <v/>
      </c>
      <c r="Y49" s="65" t="str">
        <f>IF(AND('Mapa final'!$Y$31="Muy Baja",'Mapa final'!$AA$31="Moderado"),CONCATENATE("R4C",'Mapa final'!$O$31),"")</f>
        <v/>
      </c>
      <c r="Z49" s="65" t="str">
        <f>IF(AND('Mapa final'!$Y$32="Muy Baja",'Mapa final'!$AA$32="Moderado"),CONCATENATE("R4C",'Mapa final'!$O$32),"")</f>
        <v/>
      </c>
      <c r="AA49" s="66" t="str">
        <f>IF(AND('Mapa final'!$Y$33="Muy Baja",'Mapa final'!$AA$33="Moderado"),CONCATENATE("R4C",'Mapa final'!$O$33),"")</f>
        <v/>
      </c>
      <c r="AB49" s="49" t="str">
        <f>IF(AND('Mapa final'!$Y$28="Muy Baja",'Mapa final'!$AA$28="Mayor"),CONCATENATE("R4C",'Mapa final'!$O$28),"")</f>
        <v/>
      </c>
      <c r="AC49" s="50" t="str">
        <f>IF(AND('Mapa final'!$Y$29="Muy Baja",'Mapa final'!$AA$29="Mayor"),CONCATENATE("R4C",'Mapa final'!$O$29),"")</f>
        <v/>
      </c>
      <c r="AD49" s="50" t="str">
        <f>IF(AND('Mapa final'!$Y$30="Muy Baja",'Mapa final'!$AA$30="Mayor"),CONCATENATE("R4C",'Mapa final'!$O$30),"")</f>
        <v/>
      </c>
      <c r="AE49" s="50" t="str">
        <f>IF(AND('Mapa final'!$Y$31="Muy Baja",'Mapa final'!$AA$31="Mayor"),CONCATENATE("R4C",'Mapa final'!$O$31),"")</f>
        <v/>
      </c>
      <c r="AF49" s="50" t="str">
        <f>IF(AND('Mapa final'!$Y$32="Muy Baja",'Mapa final'!$AA$32="Mayor"),CONCATENATE("R4C",'Mapa final'!$O$32),"")</f>
        <v/>
      </c>
      <c r="AG49" s="51" t="str">
        <f>IF(AND('Mapa final'!$Y$33="Muy Baja",'Mapa final'!$AA$33="Mayor"),CONCATENATE("R4C",'Mapa final'!$O$33),"")</f>
        <v/>
      </c>
      <c r="AH49" s="52" t="str">
        <f>IF(AND('Mapa final'!$Y$28="Muy Baja",'Mapa final'!$AA$28="Catastrófico"),CONCATENATE("R4C",'Mapa final'!$O$28),"")</f>
        <v/>
      </c>
      <c r="AI49" s="53" t="str">
        <f>IF(AND('Mapa final'!$Y$29="Muy Baja",'Mapa final'!$AA$29="Catastrófico"),CONCATENATE("R4C",'Mapa final'!$O$29),"")</f>
        <v/>
      </c>
      <c r="AJ49" s="53" t="str">
        <f>IF(AND('Mapa final'!$Y$30="Muy Baja",'Mapa final'!$AA$30="Catastrófico"),CONCATENATE("R4C",'Mapa final'!$O$30),"")</f>
        <v/>
      </c>
      <c r="AK49" s="53" t="str">
        <f>IF(AND('Mapa final'!$Y$31="Muy Baja",'Mapa final'!$AA$31="Catastrófico"),CONCATENATE("R4C",'Mapa final'!$O$31),"")</f>
        <v/>
      </c>
      <c r="AL49" s="53" t="str">
        <f>IF(AND('Mapa final'!$Y$32="Muy Baja",'Mapa final'!$AA$32="Catastrófico"),CONCATENATE("R4C",'Mapa final'!$O$32),"")</f>
        <v/>
      </c>
      <c r="AM49" s="54" t="str">
        <f>IF(AND('Mapa final'!$Y$33="Muy Baja",'Mapa final'!$AA$33="Catastrófico"),CONCATENATE("R4C",'Mapa final'!$O$33),"")</f>
        <v/>
      </c>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row>
    <row r="50" spans="1:80" ht="15" customHeight="1" x14ac:dyDescent="0.25">
      <c r="A50" s="80"/>
      <c r="B50" s="271"/>
      <c r="C50" s="271"/>
      <c r="D50" s="272"/>
      <c r="E50" s="370"/>
      <c r="F50" s="369"/>
      <c r="G50" s="369"/>
      <c r="H50" s="369"/>
      <c r="I50" s="385"/>
      <c r="J50" s="73" t="str">
        <f>IF(AND('Mapa final'!$Y$34="Muy Baja",'Mapa final'!$AA$34="Leve"),CONCATENATE("R5C",'Mapa final'!$O$34),"")</f>
        <v/>
      </c>
      <c r="K50" s="74" t="str">
        <f>IF(AND('Mapa final'!$Y$35="Muy Baja",'Mapa final'!$AA$35="Leve"),CONCATENATE("R5C",'Mapa final'!$O$35),"")</f>
        <v/>
      </c>
      <c r="L50" s="74" t="str">
        <f>IF(AND('Mapa final'!$Y$36="Muy Baja",'Mapa final'!$AA$36="Leve"),CONCATENATE("R5C",'Mapa final'!$O$36),"")</f>
        <v/>
      </c>
      <c r="M50" s="74" t="str">
        <f>IF(AND('Mapa final'!$Y$37="Muy Baja",'Mapa final'!$AA$37="Leve"),CONCATENATE("R5C",'Mapa final'!$O$37),"")</f>
        <v/>
      </c>
      <c r="N50" s="74" t="str">
        <f>IF(AND('Mapa final'!$Y$38="Muy Baja",'Mapa final'!$AA$38="Leve"),CONCATENATE("R5C",'Mapa final'!$O$38),"")</f>
        <v/>
      </c>
      <c r="O50" s="75" t="str">
        <f>IF(AND('Mapa final'!$Y$39="Muy Baja",'Mapa final'!$AA$39="Leve"),CONCATENATE("R5C",'Mapa final'!$O$39),"")</f>
        <v/>
      </c>
      <c r="P50" s="73" t="str">
        <f>IF(AND('Mapa final'!$Y$34="Muy Baja",'Mapa final'!$AA$34="Menor"),CONCATENATE("R5C",'Mapa final'!$O$34),"")</f>
        <v/>
      </c>
      <c r="Q50" s="74" t="str">
        <f>IF(AND('Mapa final'!$Y$35="Muy Baja",'Mapa final'!$AA$35="Menor"),CONCATENATE("R5C",'Mapa final'!$O$35),"")</f>
        <v/>
      </c>
      <c r="R50" s="74" t="str">
        <f>IF(AND('Mapa final'!$Y$36="Muy Baja",'Mapa final'!$AA$36="Menor"),CONCATENATE("R5C",'Mapa final'!$O$36),"")</f>
        <v/>
      </c>
      <c r="S50" s="74" t="str">
        <f>IF(AND('Mapa final'!$Y$37="Muy Baja",'Mapa final'!$AA$37="Menor"),CONCATENATE("R5C",'Mapa final'!$O$37),"")</f>
        <v/>
      </c>
      <c r="T50" s="74" t="str">
        <f>IF(AND('Mapa final'!$Y$38="Muy Baja",'Mapa final'!$AA$38="Menor"),CONCATENATE("R5C",'Mapa final'!$O$38),"")</f>
        <v/>
      </c>
      <c r="U50" s="75" t="str">
        <f>IF(AND('Mapa final'!$Y$39="Muy Baja",'Mapa final'!$AA$39="Menor"),CONCATENATE("R5C",'Mapa final'!$O$39),"")</f>
        <v/>
      </c>
      <c r="V50" s="64" t="str">
        <f>IF(AND('Mapa final'!$Y$34="Muy Baja",'Mapa final'!$AA$34="Moderado"),CONCATENATE("R5C",'Mapa final'!$O$34),"")</f>
        <v/>
      </c>
      <c r="W50" s="65" t="str">
        <f>IF(AND('Mapa final'!$Y$35="Muy Baja",'Mapa final'!$AA$35="Moderado"),CONCATENATE("R5C",'Mapa final'!$O$35),"")</f>
        <v/>
      </c>
      <c r="X50" s="65" t="str">
        <f>IF(AND('Mapa final'!$Y$36="Muy Baja",'Mapa final'!$AA$36="Moderado"),CONCATENATE("R5C",'Mapa final'!$O$36),"")</f>
        <v/>
      </c>
      <c r="Y50" s="65" t="str">
        <f>IF(AND('Mapa final'!$Y$37="Muy Baja",'Mapa final'!$AA$37="Moderado"),CONCATENATE("R5C",'Mapa final'!$O$37),"")</f>
        <v/>
      </c>
      <c r="Z50" s="65" t="str">
        <f>IF(AND('Mapa final'!$Y$38="Muy Baja",'Mapa final'!$AA$38="Moderado"),CONCATENATE("R5C",'Mapa final'!$O$38),"")</f>
        <v/>
      </c>
      <c r="AA50" s="66" t="str">
        <f>IF(AND('Mapa final'!$Y$39="Muy Baja",'Mapa final'!$AA$39="Moderado"),CONCATENATE("R5C",'Mapa final'!$O$39),"")</f>
        <v/>
      </c>
      <c r="AB50" s="49" t="str">
        <f>IF(AND('Mapa final'!$Y$34="Muy Baja",'Mapa final'!$AA$34="Mayor"),CONCATENATE("R5C",'Mapa final'!$O$34),"")</f>
        <v/>
      </c>
      <c r="AC50" s="50" t="str">
        <f>IF(AND('Mapa final'!$Y$35="Muy Baja",'Mapa final'!$AA$35="Mayor"),CONCATENATE("R5C",'Mapa final'!$O$35),"")</f>
        <v/>
      </c>
      <c r="AD50" s="50" t="str">
        <f>IF(AND('Mapa final'!$Y$36="Muy Baja",'Mapa final'!$AA$36="Mayor"),CONCATENATE("R5C",'Mapa final'!$O$36),"")</f>
        <v/>
      </c>
      <c r="AE50" s="50" t="str">
        <f>IF(AND('Mapa final'!$Y$37="Muy Baja",'Mapa final'!$AA$37="Mayor"),CONCATENATE("R5C",'Mapa final'!$O$37),"")</f>
        <v/>
      </c>
      <c r="AF50" s="50" t="str">
        <f>IF(AND('Mapa final'!$Y$38="Muy Baja",'Mapa final'!$AA$38="Mayor"),CONCATENATE("R5C",'Mapa final'!$O$38),"")</f>
        <v/>
      </c>
      <c r="AG50" s="51" t="str">
        <f>IF(AND('Mapa final'!$Y$39="Muy Baja",'Mapa final'!$AA$39="Mayor"),CONCATENATE("R5C",'Mapa final'!$O$39),"")</f>
        <v/>
      </c>
      <c r="AH50" s="52" t="str">
        <f>IF(AND('Mapa final'!$Y$34="Muy Baja",'Mapa final'!$AA$34="Catastrófico"),CONCATENATE("R5C",'Mapa final'!$O$34),"")</f>
        <v/>
      </c>
      <c r="AI50" s="53" t="str">
        <f>IF(AND('Mapa final'!$Y$35="Muy Baja",'Mapa final'!$AA$35="Catastrófico"),CONCATENATE("R5C",'Mapa final'!$O$35),"")</f>
        <v/>
      </c>
      <c r="AJ50" s="53" t="str">
        <f>IF(AND('Mapa final'!$Y$36="Muy Baja",'Mapa final'!$AA$36="Catastrófico"),CONCATENATE("R5C",'Mapa final'!$O$36),"")</f>
        <v/>
      </c>
      <c r="AK50" s="53" t="str">
        <f>IF(AND('Mapa final'!$Y$37="Muy Baja",'Mapa final'!$AA$37="Catastrófico"),CONCATENATE("R5C",'Mapa final'!$O$37),"")</f>
        <v/>
      </c>
      <c r="AL50" s="53" t="str">
        <f>IF(AND('Mapa final'!$Y$38="Muy Baja",'Mapa final'!$AA$38="Catastrófico"),CONCATENATE("R5C",'Mapa final'!$O$38),"")</f>
        <v/>
      </c>
      <c r="AM50" s="54" t="str">
        <f>IF(AND('Mapa final'!$Y$39="Muy Baja",'Mapa final'!$AA$39="Catastrófico"),CONCATENATE("R5C",'Mapa final'!$O$39),"")</f>
        <v/>
      </c>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row>
    <row r="51" spans="1:80" ht="15" customHeight="1" x14ac:dyDescent="0.25">
      <c r="A51" s="80"/>
      <c r="B51" s="271"/>
      <c r="C51" s="271"/>
      <c r="D51" s="272"/>
      <c r="E51" s="370"/>
      <c r="F51" s="369"/>
      <c r="G51" s="369"/>
      <c r="H51" s="369"/>
      <c r="I51" s="385"/>
      <c r="J51" s="73" t="str">
        <f>IF(AND('Mapa final'!$Y$40="Muy Baja",'Mapa final'!$AA$40="Leve"),CONCATENATE("R6C",'Mapa final'!$O$40),"")</f>
        <v/>
      </c>
      <c r="K51" s="74" t="str">
        <f>IF(AND('Mapa final'!$Y$41="Muy Baja",'Mapa final'!$AA$41="Leve"),CONCATENATE("R6C",'Mapa final'!$O$41),"")</f>
        <v/>
      </c>
      <c r="L51" s="74" t="str">
        <f>IF(AND('Mapa final'!$Y$42="Muy Baja",'Mapa final'!$AA$42="Leve"),CONCATENATE("R6C",'Mapa final'!$O$42),"")</f>
        <v/>
      </c>
      <c r="M51" s="74" t="str">
        <f>IF(AND('Mapa final'!$Y$43="Muy Baja",'Mapa final'!$AA$43="Leve"),CONCATENATE("R6C",'Mapa final'!$O$43),"")</f>
        <v/>
      </c>
      <c r="N51" s="74" t="str">
        <f>IF(AND('Mapa final'!$Y$44="Muy Baja",'Mapa final'!$AA$44="Leve"),CONCATENATE("R6C",'Mapa final'!$O$44),"")</f>
        <v/>
      </c>
      <c r="O51" s="75" t="str">
        <f>IF(AND('Mapa final'!$Y$45="Muy Baja",'Mapa final'!$AA$45="Leve"),CONCATENATE("R6C",'Mapa final'!$O$45),"")</f>
        <v/>
      </c>
      <c r="P51" s="73" t="str">
        <f>IF(AND('Mapa final'!$Y$40="Muy Baja",'Mapa final'!$AA$40="Menor"),CONCATENATE("R6C",'Mapa final'!$O$40),"")</f>
        <v/>
      </c>
      <c r="Q51" s="74" t="str">
        <f>IF(AND('Mapa final'!$Y$41="Muy Baja",'Mapa final'!$AA$41="Menor"),CONCATENATE("R6C",'Mapa final'!$O$41),"")</f>
        <v/>
      </c>
      <c r="R51" s="74" t="str">
        <f>IF(AND('Mapa final'!$Y$42="Muy Baja",'Mapa final'!$AA$42="Menor"),CONCATENATE("R6C",'Mapa final'!$O$42),"")</f>
        <v/>
      </c>
      <c r="S51" s="74" t="str">
        <f>IF(AND('Mapa final'!$Y$43="Muy Baja",'Mapa final'!$AA$43="Menor"),CONCATENATE("R6C",'Mapa final'!$O$43),"")</f>
        <v/>
      </c>
      <c r="T51" s="74" t="str">
        <f>IF(AND('Mapa final'!$Y$44="Muy Baja",'Mapa final'!$AA$44="Menor"),CONCATENATE("R6C",'Mapa final'!$O$44),"")</f>
        <v/>
      </c>
      <c r="U51" s="75" t="str">
        <f>IF(AND('Mapa final'!$Y$45="Muy Baja",'Mapa final'!$AA$45="Menor"),CONCATENATE("R6C",'Mapa final'!$O$45),"")</f>
        <v/>
      </c>
      <c r="V51" s="64" t="str">
        <f>IF(AND('Mapa final'!$Y$40="Muy Baja",'Mapa final'!$AA$40="Moderado"),CONCATENATE("R6C",'Mapa final'!$O$40),"")</f>
        <v/>
      </c>
      <c r="W51" s="65" t="str">
        <f>IF(AND('Mapa final'!$Y$41="Muy Baja",'Mapa final'!$AA$41="Moderado"),CONCATENATE("R6C",'Mapa final'!$O$41),"")</f>
        <v/>
      </c>
      <c r="X51" s="65" t="str">
        <f>IF(AND('Mapa final'!$Y$42="Muy Baja",'Mapa final'!$AA$42="Moderado"),CONCATENATE("R6C",'Mapa final'!$O$42),"")</f>
        <v/>
      </c>
      <c r="Y51" s="65" t="str">
        <f>IF(AND('Mapa final'!$Y$43="Muy Baja",'Mapa final'!$AA$43="Moderado"),CONCATENATE("R6C",'Mapa final'!$O$43),"")</f>
        <v/>
      </c>
      <c r="Z51" s="65" t="str">
        <f>IF(AND('Mapa final'!$Y$44="Muy Baja",'Mapa final'!$AA$44="Moderado"),CONCATENATE("R6C",'Mapa final'!$O$44),"")</f>
        <v/>
      </c>
      <c r="AA51" s="66" t="str">
        <f>IF(AND('Mapa final'!$Y$45="Muy Baja",'Mapa final'!$AA$45="Moderado"),CONCATENATE("R6C",'Mapa final'!$O$45),"")</f>
        <v/>
      </c>
      <c r="AB51" s="49" t="str">
        <f>IF(AND('Mapa final'!$Y$40="Muy Baja",'Mapa final'!$AA$40="Mayor"),CONCATENATE("R6C",'Mapa final'!$O$40),"")</f>
        <v/>
      </c>
      <c r="AC51" s="50" t="str">
        <f>IF(AND('Mapa final'!$Y$41="Muy Baja",'Mapa final'!$AA$41="Mayor"),CONCATENATE("R6C",'Mapa final'!$O$41),"")</f>
        <v/>
      </c>
      <c r="AD51" s="50" t="str">
        <f>IF(AND('Mapa final'!$Y$42="Muy Baja",'Mapa final'!$AA$42="Mayor"),CONCATENATE("R6C",'Mapa final'!$O$42),"")</f>
        <v/>
      </c>
      <c r="AE51" s="50" t="str">
        <f>IF(AND('Mapa final'!$Y$43="Muy Baja",'Mapa final'!$AA$43="Mayor"),CONCATENATE("R6C",'Mapa final'!$O$43),"")</f>
        <v/>
      </c>
      <c r="AF51" s="50" t="str">
        <f>IF(AND('Mapa final'!$Y$44="Muy Baja",'Mapa final'!$AA$44="Mayor"),CONCATENATE("R6C",'Mapa final'!$O$44),"")</f>
        <v/>
      </c>
      <c r="AG51" s="51" t="str">
        <f>IF(AND('Mapa final'!$Y$45="Muy Baja",'Mapa final'!$AA$45="Mayor"),CONCATENATE("R6C",'Mapa final'!$O$45),"")</f>
        <v/>
      </c>
      <c r="AH51" s="52" t="str">
        <f>IF(AND('Mapa final'!$Y$40="Muy Baja",'Mapa final'!$AA$40="Catastrófico"),CONCATENATE("R6C",'Mapa final'!$O$40),"")</f>
        <v/>
      </c>
      <c r="AI51" s="53" t="str">
        <f>IF(AND('Mapa final'!$Y$41="Muy Baja",'Mapa final'!$AA$41="Catastrófico"),CONCATENATE("R6C",'Mapa final'!$O$41),"")</f>
        <v/>
      </c>
      <c r="AJ51" s="53" t="str">
        <f>IF(AND('Mapa final'!$Y$42="Muy Baja",'Mapa final'!$AA$42="Catastrófico"),CONCATENATE("R6C",'Mapa final'!$O$42),"")</f>
        <v/>
      </c>
      <c r="AK51" s="53" t="str">
        <f>IF(AND('Mapa final'!$Y$43="Muy Baja",'Mapa final'!$AA$43="Catastrófico"),CONCATENATE("R6C",'Mapa final'!$O$43),"")</f>
        <v/>
      </c>
      <c r="AL51" s="53" t="str">
        <f>IF(AND('Mapa final'!$Y$44="Muy Baja",'Mapa final'!$AA$44="Catastrófico"),CONCATENATE("R6C",'Mapa final'!$O$44),"")</f>
        <v/>
      </c>
      <c r="AM51" s="54" t="str">
        <f>IF(AND('Mapa final'!$Y$45="Muy Baja",'Mapa final'!$AA$45="Catastrófico"),CONCATENATE("R6C",'Mapa final'!$O$45),"")</f>
        <v/>
      </c>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row>
    <row r="52" spans="1:80" ht="15" customHeight="1" x14ac:dyDescent="0.25">
      <c r="A52" s="80"/>
      <c r="B52" s="271"/>
      <c r="C52" s="271"/>
      <c r="D52" s="272"/>
      <c r="E52" s="370"/>
      <c r="F52" s="369"/>
      <c r="G52" s="369"/>
      <c r="H52" s="369"/>
      <c r="I52" s="385"/>
      <c r="J52" s="73" t="str">
        <f>IF(AND('Mapa final'!$Y$46="Muy Baja",'Mapa final'!$AA$46="Leve"),CONCATENATE("R7C",'Mapa final'!$O$46),"")</f>
        <v/>
      </c>
      <c r="K52" s="74" t="str">
        <f>IF(AND('Mapa final'!$Y$47="Muy Baja",'Mapa final'!$AA$47="Leve"),CONCATENATE("R7C",'Mapa final'!$O$47),"")</f>
        <v/>
      </c>
      <c r="L52" s="74" t="str">
        <f>IF(AND('Mapa final'!$Y$48="Muy Baja",'Mapa final'!$AA$48="Leve"),CONCATENATE("R7C",'Mapa final'!$O$48),"")</f>
        <v/>
      </c>
      <c r="M52" s="74" t="str">
        <f>IF(AND('Mapa final'!$Y$49="Muy Baja",'Mapa final'!$AA$49="Leve"),CONCATENATE("R7C",'Mapa final'!$O$49),"")</f>
        <v/>
      </c>
      <c r="N52" s="74" t="str">
        <f>IF(AND('Mapa final'!$Y$50="Muy Baja",'Mapa final'!$AA$50="Leve"),CONCATENATE("R7C",'Mapa final'!$O$50),"")</f>
        <v/>
      </c>
      <c r="O52" s="75" t="str">
        <f>IF(AND('Mapa final'!$Y$51="Muy Baja",'Mapa final'!$AA$51="Leve"),CONCATENATE("R7C",'Mapa final'!$O$51),"")</f>
        <v/>
      </c>
      <c r="P52" s="73" t="str">
        <f>IF(AND('Mapa final'!$Y$46="Muy Baja",'Mapa final'!$AA$46="Menor"),CONCATENATE("R7C",'Mapa final'!$O$46),"")</f>
        <v/>
      </c>
      <c r="Q52" s="74" t="str">
        <f>IF(AND('Mapa final'!$Y$47="Muy Baja",'Mapa final'!$AA$47="Menor"),CONCATENATE("R7C",'Mapa final'!$O$47),"")</f>
        <v/>
      </c>
      <c r="R52" s="74" t="str">
        <f>IF(AND('Mapa final'!$Y$48="Muy Baja",'Mapa final'!$AA$48="Menor"),CONCATENATE("R7C",'Mapa final'!$O$48),"")</f>
        <v/>
      </c>
      <c r="S52" s="74" t="str">
        <f>IF(AND('Mapa final'!$Y$49="Muy Baja",'Mapa final'!$AA$49="Menor"),CONCATENATE("R7C",'Mapa final'!$O$49),"")</f>
        <v/>
      </c>
      <c r="T52" s="74" t="str">
        <f>IF(AND('Mapa final'!$Y$50="Muy Baja",'Mapa final'!$AA$50="Menor"),CONCATENATE("R7C",'Mapa final'!$O$50),"")</f>
        <v/>
      </c>
      <c r="U52" s="75" t="str">
        <f>IF(AND('Mapa final'!$Y$51="Muy Baja",'Mapa final'!$AA$51="Menor"),CONCATENATE("R7C",'Mapa final'!$O$51),"")</f>
        <v/>
      </c>
      <c r="V52" s="64" t="str">
        <f>IF(AND('Mapa final'!$Y$46="Muy Baja",'Mapa final'!$AA$46="Moderado"),CONCATENATE("R7C",'Mapa final'!$O$46),"")</f>
        <v/>
      </c>
      <c r="W52" s="65" t="str">
        <f>IF(AND('Mapa final'!$Y$47="Muy Baja",'Mapa final'!$AA$47="Moderado"),CONCATENATE("R7C",'Mapa final'!$O$47),"")</f>
        <v/>
      </c>
      <c r="X52" s="65" t="str">
        <f>IF(AND('Mapa final'!$Y$48="Muy Baja",'Mapa final'!$AA$48="Moderado"),CONCATENATE("R7C",'Mapa final'!$O$48),"")</f>
        <v/>
      </c>
      <c r="Y52" s="65" t="str">
        <f>IF(AND('Mapa final'!$Y$49="Muy Baja",'Mapa final'!$AA$49="Moderado"),CONCATENATE("R7C",'Mapa final'!$O$49),"")</f>
        <v/>
      </c>
      <c r="Z52" s="65" t="str">
        <f>IF(AND('Mapa final'!$Y$50="Muy Baja",'Mapa final'!$AA$50="Moderado"),CONCATENATE("R7C",'Mapa final'!$O$50),"")</f>
        <v/>
      </c>
      <c r="AA52" s="66" t="str">
        <f>IF(AND('Mapa final'!$Y$51="Muy Baja",'Mapa final'!$AA$51="Moderado"),CONCATENATE("R7C",'Mapa final'!$O$51),"")</f>
        <v/>
      </c>
      <c r="AB52" s="49" t="str">
        <f>IF(AND('Mapa final'!$Y$46="Muy Baja",'Mapa final'!$AA$46="Mayor"),CONCATENATE("R7C",'Mapa final'!$O$46),"")</f>
        <v/>
      </c>
      <c r="AC52" s="50" t="str">
        <f>IF(AND('Mapa final'!$Y$47="Muy Baja",'Mapa final'!$AA$47="Mayor"),CONCATENATE("R7C",'Mapa final'!$O$47),"")</f>
        <v/>
      </c>
      <c r="AD52" s="50" t="str">
        <f>IF(AND('Mapa final'!$Y$48="Muy Baja",'Mapa final'!$AA$48="Mayor"),CONCATENATE("R7C",'Mapa final'!$O$48),"")</f>
        <v/>
      </c>
      <c r="AE52" s="50" t="str">
        <f>IF(AND('Mapa final'!$Y$49="Muy Baja",'Mapa final'!$AA$49="Mayor"),CONCATENATE("R7C",'Mapa final'!$O$49),"")</f>
        <v/>
      </c>
      <c r="AF52" s="50" t="str">
        <f>IF(AND('Mapa final'!$Y$50="Muy Baja",'Mapa final'!$AA$50="Mayor"),CONCATENATE("R7C",'Mapa final'!$O$50),"")</f>
        <v/>
      </c>
      <c r="AG52" s="51" t="str">
        <f>IF(AND('Mapa final'!$Y$51="Muy Baja",'Mapa final'!$AA$51="Mayor"),CONCATENATE("R7C",'Mapa final'!$O$51),"")</f>
        <v/>
      </c>
      <c r="AH52" s="52" t="str">
        <f>IF(AND('Mapa final'!$Y$46="Muy Baja",'Mapa final'!$AA$46="Catastrófico"),CONCATENATE("R7C",'Mapa final'!$O$46),"")</f>
        <v/>
      </c>
      <c r="AI52" s="53" t="str">
        <f>IF(AND('Mapa final'!$Y$47="Muy Baja",'Mapa final'!$AA$47="Catastrófico"),CONCATENATE("R7C",'Mapa final'!$O$47),"")</f>
        <v/>
      </c>
      <c r="AJ52" s="53" t="str">
        <f>IF(AND('Mapa final'!$Y$48="Muy Baja",'Mapa final'!$AA$48="Catastrófico"),CONCATENATE("R7C",'Mapa final'!$O$48),"")</f>
        <v/>
      </c>
      <c r="AK52" s="53" t="str">
        <f>IF(AND('Mapa final'!$Y$49="Muy Baja",'Mapa final'!$AA$49="Catastrófico"),CONCATENATE("R7C",'Mapa final'!$O$49),"")</f>
        <v/>
      </c>
      <c r="AL52" s="53" t="str">
        <f>IF(AND('Mapa final'!$Y$50="Muy Baja",'Mapa final'!$AA$50="Catastrófico"),CONCATENATE("R7C",'Mapa final'!$O$50),"")</f>
        <v/>
      </c>
      <c r="AM52" s="54" t="str">
        <f>IF(AND('Mapa final'!$Y$51="Muy Baja",'Mapa final'!$AA$51="Catastrófico"),CONCATENATE("R7C",'Mapa final'!$O$51),"")</f>
        <v/>
      </c>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row>
    <row r="53" spans="1:80" ht="15" customHeight="1" x14ac:dyDescent="0.25">
      <c r="A53" s="80"/>
      <c r="B53" s="271"/>
      <c r="C53" s="271"/>
      <c r="D53" s="272"/>
      <c r="E53" s="370"/>
      <c r="F53" s="369"/>
      <c r="G53" s="369"/>
      <c r="H53" s="369"/>
      <c r="I53" s="385"/>
      <c r="J53" s="73" t="str">
        <f>IF(AND('Mapa final'!$Y$52="Muy Baja",'Mapa final'!$AA$52="Leve"),CONCATENATE("R8C",'Mapa final'!$O$52),"")</f>
        <v/>
      </c>
      <c r="K53" s="74" t="str">
        <f>IF(AND('Mapa final'!$Y$53="Muy Baja",'Mapa final'!$AA$53="Leve"),CONCATENATE("R8C",'Mapa final'!$O$53),"")</f>
        <v/>
      </c>
      <c r="L53" s="74" t="str">
        <f>IF(AND('Mapa final'!$Y$54="Muy Baja",'Mapa final'!$AA$54="Leve"),CONCATENATE("R8C",'Mapa final'!$O$54),"")</f>
        <v/>
      </c>
      <c r="M53" s="74" t="str">
        <f>IF(AND('Mapa final'!$Y$55="Muy Baja",'Mapa final'!$AA$55="Leve"),CONCATENATE("R8C",'Mapa final'!$O$55),"")</f>
        <v/>
      </c>
      <c r="N53" s="74" t="str">
        <f>IF(AND('Mapa final'!$Y$56="Muy Baja",'Mapa final'!$AA$56="Leve"),CONCATENATE("R8C",'Mapa final'!$O$56),"")</f>
        <v/>
      </c>
      <c r="O53" s="75" t="str">
        <f>IF(AND('Mapa final'!$Y$57="Muy Baja",'Mapa final'!$AA$57="Leve"),CONCATENATE("R8C",'Mapa final'!$O$57),"")</f>
        <v/>
      </c>
      <c r="P53" s="73" t="str">
        <f>IF(AND('Mapa final'!$Y$52="Muy Baja",'Mapa final'!$AA$52="Menor"),CONCATENATE("R8C",'Mapa final'!$O$52),"")</f>
        <v/>
      </c>
      <c r="Q53" s="74" t="str">
        <f>IF(AND('Mapa final'!$Y$53="Muy Baja",'Mapa final'!$AA$53="Menor"),CONCATENATE("R8C",'Mapa final'!$O$53),"")</f>
        <v/>
      </c>
      <c r="R53" s="74" t="str">
        <f>IF(AND('Mapa final'!$Y$54="Muy Baja",'Mapa final'!$AA$54="Menor"),CONCATENATE("R8C",'Mapa final'!$O$54),"")</f>
        <v/>
      </c>
      <c r="S53" s="74" t="str">
        <f>IF(AND('Mapa final'!$Y$55="Muy Baja",'Mapa final'!$AA$55="Menor"),CONCATENATE("R8C",'Mapa final'!$O$55),"")</f>
        <v/>
      </c>
      <c r="T53" s="74" t="str">
        <f>IF(AND('Mapa final'!$Y$56="Muy Baja",'Mapa final'!$AA$56="Menor"),CONCATENATE("R8C",'Mapa final'!$O$56),"")</f>
        <v/>
      </c>
      <c r="U53" s="75" t="str">
        <f>IF(AND('Mapa final'!$Y$57="Muy Baja",'Mapa final'!$AA$57="Menor"),CONCATENATE("R8C",'Mapa final'!$O$57),"")</f>
        <v/>
      </c>
      <c r="V53" s="64" t="str">
        <f>IF(AND('Mapa final'!$Y$52="Muy Baja",'Mapa final'!$AA$52="Moderado"),CONCATENATE("R8C",'Mapa final'!$O$52),"")</f>
        <v/>
      </c>
      <c r="W53" s="65" t="str">
        <f>IF(AND('Mapa final'!$Y$53="Muy Baja",'Mapa final'!$AA$53="Moderado"),CONCATENATE("R8C",'Mapa final'!$O$53),"")</f>
        <v/>
      </c>
      <c r="X53" s="65" t="str">
        <f>IF(AND('Mapa final'!$Y$54="Muy Baja",'Mapa final'!$AA$54="Moderado"),CONCATENATE("R8C",'Mapa final'!$O$54),"")</f>
        <v/>
      </c>
      <c r="Y53" s="65" t="str">
        <f>IF(AND('Mapa final'!$Y$55="Muy Baja",'Mapa final'!$AA$55="Moderado"),CONCATENATE("R8C",'Mapa final'!$O$55),"")</f>
        <v/>
      </c>
      <c r="Z53" s="65" t="str">
        <f>IF(AND('Mapa final'!$Y$56="Muy Baja",'Mapa final'!$AA$56="Moderado"),CONCATENATE("R8C",'Mapa final'!$O$56),"")</f>
        <v/>
      </c>
      <c r="AA53" s="66" t="str">
        <f>IF(AND('Mapa final'!$Y$57="Muy Baja",'Mapa final'!$AA$57="Moderado"),CONCATENATE("R8C",'Mapa final'!$O$57),"")</f>
        <v/>
      </c>
      <c r="AB53" s="49" t="str">
        <f>IF(AND('Mapa final'!$Y$52="Muy Baja",'Mapa final'!$AA$52="Mayor"),CONCATENATE("R8C",'Mapa final'!$O$52),"")</f>
        <v/>
      </c>
      <c r="AC53" s="50" t="str">
        <f>IF(AND('Mapa final'!$Y$53="Muy Baja",'Mapa final'!$AA$53="Mayor"),CONCATENATE("R8C",'Mapa final'!$O$53),"")</f>
        <v/>
      </c>
      <c r="AD53" s="50" t="str">
        <f>IF(AND('Mapa final'!$Y$54="Muy Baja",'Mapa final'!$AA$54="Mayor"),CONCATENATE("R8C",'Mapa final'!$O$54),"")</f>
        <v/>
      </c>
      <c r="AE53" s="50" t="str">
        <f>IF(AND('Mapa final'!$Y$55="Muy Baja",'Mapa final'!$AA$55="Mayor"),CONCATENATE("R8C",'Mapa final'!$O$55),"")</f>
        <v/>
      </c>
      <c r="AF53" s="50" t="str">
        <f>IF(AND('Mapa final'!$Y$56="Muy Baja",'Mapa final'!$AA$56="Mayor"),CONCATENATE("R8C",'Mapa final'!$O$56),"")</f>
        <v/>
      </c>
      <c r="AG53" s="51" t="str">
        <f>IF(AND('Mapa final'!$Y$57="Muy Baja",'Mapa final'!$AA$57="Mayor"),CONCATENATE("R8C",'Mapa final'!$O$57),"")</f>
        <v/>
      </c>
      <c r="AH53" s="52" t="str">
        <f>IF(AND('Mapa final'!$Y$52="Muy Baja",'Mapa final'!$AA$52="Catastrófico"),CONCATENATE("R8C",'Mapa final'!$O$52),"")</f>
        <v/>
      </c>
      <c r="AI53" s="53" t="str">
        <f>IF(AND('Mapa final'!$Y$53="Muy Baja",'Mapa final'!$AA$53="Catastrófico"),CONCATENATE("R8C",'Mapa final'!$O$53),"")</f>
        <v/>
      </c>
      <c r="AJ53" s="53" t="str">
        <f>IF(AND('Mapa final'!$Y$54="Muy Baja",'Mapa final'!$AA$54="Catastrófico"),CONCATENATE("R8C",'Mapa final'!$O$54),"")</f>
        <v/>
      </c>
      <c r="AK53" s="53" t="str">
        <f>IF(AND('Mapa final'!$Y$55="Muy Baja",'Mapa final'!$AA$55="Catastrófico"),CONCATENATE("R8C",'Mapa final'!$O$55),"")</f>
        <v/>
      </c>
      <c r="AL53" s="53" t="str">
        <f>IF(AND('Mapa final'!$Y$56="Muy Baja",'Mapa final'!$AA$56="Catastrófico"),CONCATENATE("R8C",'Mapa final'!$O$56),"")</f>
        <v/>
      </c>
      <c r="AM53" s="54" t="str">
        <f>IF(AND('Mapa final'!$Y$57="Muy Baja",'Mapa final'!$AA$57="Catastrófico"),CONCATENATE("R8C",'Mapa final'!$O$57),"")</f>
        <v/>
      </c>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row>
    <row r="54" spans="1:80" ht="15" customHeight="1" x14ac:dyDescent="0.25">
      <c r="A54" s="80"/>
      <c r="B54" s="271"/>
      <c r="C54" s="271"/>
      <c r="D54" s="272"/>
      <c r="E54" s="370"/>
      <c r="F54" s="369"/>
      <c r="G54" s="369"/>
      <c r="H54" s="369"/>
      <c r="I54" s="385"/>
      <c r="J54" s="73" t="str">
        <f>IF(AND('Mapa final'!$Y$58="Muy Baja",'Mapa final'!$AA$58="Leve"),CONCATENATE("R9C",'Mapa final'!$O$58),"")</f>
        <v/>
      </c>
      <c r="K54" s="74" t="str">
        <f>IF(AND('Mapa final'!$Y$59="Muy Baja",'Mapa final'!$AA$59="Leve"),CONCATENATE("R9C",'Mapa final'!$O$59),"")</f>
        <v/>
      </c>
      <c r="L54" s="74" t="str">
        <f>IF(AND('Mapa final'!$Y$60="Muy Baja",'Mapa final'!$AA$60="Leve"),CONCATENATE("R9C",'Mapa final'!$O$60),"")</f>
        <v/>
      </c>
      <c r="M54" s="74" t="str">
        <f>IF(AND('Mapa final'!$Y$61="Muy Baja",'Mapa final'!$AA$61="Leve"),CONCATENATE("R9C",'Mapa final'!$O$61),"")</f>
        <v/>
      </c>
      <c r="N54" s="74" t="str">
        <f>IF(AND('Mapa final'!$Y$62="Muy Baja",'Mapa final'!$AA$62="Leve"),CONCATENATE("R9C",'Mapa final'!$O$62),"")</f>
        <v/>
      </c>
      <c r="O54" s="75" t="str">
        <f>IF(AND('Mapa final'!$Y$63="Muy Baja",'Mapa final'!$AA$63="Leve"),CONCATENATE("R9C",'Mapa final'!$O$63),"")</f>
        <v/>
      </c>
      <c r="P54" s="73" t="str">
        <f>IF(AND('Mapa final'!$Y$58="Muy Baja",'Mapa final'!$AA$58="Menor"),CONCATENATE("R9C",'Mapa final'!$O$58),"")</f>
        <v/>
      </c>
      <c r="Q54" s="74" t="str">
        <f>IF(AND('Mapa final'!$Y$59="Muy Baja",'Mapa final'!$AA$59="Menor"),CONCATENATE("R9C",'Mapa final'!$O$59),"")</f>
        <v/>
      </c>
      <c r="R54" s="74" t="str">
        <f>IF(AND('Mapa final'!$Y$60="Muy Baja",'Mapa final'!$AA$60="Menor"),CONCATENATE("R9C",'Mapa final'!$O$60),"")</f>
        <v/>
      </c>
      <c r="S54" s="74" t="str">
        <f>IF(AND('Mapa final'!$Y$61="Muy Baja",'Mapa final'!$AA$61="Menor"),CONCATENATE("R9C",'Mapa final'!$O$61),"")</f>
        <v/>
      </c>
      <c r="T54" s="74" t="str">
        <f>IF(AND('Mapa final'!$Y$62="Muy Baja",'Mapa final'!$AA$62="Menor"),CONCATENATE("R9C",'Mapa final'!$O$62),"")</f>
        <v/>
      </c>
      <c r="U54" s="75" t="str">
        <f>IF(AND('Mapa final'!$Y$63="Muy Baja",'Mapa final'!$AA$63="Menor"),CONCATENATE("R9C",'Mapa final'!$O$63),"")</f>
        <v/>
      </c>
      <c r="V54" s="64" t="str">
        <f>IF(AND('Mapa final'!$Y$58="Muy Baja",'Mapa final'!$AA$58="Moderado"),CONCATENATE("R9C",'Mapa final'!$O$58),"")</f>
        <v/>
      </c>
      <c r="W54" s="65" t="str">
        <f>IF(AND('Mapa final'!$Y$59="Muy Baja",'Mapa final'!$AA$59="Moderado"),CONCATENATE("R9C",'Mapa final'!$O$59),"")</f>
        <v/>
      </c>
      <c r="X54" s="65" t="str">
        <f>IF(AND('Mapa final'!$Y$60="Muy Baja",'Mapa final'!$AA$60="Moderado"),CONCATENATE("R9C",'Mapa final'!$O$60),"")</f>
        <v/>
      </c>
      <c r="Y54" s="65" t="str">
        <f>IF(AND('Mapa final'!$Y$61="Muy Baja",'Mapa final'!$AA$61="Moderado"),CONCATENATE("R9C",'Mapa final'!$O$61),"")</f>
        <v/>
      </c>
      <c r="Z54" s="65" t="str">
        <f>IF(AND('Mapa final'!$Y$62="Muy Baja",'Mapa final'!$AA$62="Moderado"),CONCATENATE("R9C",'Mapa final'!$O$62),"")</f>
        <v/>
      </c>
      <c r="AA54" s="66" t="str">
        <f>IF(AND('Mapa final'!$Y$63="Muy Baja",'Mapa final'!$AA$63="Moderado"),CONCATENATE("R9C",'Mapa final'!$O$63),"")</f>
        <v/>
      </c>
      <c r="AB54" s="49" t="str">
        <f>IF(AND('Mapa final'!$Y$58="Muy Baja",'Mapa final'!$AA$58="Mayor"),CONCATENATE("R9C",'Mapa final'!$O$58),"")</f>
        <v/>
      </c>
      <c r="AC54" s="50" t="str">
        <f>IF(AND('Mapa final'!$Y$59="Muy Baja",'Mapa final'!$AA$59="Mayor"),CONCATENATE("R9C",'Mapa final'!$O$59),"")</f>
        <v/>
      </c>
      <c r="AD54" s="50" t="str">
        <f>IF(AND('Mapa final'!$Y$60="Muy Baja",'Mapa final'!$AA$60="Mayor"),CONCATENATE("R9C",'Mapa final'!$O$60),"")</f>
        <v/>
      </c>
      <c r="AE54" s="50" t="str">
        <f>IF(AND('Mapa final'!$Y$61="Muy Baja",'Mapa final'!$AA$61="Mayor"),CONCATENATE("R9C",'Mapa final'!$O$61),"")</f>
        <v/>
      </c>
      <c r="AF54" s="50" t="str">
        <f>IF(AND('Mapa final'!$Y$62="Muy Baja",'Mapa final'!$AA$62="Mayor"),CONCATENATE("R9C",'Mapa final'!$O$62),"")</f>
        <v/>
      </c>
      <c r="AG54" s="51" t="str">
        <f>IF(AND('Mapa final'!$Y$63="Muy Baja",'Mapa final'!$AA$63="Mayor"),CONCATENATE("R9C",'Mapa final'!$O$63),"")</f>
        <v/>
      </c>
      <c r="AH54" s="52" t="str">
        <f>IF(AND('Mapa final'!$Y$58="Muy Baja",'Mapa final'!$AA$58="Catastrófico"),CONCATENATE("R9C",'Mapa final'!$O$58),"")</f>
        <v/>
      </c>
      <c r="AI54" s="53" t="str">
        <f>IF(AND('Mapa final'!$Y$59="Muy Baja",'Mapa final'!$AA$59="Catastrófico"),CONCATENATE("R9C",'Mapa final'!$O$59),"")</f>
        <v/>
      </c>
      <c r="AJ54" s="53" t="str">
        <f>IF(AND('Mapa final'!$Y$60="Muy Baja",'Mapa final'!$AA$60="Catastrófico"),CONCATENATE("R9C",'Mapa final'!$O$60),"")</f>
        <v/>
      </c>
      <c r="AK54" s="53" t="str">
        <f>IF(AND('Mapa final'!$Y$61="Muy Baja",'Mapa final'!$AA$61="Catastrófico"),CONCATENATE("R9C",'Mapa final'!$O$61),"")</f>
        <v/>
      </c>
      <c r="AL54" s="53" t="str">
        <f>IF(AND('Mapa final'!$Y$62="Muy Baja",'Mapa final'!$AA$62="Catastrófico"),CONCATENATE("R9C",'Mapa final'!$O$62),"")</f>
        <v/>
      </c>
      <c r="AM54" s="54" t="str">
        <f>IF(AND('Mapa final'!$Y$63="Muy Baja",'Mapa final'!$AA$63="Catastrófico"),CONCATENATE("R9C",'Mapa final'!$O$63),"")</f>
        <v/>
      </c>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row>
    <row r="55" spans="1:80" ht="15.75" customHeight="1" thickBot="1" x14ac:dyDescent="0.3">
      <c r="A55" s="80"/>
      <c r="B55" s="271"/>
      <c r="C55" s="271"/>
      <c r="D55" s="272"/>
      <c r="E55" s="371"/>
      <c r="F55" s="372"/>
      <c r="G55" s="372"/>
      <c r="H55" s="372"/>
      <c r="I55" s="386"/>
      <c r="J55" s="76" t="str">
        <f>IF(AND('Mapa final'!$Y$64="Muy Baja",'Mapa final'!$AA$64="Leve"),CONCATENATE("R10C",'Mapa final'!$O$64),"")</f>
        <v/>
      </c>
      <c r="K55" s="77" t="str">
        <f>IF(AND('Mapa final'!$Y$65="Muy Baja",'Mapa final'!$AA$65="Leve"),CONCATENATE("R10C",'Mapa final'!$O$65),"")</f>
        <v/>
      </c>
      <c r="L55" s="77" t="str">
        <f>IF(AND('Mapa final'!$Y$66="Muy Baja",'Mapa final'!$AA$66="Leve"),CONCATENATE("R10C",'Mapa final'!$O$66),"")</f>
        <v/>
      </c>
      <c r="M55" s="77" t="str">
        <f>IF(AND('Mapa final'!$Y$67="Muy Baja",'Mapa final'!$AA$67="Leve"),CONCATENATE("R10C",'Mapa final'!$O$67),"")</f>
        <v/>
      </c>
      <c r="N55" s="77" t="str">
        <f>IF(AND('Mapa final'!$Y$68="Muy Baja",'Mapa final'!$AA$68="Leve"),CONCATENATE("R10C",'Mapa final'!$O$68),"")</f>
        <v/>
      </c>
      <c r="O55" s="78" t="str">
        <f>IF(AND('Mapa final'!$Y$69="Muy Baja",'Mapa final'!$AA$69="Leve"),CONCATENATE("R10C",'Mapa final'!$O$69),"")</f>
        <v/>
      </c>
      <c r="P55" s="76" t="str">
        <f>IF(AND('Mapa final'!$Y$64="Muy Baja",'Mapa final'!$AA$64="Menor"),CONCATENATE("R10C",'Mapa final'!$O$64),"")</f>
        <v/>
      </c>
      <c r="Q55" s="77" t="str">
        <f>IF(AND('Mapa final'!$Y$65="Muy Baja",'Mapa final'!$AA$65="Menor"),CONCATENATE("R10C",'Mapa final'!$O$65),"")</f>
        <v/>
      </c>
      <c r="R55" s="77" t="str">
        <f>IF(AND('Mapa final'!$Y$66="Muy Baja",'Mapa final'!$AA$66="Menor"),CONCATENATE("R10C",'Mapa final'!$O$66),"")</f>
        <v/>
      </c>
      <c r="S55" s="77" t="str">
        <f>IF(AND('Mapa final'!$Y$67="Muy Baja",'Mapa final'!$AA$67="Menor"),CONCATENATE("R10C",'Mapa final'!$O$67),"")</f>
        <v/>
      </c>
      <c r="T55" s="77" t="str">
        <f>IF(AND('Mapa final'!$Y$68="Muy Baja",'Mapa final'!$AA$68="Menor"),CONCATENATE("R10C",'Mapa final'!$O$68),"")</f>
        <v/>
      </c>
      <c r="U55" s="78" t="str">
        <f>IF(AND('Mapa final'!$Y$69="Muy Baja",'Mapa final'!$AA$69="Menor"),CONCATENATE("R10C",'Mapa final'!$O$69),"")</f>
        <v/>
      </c>
      <c r="V55" s="67" t="str">
        <f>IF(AND('Mapa final'!$Y$64="Muy Baja",'Mapa final'!$AA$64="Moderado"),CONCATENATE("R10C",'Mapa final'!$O$64),"")</f>
        <v/>
      </c>
      <c r="W55" s="68" t="str">
        <f>IF(AND('Mapa final'!$Y$65="Muy Baja",'Mapa final'!$AA$65="Moderado"),CONCATENATE("R10C",'Mapa final'!$O$65),"")</f>
        <v/>
      </c>
      <c r="X55" s="68" t="str">
        <f>IF(AND('Mapa final'!$Y$66="Muy Baja",'Mapa final'!$AA$66="Moderado"),CONCATENATE("R10C",'Mapa final'!$O$66),"")</f>
        <v/>
      </c>
      <c r="Y55" s="68" t="str">
        <f>IF(AND('Mapa final'!$Y$67="Muy Baja",'Mapa final'!$AA$67="Moderado"),CONCATENATE("R10C",'Mapa final'!$O$67),"")</f>
        <v/>
      </c>
      <c r="Z55" s="68" t="str">
        <f>IF(AND('Mapa final'!$Y$68="Muy Baja",'Mapa final'!$AA$68="Moderado"),CONCATENATE("R10C",'Mapa final'!$O$68),"")</f>
        <v/>
      </c>
      <c r="AA55" s="69" t="str">
        <f>IF(AND('Mapa final'!$Y$69="Muy Baja",'Mapa final'!$AA$69="Moderado"),CONCATENATE("R10C",'Mapa final'!$O$69),"")</f>
        <v/>
      </c>
      <c r="AB55" s="55" t="str">
        <f>IF(AND('Mapa final'!$Y$64="Muy Baja",'Mapa final'!$AA$64="Mayor"),CONCATENATE("R10C",'Mapa final'!$O$64),"")</f>
        <v/>
      </c>
      <c r="AC55" s="56" t="str">
        <f>IF(AND('Mapa final'!$Y$65="Muy Baja",'Mapa final'!$AA$65="Mayor"),CONCATENATE("R10C",'Mapa final'!$O$65),"")</f>
        <v/>
      </c>
      <c r="AD55" s="56" t="str">
        <f>IF(AND('Mapa final'!$Y$66="Muy Baja",'Mapa final'!$AA$66="Mayor"),CONCATENATE("R10C",'Mapa final'!$O$66),"")</f>
        <v/>
      </c>
      <c r="AE55" s="56" t="str">
        <f>IF(AND('Mapa final'!$Y$67="Muy Baja",'Mapa final'!$AA$67="Mayor"),CONCATENATE("R10C",'Mapa final'!$O$67),"")</f>
        <v/>
      </c>
      <c r="AF55" s="56" t="str">
        <f>IF(AND('Mapa final'!$Y$68="Muy Baja",'Mapa final'!$AA$68="Mayor"),CONCATENATE("R10C",'Mapa final'!$O$68),"")</f>
        <v/>
      </c>
      <c r="AG55" s="57" t="str">
        <f>IF(AND('Mapa final'!$Y$69="Muy Baja",'Mapa final'!$AA$69="Mayor"),CONCATENATE("R10C",'Mapa final'!$O$69),"")</f>
        <v/>
      </c>
      <c r="AH55" s="58" t="str">
        <f>IF(AND('Mapa final'!$Y$64="Muy Baja",'Mapa final'!$AA$64="Catastrófico"),CONCATENATE("R10C",'Mapa final'!$O$64),"")</f>
        <v/>
      </c>
      <c r="AI55" s="59" t="str">
        <f>IF(AND('Mapa final'!$Y$65="Muy Baja",'Mapa final'!$AA$65="Catastrófico"),CONCATENATE("R10C",'Mapa final'!$O$65),"")</f>
        <v/>
      </c>
      <c r="AJ55" s="59" t="str">
        <f>IF(AND('Mapa final'!$Y$66="Muy Baja",'Mapa final'!$AA$66="Catastrófico"),CONCATENATE("R10C",'Mapa final'!$O$66),"")</f>
        <v/>
      </c>
      <c r="AK55" s="59" t="str">
        <f>IF(AND('Mapa final'!$Y$67="Muy Baja",'Mapa final'!$AA$67="Catastrófico"),CONCATENATE("R10C",'Mapa final'!$O$67),"")</f>
        <v/>
      </c>
      <c r="AL55" s="59" t="str">
        <f>IF(AND('Mapa final'!$Y$68="Muy Baja",'Mapa final'!$AA$68="Catastrófico"),CONCATENATE("R10C",'Mapa final'!$O$68),"")</f>
        <v/>
      </c>
      <c r="AM55" s="60" t="str">
        <f>IF(AND('Mapa final'!$Y$69="Muy Baja",'Mapa final'!$AA$69="Catastrófico"),CONCATENATE("R10C",'Mapa final'!$O$69),"")</f>
        <v/>
      </c>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row>
    <row r="56" spans="1:80" x14ac:dyDescent="0.25">
      <c r="A56" s="80"/>
      <c r="B56" s="80"/>
      <c r="C56" s="80"/>
      <c r="D56" s="80"/>
      <c r="E56" s="80"/>
      <c r="F56" s="80"/>
      <c r="G56" s="80"/>
      <c r="H56" s="80"/>
      <c r="I56" s="80"/>
      <c r="J56" s="366" t="s">
        <v>111</v>
      </c>
      <c r="K56" s="367"/>
      <c r="L56" s="367"/>
      <c r="M56" s="367"/>
      <c r="N56" s="367"/>
      <c r="O56" s="384"/>
      <c r="P56" s="366" t="s">
        <v>110</v>
      </c>
      <c r="Q56" s="367"/>
      <c r="R56" s="367"/>
      <c r="S56" s="367"/>
      <c r="T56" s="367"/>
      <c r="U56" s="384"/>
      <c r="V56" s="366" t="s">
        <v>109</v>
      </c>
      <c r="W56" s="367"/>
      <c r="X56" s="367"/>
      <c r="Y56" s="367"/>
      <c r="Z56" s="367"/>
      <c r="AA56" s="384"/>
      <c r="AB56" s="366" t="s">
        <v>108</v>
      </c>
      <c r="AC56" s="405"/>
      <c r="AD56" s="367"/>
      <c r="AE56" s="367"/>
      <c r="AF56" s="367"/>
      <c r="AG56" s="384"/>
      <c r="AH56" s="366" t="s">
        <v>107</v>
      </c>
      <c r="AI56" s="367"/>
      <c r="AJ56" s="367"/>
      <c r="AK56" s="367"/>
      <c r="AL56" s="367"/>
      <c r="AM56" s="384"/>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row>
    <row r="57" spans="1:80" x14ac:dyDescent="0.25">
      <c r="A57" s="80"/>
      <c r="B57" s="80"/>
      <c r="C57" s="80"/>
      <c r="D57" s="80"/>
      <c r="E57" s="80"/>
      <c r="F57" s="80"/>
      <c r="G57" s="80"/>
      <c r="H57" s="80"/>
      <c r="I57" s="80"/>
      <c r="J57" s="370"/>
      <c r="K57" s="369"/>
      <c r="L57" s="369"/>
      <c r="M57" s="369"/>
      <c r="N57" s="369"/>
      <c r="O57" s="385"/>
      <c r="P57" s="370"/>
      <c r="Q57" s="369"/>
      <c r="R57" s="369"/>
      <c r="S57" s="369"/>
      <c r="T57" s="369"/>
      <c r="U57" s="385"/>
      <c r="V57" s="370"/>
      <c r="W57" s="369"/>
      <c r="X57" s="369"/>
      <c r="Y57" s="369"/>
      <c r="Z57" s="369"/>
      <c r="AA57" s="385"/>
      <c r="AB57" s="370"/>
      <c r="AC57" s="369"/>
      <c r="AD57" s="369"/>
      <c r="AE57" s="369"/>
      <c r="AF57" s="369"/>
      <c r="AG57" s="385"/>
      <c r="AH57" s="370"/>
      <c r="AI57" s="369"/>
      <c r="AJ57" s="369"/>
      <c r="AK57" s="369"/>
      <c r="AL57" s="369"/>
      <c r="AM57" s="385"/>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row>
    <row r="58" spans="1:80" x14ac:dyDescent="0.25">
      <c r="A58" s="80"/>
      <c r="B58" s="80"/>
      <c r="C58" s="80"/>
      <c r="D58" s="80"/>
      <c r="E58" s="80"/>
      <c r="F58" s="80"/>
      <c r="G58" s="80"/>
      <c r="H58" s="80"/>
      <c r="I58" s="80"/>
      <c r="J58" s="370"/>
      <c r="K58" s="369"/>
      <c r="L58" s="369"/>
      <c r="M58" s="369"/>
      <c r="N58" s="369"/>
      <c r="O58" s="385"/>
      <c r="P58" s="370"/>
      <c r="Q58" s="369"/>
      <c r="R58" s="369"/>
      <c r="S58" s="369"/>
      <c r="T58" s="369"/>
      <c r="U58" s="385"/>
      <c r="V58" s="370"/>
      <c r="W58" s="369"/>
      <c r="X58" s="369"/>
      <c r="Y58" s="369"/>
      <c r="Z58" s="369"/>
      <c r="AA58" s="385"/>
      <c r="AB58" s="370"/>
      <c r="AC58" s="369"/>
      <c r="AD58" s="369"/>
      <c r="AE58" s="369"/>
      <c r="AF58" s="369"/>
      <c r="AG58" s="385"/>
      <c r="AH58" s="370"/>
      <c r="AI58" s="369"/>
      <c r="AJ58" s="369"/>
      <c r="AK58" s="369"/>
      <c r="AL58" s="369"/>
      <c r="AM58" s="385"/>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row>
    <row r="59" spans="1:80" x14ac:dyDescent="0.25">
      <c r="A59" s="80"/>
      <c r="B59" s="80"/>
      <c r="C59" s="80"/>
      <c r="D59" s="80"/>
      <c r="E59" s="80"/>
      <c r="F59" s="80"/>
      <c r="G59" s="80"/>
      <c r="H59" s="80"/>
      <c r="I59" s="80"/>
      <c r="J59" s="370"/>
      <c r="K59" s="369"/>
      <c r="L59" s="369"/>
      <c r="M59" s="369"/>
      <c r="N59" s="369"/>
      <c r="O59" s="385"/>
      <c r="P59" s="370"/>
      <c r="Q59" s="369"/>
      <c r="R59" s="369"/>
      <c r="S59" s="369"/>
      <c r="T59" s="369"/>
      <c r="U59" s="385"/>
      <c r="V59" s="370"/>
      <c r="W59" s="369"/>
      <c r="X59" s="369"/>
      <c r="Y59" s="369"/>
      <c r="Z59" s="369"/>
      <c r="AA59" s="385"/>
      <c r="AB59" s="370"/>
      <c r="AC59" s="369"/>
      <c r="AD59" s="369"/>
      <c r="AE59" s="369"/>
      <c r="AF59" s="369"/>
      <c r="AG59" s="385"/>
      <c r="AH59" s="370"/>
      <c r="AI59" s="369"/>
      <c r="AJ59" s="369"/>
      <c r="AK59" s="369"/>
      <c r="AL59" s="369"/>
      <c r="AM59" s="385"/>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row>
    <row r="60" spans="1:80" x14ac:dyDescent="0.25">
      <c r="A60" s="80"/>
      <c r="B60" s="80"/>
      <c r="C60" s="80"/>
      <c r="D60" s="80"/>
      <c r="E60" s="80"/>
      <c r="F60" s="80"/>
      <c r="G60" s="80"/>
      <c r="H60" s="80"/>
      <c r="I60" s="80"/>
      <c r="J60" s="370"/>
      <c r="K60" s="369"/>
      <c r="L60" s="369"/>
      <c r="M60" s="369"/>
      <c r="N60" s="369"/>
      <c r="O60" s="385"/>
      <c r="P60" s="370"/>
      <c r="Q60" s="369"/>
      <c r="R60" s="369"/>
      <c r="S60" s="369"/>
      <c r="T60" s="369"/>
      <c r="U60" s="385"/>
      <c r="V60" s="370"/>
      <c r="W60" s="369"/>
      <c r="X60" s="369"/>
      <c r="Y60" s="369"/>
      <c r="Z60" s="369"/>
      <c r="AA60" s="385"/>
      <c r="AB60" s="370"/>
      <c r="AC60" s="369"/>
      <c r="AD60" s="369"/>
      <c r="AE60" s="369"/>
      <c r="AF60" s="369"/>
      <c r="AG60" s="385"/>
      <c r="AH60" s="370"/>
      <c r="AI60" s="369"/>
      <c r="AJ60" s="369"/>
      <c r="AK60" s="369"/>
      <c r="AL60" s="369"/>
      <c r="AM60" s="385"/>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row>
    <row r="61" spans="1:80" ht="15.75" thickBot="1" x14ac:dyDescent="0.3">
      <c r="A61" s="80"/>
      <c r="B61" s="80"/>
      <c r="C61" s="80"/>
      <c r="D61" s="80"/>
      <c r="E61" s="80"/>
      <c r="F61" s="80"/>
      <c r="G61" s="80"/>
      <c r="H61" s="80"/>
      <c r="I61" s="80"/>
      <c r="J61" s="371"/>
      <c r="K61" s="372"/>
      <c r="L61" s="372"/>
      <c r="M61" s="372"/>
      <c r="N61" s="372"/>
      <c r="O61" s="386"/>
      <c r="P61" s="371"/>
      <c r="Q61" s="372"/>
      <c r="R61" s="372"/>
      <c r="S61" s="372"/>
      <c r="T61" s="372"/>
      <c r="U61" s="386"/>
      <c r="V61" s="371"/>
      <c r="W61" s="372"/>
      <c r="X61" s="372"/>
      <c r="Y61" s="372"/>
      <c r="Z61" s="372"/>
      <c r="AA61" s="386"/>
      <c r="AB61" s="371"/>
      <c r="AC61" s="372"/>
      <c r="AD61" s="372"/>
      <c r="AE61" s="372"/>
      <c r="AF61" s="372"/>
      <c r="AG61" s="386"/>
      <c r="AH61" s="371"/>
      <c r="AI61" s="372"/>
      <c r="AJ61" s="372"/>
      <c r="AK61" s="372"/>
      <c r="AL61" s="372"/>
      <c r="AM61" s="386"/>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row>
    <row r="62" spans="1:80" x14ac:dyDescent="0.25">
      <c r="A62" s="80"/>
      <c r="B62" s="80"/>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row>
    <row r="63" spans="1:80" ht="15" customHeight="1" x14ac:dyDescent="0.25">
      <c r="A63" s="80"/>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0"/>
      <c r="AV63" s="80"/>
      <c r="AW63" s="80"/>
      <c r="AX63" s="80"/>
      <c r="AY63" s="80"/>
      <c r="AZ63" s="80"/>
      <c r="BA63" s="80"/>
      <c r="BB63" s="80"/>
      <c r="BC63" s="80"/>
      <c r="BD63" s="80"/>
      <c r="BE63" s="80"/>
      <c r="BF63" s="80"/>
      <c r="BG63" s="80"/>
      <c r="BH63" s="80"/>
    </row>
    <row r="64" spans="1:80" ht="15" customHeight="1" x14ac:dyDescent="0.25">
      <c r="A64" s="80"/>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0"/>
      <c r="AV64" s="80"/>
      <c r="AW64" s="80"/>
      <c r="AX64" s="80"/>
      <c r="AY64" s="80"/>
      <c r="AZ64" s="80"/>
      <c r="BA64" s="80"/>
      <c r="BB64" s="80"/>
      <c r="BC64" s="80"/>
      <c r="BD64" s="80"/>
      <c r="BE64" s="80"/>
      <c r="BF64" s="80"/>
      <c r="BG64" s="80"/>
      <c r="BH64" s="80"/>
    </row>
    <row r="65" spans="1:60" x14ac:dyDescent="0.25">
      <c r="A65" s="80"/>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row>
    <row r="66" spans="1:60" x14ac:dyDescent="0.25">
      <c r="A66" s="80"/>
      <c r="B66" s="80"/>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row>
    <row r="67" spans="1:60" x14ac:dyDescent="0.2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row>
    <row r="68" spans="1:60" x14ac:dyDescent="0.2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row>
    <row r="69" spans="1:60" x14ac:dyDescent="0.2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row>
    <row r="70" spans="1:60" x14ac:dyDescent="0.2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row>
    <row r="71" spans="1:60" x14ac:dyDescent="0.2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row>
    <row r="72" spans="1:60" x14ac:dyDescent="0.2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row>
    <row r="73" spans="1:60" x14ac:dyDescent="0.2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row>
    <row r="74" spans="1:60" x14ac:dyDescent="0.2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row>
    <row r="75" spans="1:60" x14ac:dyDescent="0.2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row>
    <row r="76" spans="1:60" x14ac:dyDescent="0.2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row>
    <row r="77" spans="1:60" x14ac:dyDescent="0.2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row>
    <row r="78" spans="1:60" x14ac:dyDescent="0.2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row>
    <row r="79" spans="1:60" x14ac:dyDescent="0.2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row>
    <row r="80" spans="1:60" x14ac:dyDescent="0.2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row>
    <row r="81" spans="1:60" x14ac:dyDescent="0.2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row>
    <row r="82" spans="1:60" x14ac:dyDescent="0.2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row>
    <row r="83" spans="1:60" x14ac:dyDescent="0.2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row>
    <row r="84" spans="1:60" x14ac:dyDescent="0.2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row>
    <row r="85" spans="1:60" x14ac:dyDescent="0.2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row>
    <row r="86" spans="1:60" x14ac:dyDescent="0.25">
      <c r="A86" s="80"/>
      <c r="B86" s="80"/>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row>
    <row r="87" spans="1:60" x14ac:dyDescent="0.25">
      <c r="A87" s="80"/>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row>
    <row r="88" spans="1:60" x14ac:dyDescent="0.25">
      <c r="A88" s="80"/>
      <c r="B88" s="80"/>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row>
    <row r="89" spans="1:60" x14ac:dyDescent="0.25">
      <c r="A89" s="80"/>
      <c r="B89" s="80"/>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row>
    <row r="90" spans="1:60" x14ac:dyDescent="0.25">
      <c r="A90" s="80"/>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row>
    <row r="91" spans="1:60" x14ac:dyDescent="0.25">
      <c r="A91" s="80"/>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row>
    <row r="92" spans="1:60" x14ac:dyDescent="0.25">
      <c r="A92" s="80"/>
      <c r="B92" s="80"/>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row>
    <row r="93" spans="1:60" x14ac:dyDescent="0.25">
      <c r="A93" s="80"/>
      <c r="B93" s="80"/>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row>
    <row r="94" spans="1:60" x14ac:dyDescent="0.25">
      <c r="A94" s="80"/>
      <c r="B94" s="80"/>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row>
    <row r="95" spans="1:60" x14ac:dyDescent="0.25">
      <c r="A95" s="80"/>
      <c r="B95" s="80"/>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row>
    <row r="96" spans="1:60" x14ac:dyDescent="0.25">
      <c r="A96" s="80"/>
      <c r="B96" s="80"/>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row>
    <row r="97" spans="1:60" x14ac:dyDescent="0.25">
      <c r="A97" s="80"/>
      <c r="B97" s="80"/>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row>
    <row r="98" spans="1:60" x14ac:dyDescent="0.25">
      <c r="A98" s="80"/>
      <c r="B98" s="80"/>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row>
    <row r="99" spans="1:60" x14ac:dyDescent="0.25">
      <c r="A99" s="80"/>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row>
    <row r="100" spans="1:60" x14ac:dyDescent="0.25">
      <c r="A100" s="80"/>
      <c r="B100" s="8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row>
    <row r="101" spans="1:60" x14ac:dyDescent="0.25">
      <c r="A101" s="80"/>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row>
    <row r="102" spans="1:60" x14ac:dyDescent="0.25">
      <c r="A102" s="80"/>
      <c r="B102" s="80"/>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row>
    <row r="103" spans="1:60" x14ac:dyDescent="0.25">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row>
    <row r="104" spans="1:60" x14ac:dyDescent="0.25">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row>
    <row r="105" spans="1:60" x14ac:dyDescent="0.25">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row>
    <row r="106" spans="1:60" x14ac:dyDescent="0.25">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row>
    <row r="107" spans="1:60" x14ac:dyDescent="0.25">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row>
    <row r="108" spans="1:60" x14ac:dyDescent="0.25">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row>
    <row r="109" spans="1:60" x14ac:dyDescent="0.25">
      <c r="A109" s="80"/>
      <c r="B109" s="80"/>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row>
    <row r="110" spans="1:60" x14ac:dyDescent="0.25">
      <c r="A110" s="80"/>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row>
    <row r="111" spans="1:60" x14ac:dyDescent="0.25">
      <c r="A111" s="80"/>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row>
    <row r="112" spans="1:60" x14ac:dyDescent="0.25">
      <c r="A112" s="80"/>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row>
    <row r="113" spans="1:60" x14ac:dyDescent="0.25">
      <c r="A113" s="80"/>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row>
    <row r="114" spans="1:60" x14ac:dyDescent="0.25">
      <c r="A114" s="80"/>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row>
    <row r="115" spans="1:60" x14ac:dyDescent="0.25">
      <c r="A115" s="80"/>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row>
    <row r="116" spans="1:60" x14ac:dyDescent="0.25">
      <c r="A116" s="80"/>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row>
    <row r="117" spans="1:60" x14ac:dyDescent="0.25">
      <c r="A117" s="80"/>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row>
    <row r="118" spans="1:60" x14ac:dyDescent="0.25">
      <c r="A118" s="80"/>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row>
    <row r="119" spans="1:60" x14ac:dyDescent="0.25">
      <c r="A119" s="80"/>
      <c r="B119" s="80"/>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row>
    <row r="120" spans="1:60" x14ac:dyDescent="0.25">
      <c r="A120" s="80"/>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row>
    <row r="121" spans="1:60" x14ac:dyDescent="0.25">
      <c r="A121" s="80"/>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row>
    <row r="122" spans="1:60" x14ac:dyDescent="0.25">
      <c r="A122" s="80"/>
      <c r="B122" s="80"/>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row>
    <row r="123" spans="1:60" x14ac:dyDescent="0.25">
      <c r="A123" s="80"/>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row>
    <row r="124" spans="1:60" x14ac:dyDescent="0.25">
      <c r="A124" s="80"/>
      <c r="B124" s="80"/>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row>
    <row r="125" spans="1:60" x14ac:dyDescent="0.25">
      <c r="A125" s="80"/>
      <c r="B125" s="80"/>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row>
    <row r="126" spans="1:60" x14ac:dyDescent="0.25">
      <c r="A126" s="80"/>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row>
    <row r="127" spans="1:60" x14ac:dyDescent="0.25">
      <c r="A127" s="80"/>
      <c r="B127" s="80"/>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row>
    <row r="128" spans="1:60" x14ac:dyDescent="0.25">
      <c r="A128" s="80"/>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row>
    <row r="129" spans="1:60" x14ac:dyDescent="0.25">
      <c r="A129" s="80"/>
      <c r="B129" s="80"/>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row>
    <row r="130" spans="1:60" x14ac:dyDescent="0.25">
      <c r="A130" s="80"/>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row>
    <row r="131" spans="1:60" x14ac:dyDescent="0.25">
      <c r="A131" s="80"/>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row>
    <row r="132" spans="1:60" x14ac:dyDescent="0.25">
      <c r="A132" s="80"/>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row>
    <row r="133" spans="1:60" x14ac:dyDescent="0.25">
      <c r="A133" s="80"/>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row>
    <row r="134" spans="1:60" x14ac:dyDescent="0.25">
      <c r="A134" s="80"/>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row>
    <row r="135" spans="1:60" x14ac:dyDescent="0.25">
      <c r="A135" s="80"/>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row>
    <row r="136" spans="1:60" x14ac:dyDescent="0.25">
      <c r="A136" s="80"/>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row>
    <row r="137" spans="1:60" x14ac:dyDescent="0.25">
      <c r="A137" s="80"/>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row>
    <row r="138" spans="1:60" x14ac:dyDescent="0.25">
      <c r="A138" s="80"/>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row>
    <row r="139" spans="1:60" x14ac:dyDescent="0.25">
      <c r="A139" s="80"/>
      <c r="B139" s="80"/>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row>
    <row r="140" spans="1:60" x14ac:dyDescent="0.25">
      <c r="A140" s="80"/>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row>
    <row r="141" spans="1:60" x14ac:dyDescent="0.25">
      <c r="A141" s="80"/>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row>
    <row r="142" spans="1:60" x14ac:dyDescent="0.25">
      <c r="A142" s="80"/>
      <c r="B142" s="80"/>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row>
    <row r="143" spans="1:60" x14ac:dyDescent="0.25">
      <c r="A143" s="80"/>
      <c r="B143" s="80"/>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row>
    <row r="144" spans="1:60" x14ac:dyDescent="0.25">
      <c r="A144" s="80"/>
      <c r="B144" s="80"/>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row>
    <row r="145" spans="1:60" x14ac:dyDescent="0.25">
      <c r="A145" s="80"/>
      <c r="B145" s="80"/>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row>
    <row r="146" spans="1:60" x14ac:dyDescent="0.25">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row>
    <row r="147" spans="1:60" x14ac:dyDescent="0.25">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row>
    <row r="148" spans="1:60" x14ac:dyDescent="0.25">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row>
    <row r="149" spans="1:60" x14ac:dyDescent="0.25">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row>
    <row r="150" spans="1:60" x14ac:dyDescent="0.25">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row>
    <row r="151" spans="1:60" x14ac:dyDescent="0.25">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row>
    <row r="152" spans="1:60" x14ac:dyDescent="0.25">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row>
    <row r="153" spans="1:60" x14ac:dyDescent="0.25">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row>
    <row r="154" spans="1:60" x14ac:dyDescent="0.25">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row>
    <row r="155" spans="1:60" x14ac:dyDescent="0.25">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row>
    <row r="156" spans="1:60" x14ac:dyDescent="0.25">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row>
    <row r="157" spans="1:60" x14ac:dyDescent="0.25">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row>
    <row r="158" spans="1:60" x14ac:dyDescent="0.25">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row>
    <row r="159" spans="1:60" x14ac:dyDescent="0.25">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row>
    <row r="160" spans="1:60" x14ac:dyDescent="0.25">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row>
    <row r="161" spans="1:60" x14ac:dyDescent="0.25">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row>
    <row r="162" spans="1:60" x14ac:dyDescent="0.25">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row>
    <row r="163" spans="1:60" x14ac:dyDescent="0.25">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row>
    <row r="164" spans="1:60" x14ac:dyDescent="0.25">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row>
    <row r="165" spans="1:60" x14ac:dyDescent="0.25">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row>
    <row r="166" spans="1:60" x14ac:dyDescent="0.25">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row>
    <row r="167" spans="1:60" x14ac:dyDescent="0.25">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row>
    <row r="168" spans="1:60" x14ac:dyDescent="0.25">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row>
    <row r="169" spans="1:60" x14ac:dyDescent="0.25">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row>
    <row r="170" spans="1:60" x14ac:dyDescent="0.25">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row>
    <row r="171" spans="1:60" x14ac:dyDescent="0.25">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row>
    <row r="172" spans="1:60" x14ac:dyDescent="0.25">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row>
    <row r="173" spans="1:60" x14ac:dyDescent="0.25">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row>
    <row r="174" spans="1:60" x14ac:dyDescent="0.25">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row>
    <row r="175" spans="1:60" x14ac:dyDescent="0.25">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row>
    <row r="176" spans="1:60" x14ac:dyDescent="0.25">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row>
    <row r="177" spans="1:60" x14ac:dyDescent="0.25">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row>
    <row r="178" spans="1:60" x14ac:dyDescent="0.25">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row>
    <row r="179" spans="1:60" x14ac:dyDescent="0.25">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row>
    <row r="180" spans="1:60" x14ac:dyDescent="0.25">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row>
    <row r="181" spans="1:60" x14ac:dyDescent="0.25">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row>
    <row r="182" spans="1:60" x14ac:dyDescent="0.25">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row>
    <row r="183" spans="1:60" x14ac:dyDescent="0.25">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row>
    <row r="184" spans="1:60" x14ac:dyDescent="0.25">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row>
    <row r="185" spans="1:60" x14ac:dyDescent="0.25">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row>
    <row r="186" spans="1:60" x14ac:dyDescent="0.25">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row>
    <row r="187" spans="1:60" x14ac:dyDescent="0.25">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row>
    <row r="188" spans="1:60" x14ac:dyDescent="0.25">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row>
    <row r="189" spans="1:60" x14ac:dyDescent="0.25">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row>
    <row r="190" spans="1:60" x14ac:dyDescent="0.25">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row>
    <row r="191" spans="1:60" x14ac:dyDescent="0.25">
      <c r="A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row>
    <row r="192" spans="1:60" x14ac:dyDescent="0.25">
      <c r="A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row>
    <row r="193" spans="1:60" x14ac:dyDescent="0.25">
      <c r="A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row>
    <row r="194" spans="1:60" x14ac:dyDescent="0.25">
      <c r="A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row>
    <row r="195" spans="1:60" x14ac:dyDescent="0.25">
      <c r="A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row>
    <row r="196" spans="1:60" x14ac:dyDescent="0.25">
      <c r="A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row>
    <row r="197" spans="1:60" x14ac:dyDescent="0.25">
      <c r="A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row>
    <row r="198" spans="1:60" x14ac:dyDescent="0.25">
      <c r="A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row>
    <row r="199" spans="1:60" x14ac:dyDescent="0.25">
      <c r="A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row>
    <row r="200" spans="1:60" x14ac:dyDescent="0.25">
      <c r="A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row>
    <row r="201" spans="1:60" x14ac:dyDescent="0.25">
      <c r="A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row>
    <row r="202" spans="1:60" x14ac:dyDescent="0.25">
      <c r="A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row>
    <row r="203" spans="1:60" x14ac:dyDescent="0.25">
      <c r="A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row>
    <row r="204" spans="1:60" x14ac:dyDescent="0.25">
      <c r="A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row>
    <row r="205" spans="1:60" x14ac:dyDescent="0.25">
      <c r="A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row>
    <row r="206" spans="1:60" x14ac:dyDescent="0.25">
      <c r="A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row>
    <row r="207" spans="1:60" x14ac:dyDescent="0.25">
      <c r="A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row>
    <row r="208" spans="1:60" x14ac:dyDescent="0.25">
      <c r="A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row>
    <row r="209" spans="1:60" x14ac:dyDescent="0.25">
      <c r="A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row>
    <row r="210" spans="1:60" x14ac:dyDescent="0.25">
      <c r="A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row>
    <row r="211" spans="1:60" x14ac:dyDescent="0.25">
      <c r="A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row>
    <row r="212" spans="1:60" x14ac:dyDescent="0.25">
      <c r="A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row>
    <row r="213" spans="1:60" x14ac:dyDescent="0.25">
      <c r="A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row>
    <row r="214" spans="1:60" x14ac:dyDescent="0.25">
      <c r="A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row>
    <row r="215" spans="1:60" x14ac:dyDescent="0.25">
      <c r="A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row>
    <row r="216" spans="1:60" x14ac:dyDescent="0.25">
      <c r="A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row>
    <row r="217" spans="1:60" x14ac:dyDescent="0.25">
      <c r="A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row>
    <row r="218" spans="1:60" x14ac:dyDescent="0.25">
      <c r="A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row>
    <row r="219" spans="1:60" x14ac:dyDescent="0.25">
      <c r="A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row>
    <row r="220" spans="1:60" x14ac:dyDescent="0.25">
      <c r="A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row>
    <row r="221" spans="1:60" x14ac:dyDescent="0.25">
      <c r="A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row>
    <row r="222" spans="1:60" x14ac:dyDescent="0.25">
      <c r="A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row>
    <row r="223" spans="1:60" x14ac:dyDescent="0.25">
      <c r="A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row>
    <row r="224" spans="1:60" x14ac:dyDescent="0.25">
      <c r="A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row>
    <row r="225" spans="1:60" x14ac:dyDescent="0.25">
      <c r="A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row>
    <row r="226" spans="1:60" x14ac:dyDescent="0.25">
      <c r="A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row>
    <row r="227" spans="1:60" x14ac:dyDescent="0.25">
      <c r="A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row>
    <row r="228" spans="1:60" x14ac:dyDescent="0.25">
      <c r="A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row>
    <row r="229" spans="1:60" x14ac:dyDescent="0.25">
      <c r="A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row>
    <row r="230" spans="1:60" x14ac:dyDescent="0.25">
      <c r="A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row>
    <row r="231" spans="1:60" x14ac:dyDescent="0.25">
      <c r="A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row>
    <row r="232" spans="1:60" x14ac:dyDescent="0.25">
      <c r="A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row>
    <row r="233" spans="1:60" x14ac:dyDescent="0.25">
      <c r="A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row>
    <row r="234" spans="1:60" x14ac:dyDescent="0.25">
      <c r="A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row>
    <row r="235" spans="1:60" x14ac:dyDescent="0.25">
      <c r="A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row>
    <row r="236" spans="1:60" x14ac:dyDescent="0.25">
      <c r="A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row>
    <row r="237" spans="1:60" x14ac:dyDescent="0.25">
      <c r="A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row>
    <row r="238" spans="1:60" x14ac:dyDescent="0.25">
      <c r="A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row>
    <row r="239" spans="1:60" x14ac:dyDescent="0.25">
      <c r="A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row>
    <row r="240" spans="1:60" x14ac:dyDescent="0.25">
      <c r="A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row>
    <row r="241" spans="1:60" x14ac:dyDescent="0.25">
      <c r="A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row>
    <row r="242" spans="1:60" x14ac:dyDescent="0.25">
      <c r="A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row>
    <row r="243" spans="1:60" x14ac:dyDescent="0.25">
      <c r="A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row>
    <row r="244" spans="1:60" x14ac:dyDescent="0.25">
      <c r="A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row>
    <row r="245" spans="1:60" x14ac:dyDescent="0.25">
      <c r="A245" s="80"/>
    </row>
    <row r="246" spans="1:60" x14ac:dyDescent="0.25">
      <c r="A246" s="80"/>
    </row>
    <row r="247" spans="1:60" x14ac:dyDescent="0.25">
      <c r="A247" s="80"/>
    </row>
    <row r="248" spans="1:60" x14ac:dyDescent="0.25">
      <c r="A248" s="80"/>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11" sqref="C11"/>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0"/>
      <c r="B1" s="406" t="s">
        <v>54</v>
      </c>
      <c r="C1" s="406"/>
      <c r="D1" s="406"/>
      <c r="E1" s="80"/>
      <c r="F1" s="80"/>
      <c r="G1" s="80"/>
      <c r="H1" s="80"/>
      <c r="I1" s="80"/>
      <c r="J1" s="80"/>
      <c r="K1" s="80"/>
      <c r="L1" s="80"/>
      <c r="M1" s="80"/>
      <c r="N1" s="80"/>
      <c r="O1" s="80"/>
      <c r="P1" s="80"/>
      <c r="Q1" s="80"/>
      <c r="R1" s="80"/>
      <c r="S1" s="80"/>
      <c r="T1" s="80"/>
      <c r="U1" s="80"/>
      <c r="V1" s="80"/>
      <c r="W1" s="80"/>
      <c r="X1" s="80"/>
      <c r="Y1" s="80"/>
      <c r="Z1" s="80"/>
      <c r="AA1" s="80"/>
      <c r="AB1" s="80"/>
      <c r="AC1" s="80"/>
      <c r="AD1" s="80"/>
      <c r="AE1" s="80"/>
    </row>
    <row r="2" spans="1:37" x14ac:dyDescent="0.2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row>
    <row r="3" spans="1:37" ht="25.5" x14ac:dyDescent="0.25">
      <c r="A3" s="80"/>
      <c r="B3" s="9"/>
      <c r="C3" s="10" t="s">
        <v>51</v>
      </c>
      <c r="D3" s="10" t="s">
        <v>4</v>
      </c>
      <c r="E3" s="80"/>
      <c r="F3" s="80"/>
      <c r="G3" s="80"/>
      <c r="H3" s="80"/>
      <c r="I3" s="80"/>
      <c r="J3" s="80"/>
      <c r="K3" s="80"/>
      <c r="L3" s="80"/>
      <c r="M3" s="80"/>
      <c r="N3" s="80"/>
      <c r="O3" s="80"/>
      <c r="P3" s="80"/>
      <c r="Q3" s="80"/>
      <c r="R3" s="80"/>
      <c r="S3" s="80"/>
      <c r="T3" s="80"/>
      <c r="U3" s="80"/>
      <c r="V3" s="80"/>
      <c r="W3" s="80"/>
      <c r="X3" s="80"/>
      <c r="Y3" s="80"/>
      <c r="Z3" s="80"/>
      <c r="AA3" s="80"/>
      <c r="AB3" s="80"/>
      <c r="AC3" s="80"/>
      <c r="AD3" s="80"/>
      <c r="AE3" s="80"/>
    </row>
    <row r="4" spans="1:37" ht="51" x14ac:dyDescent="0.25">
      <c r="A4" s="80"/>
      <c r="B4" s="11" t="s">
        <v>50</v>
      </c>
      <c r="C4" s="12" t="s">
        <v>101</v>
      </c>
      <c r="D4" s="13">
        <v>0.2</v>
      </c>
      <c r="E4" s="80"/>
      <c r="F4" s="80"/>
      <c r="G4" s="80"/>
      <c r="H4" s="80"/>
      <c r="I4" s="80"/>
      <c r="J4" s="80"/>
      <c r="K4" s="80"/>
      <c r="L4" s="80"/>
      <c r="M4" s="80"/>
      <c r="N4" s="80"/>
      <c r="O4" s="80"/>
      <c r="P4" s="80"/>
      <c r="Q4" s="80"/>
      <c r="R4" s="80"/>
      <c r="S4" s="80"/>
      <c r="T4" s="80"/>
      <c r="U4" s="80"/>
      <c r="V4" s="80"/>
      <c r="W4" s="80"/>
      <c r="X4" s="80"/>
      <c r="Y4" s="80"/>
      <c r="Z4" s="80"/>
      <c r="AA4" s="80"/>
      <c r="AB4" s="80"/>
      <c r="AC4" s="80"/>
      <c r="AD4" s="80"/>
      <c r="AE4" s="80"/>
    </row>
    <row r="5" spans="1:37" ht="51" x14ac:dyDescent="0.25">
      <c r="A5" s="80"/>
      <c r="B5" s="14" t="s">
        <v>52</v>
      </c>
      <c r="C5" s="15" t="s">
        <v>102</v>
      </c>
      <c r="D5" s="16">
        <v>0.4</v>
      </c>
      <c r="E5" s="80"/>
      <c r="F5" s="80"/>
      <c r="G5" s="80"/>
      <c r="H5" s="80"/>
      <c r="I5" s="80"/>
      <c r="J5" s="80"/>
      <c r="K5" s="80"/>
      <c r="L5" s="80"/>
      <c r="M5" s="80"/>
      <c r="N5" s="80"/>
      <c r="O5" s="80"/>
      <c r="P5" s="80"/>
      <c r="Q5" s="80"/>
      <c r="R5" s="80"/>
      <c r="S5" s="80"/>
      <c r="T5" s="80"/>
      <c r="U5" s="80"/>
      <c r="V5" s="80"/>
      <c r="W5" s="80"/>
      <c r="X5" s="80"/>
      <c r="Y5" s="80"/>
      <c r="Z5" s="80"/>
      <c r="AA5" s="80"/>
      <c r="AB5" s="80"/>
      <c r="AC5" s="80"/>
      <c r="AD5" s="80"/>
      <c r="AE5" s="80"/>
    </row>
    <row r="6" spans="1:37" ht="51" x14ac:dyDescent="0.25">
      <c r="A6" s="80"/>
      <c r="B6" s="17" t="s">
        <v>106</v>
      </c>
      <c r="C6" s="15" t="s">
        <v>103</v>
      </c>
      <c r="D6" s="16">
        <v>0.6</v>
      </c>
      <c r="E6" s="80"/>
      <c r="F6" s="80"/>
      <c r="G6" s="80"/>
      <c r="H6" s="80"/>
      <c r="I6" s="80"/>
      <c r="J6" s="80"/>
      <c r="K6" s="80"/>
      <c r="L6" s="80"/>
      <c r="M6" s="80"/>
      <c r="N6" s="80"/>
      <c r="O6" s="80"/>
      <c r="P6" s="80"/>
      <c r="Q6" s="80"/>
      <c r="R6" s="80"/>
      <c r="S6" s="80"/>
      <c r="T6" s="80"/>
      <c r="U6" s="80"/>
      <c r="V6" s="80"/>
      <c r="W6" s="80"/>
      <c r="X6" s="80"/>
      <c r="Y6" s="80"/>
      <c r="Z6" s="80"/>
      <c r="AA6" s="80"/>
      <c r="AB6" s="80"/>
      <c r="AC6" s="80"/>
      <c r="AD6" s="80"/>
      <c r="AE6" s="80"/>
    </row>
    <row r="7" spans="1:37" ht="76.5" x14ac:dyDescent="0.25">
      <c r="A7" s="80"/>
      <c r="B7" s="18" t="s">
        <v>6</v>
      </c>
      <c r="C7" s="15" t="s">
        <v>104</v>
      </c>
      <c r="D7" s="16">
        <v>0.8</v>
      </c>
      <c r="E7" s="80"/>
      <c r="F7" s="80"/>
      <c r="G7" s="80"/>
      <c r="H7" s="80"/>
      <c r="I7" s="80"/>
      <c r="J7" s="80"/>
      <c r="K7" s="80"/>
      <c r="L7" s="80"/>
      <c r="M7" s="80"/>
      <c r="N7" s="80"/>
      <c r="O7" s="80"/>
      <c r="P7" s="80"/>
      <c r="Q7" s="80"/>
      <c r="R7" s="80"/>
      <c r="S7" s="80"/>
      <c r="T7" s="80"/>
      <c r="U7" s="80"/>
      <c r="V7" s="80"/>
      <c r="W7" s="80"/>
      <c r="X7" s="80"/>
      <c r="Y7" s="80"/>
      <c r="Z7" s="80"/>
      <c r="AA7" s="80"/>
      <c r="AB7" s="80"/>
      <c r="AC7" s="80"/>
      <c r="AD7" s="80"/>
      <c r="AE7" s="80"/>
    </row>
    <row r="8" spans="1:37" ht="51" x14ac:dyDescent="0.25">
      <c r="A8" s="80"/>
      <c r="B8" s="19" t="s">
        <v>53</v>
      </c>
      <c r="C8" s="15" t="s">
        <v>105</v>
      </c>
      <c r="D8" s="16">
        <v>1</v>
      </c>
      <c r="E8" s="80"/>
      <c r="F8" s="80"/>
      <c r="G8" s="80"/>
      <c r="H8" s="80"/>
      <c r="I8" s="80"/>
      <c r="J8" s="80"/>
      <c r="K8" s="80"/>
      <c r="L8" s="80"/>
      <c r="M8" s="80"/>
      <c r="N8" s="80"/>
      <c r="O8" s="80"/>
      <c r="P8" s="80"/>
      <c r="Q8" s="80"/>
      <c r="R8" s="80"/>
      <c r="S8" s="80"/>
      <c r="T8" s="80"/>
      <c r="U8" s="80"/>
      <c r="V8" s="80"/>
      <c r="W8" s="80"/>
      <c r="X8" s="80"/>
      <c r="Y8" s="80"/>
      <c r="Z8" s="80"/>
      <c r="AA8" s="80"/>
      <c r="AB8" s="80"/>
      <c r="AC8" s="80"/>
      <c r="AD8" s="80"/>
      <c r="AE8" s="80"/>
    </row>
    <row r="9" spans="1:37" x14ac:dyDescent="0.25">
      <c r="A9" s="80"/>
      <c r="B9" s="104"/>
      <c r="C9" s="104"/>
      <c r="D9" s="104"/>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row>
    <row r="10" spans="1:37" ht="16.5" x14ac:dyDescent="0.25">
      <c r="A10" s="80"/>
      <c r="B10" s="105"/>
      <c r="C10" s="104"/>
      <c r="D10" s="104"/>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row>
    <row r="11" spans="1:37" x14ac:dyDescent="0.25">
      <c r="A11" s="80"/>
      <c r="B11" s="104"/>
      <c r="C11" s="104"/>
      <c r="D11" s="104"/>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row>
    <row r="12" spans="1:37" x14ac:dyDescent="0.25">
      <c r="A12" s="80"/>
      <c r="B12" s="104"/>
      <c r="C12" s="104"/>
      <c r="D12" s="104"/>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row>
    <row r="13" spans="1:37" x14ac:dyDescent="0.25">
      <c r="A13" s="80"/>
      <c r="B13" s="104"/>
      <c r="C13" s="104"/>
      <c r="D13" s="104"/>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row>
    <row r="14" spans="1:37" x14ac:dyDescent="0.25">
      <c r="A14" s="80"/>
      <c r="B14" s="104"/>
      <c r="C14" s="104"/>
      <c r="D14" s="104"/>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row>
    <row r="15" spans="1:37" x14ac:dyDescent="0.25">
      <c r="A15" s="80"/>
      <c r="B15" s="104"/>
      <c r="C15" s="104"/>
      <c r="D15" s="104"/>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row>
    <row r="16" spans="1:37" x14ac:dyDescent="0.25">
      <c r="A16" s="80"/>
      <c r="B16" s="104"/>
      <c r="C16" s="104"/>
      <c r="D16" s="104"/>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row>
    <row r="17" spans="1:37" x14ac:dyDescent="0.25">
      <c r="A17" s="80"/>
      <c r="B17" s="104"/>
      <c r="C17" s="104"/>
      <c r="D17" s="104"/>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row>
    <row r="18" spans="1:37" x14ac:dyDescent="0.25">
      <c r="A18" s="80"/>
      <c r="B18" s="104"/>
      <c r="C18" s="104"/>
      <c r="D18" s="104"/>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row>
    <row r="19" spans="1:37" x14ac:dyDescent="0.25">
      <c r="A19" s="80"/>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row>
    <row r="20" spans="1:37" x14ac:dyDescent="0.25">
      <c r="A20" s="80"/>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row>
    <row r="21" spans="1:37" x14ac:dyDescent="0.25">
      <c r="A21" s="80"/>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row>
    <row r="22" spans="1:37" x14ac:dyDescent="0.25">
      <c r="A22" s="80"/>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row>
    <row r="23" spans="1:37" x14ac:dyDescent="0.25">
      <c r="A23" s="80"/>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row>
    <row r="24" spans="1:37" x14ac:dyDescent="0.25">
      <c r="A24" s="80"/>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row>
    <row r="25" spans="1:37" x14ac:dyDescent="0.25">
      <c r="A25" s="80"/>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row>
    <row r="26" spans="1:37" x14ac:dyDescent="0.25">
      <c r="A26" s="80"/>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row>
    <row r="27" spans="1:37" x14ac:dyDescent="0.25">
      <c r="A27" s="80"/>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1:37" x14ac:dyDescent="0.25">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row>
    <row r="29" spans="1:37" x14ac:dyDescent="0.25">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row>
    <row r="30" spans="1:37" x14ac:dyDescent="0.25">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row>
    <row r="31" spans="1:37" x14ac:dyDescent="0.25">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row>
    <row r="32" spans="1:37" x14ac:dyDescent="0.25">
      <c r="A32" s="80"/>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row>
    <row r="33" spans="1:31" x14ac:dyDescent="0.25">
      <c r="A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row>
    <row r="34" spans="1:31" x14ac:dyDescent="0.25">
      <c r="A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row>
    <row r="35" spans="1:31" x14ac:dyDescent="0.25">
      <c r="A35" s="80"/>
    </row>
    <row r="36" spans="1:31" x14ac:dyDescent="0.25">
      <c r="A36" s="80"/>
    </row>
    <row r="37" spans="1:31" x14ac:dyDescent="0.25">
      <c r="A37" s="80"/>
    </row>
    <row r="38" spans="1:31" x14ac:dyDescent="0.25">
      <c r="A38" s="80"/>
    </row>
    <row r="39" spans="1:31" x14ac:dyDescent="0.25">
      <c r="A39" s="80"/>
    </row>
    <row r="40" spans="1:31" x14ac:dyDescent="0.25">
      <c r="A40" s="80"/>
    </row>
    <row r="41" spans="1:31" x14ac:dyDescent="0.25">
      <c r="A41" s="80"/>
    </row>
    <row r="42" spans="1:31" x14ac:dyDescent="0.25">
      <c r="A42" s="80"/>
    </row>
    <row r="43" spans="1:31" x14ac:dyDescent="0.25">
      <c r="A43" s="80"/>
    </row>
    <row r="44" spans="1:31" x14ac:dyDescent="0.25">
      <c r="A44" s="80"/>
    </row>
    <row r="45" spans="1:31" x14ac:dyDescent="0.25">
      <c r="A45" s="80"/>
    </row>
    <row r="46" spans="1:31" x14ac:dyDescent="0.25">
      <c r="A46" s="80"/>
    </row>
    <row r="47" spans="1:31" x14ac:dyDescent="0.25">
      <c r="A47" s="80"/>
    </row>
    <row r="48" spans="1:31" x14ac:dyDescent="0.25">
      <c r="A48" s="80"/>
    </row>
    <row r="49" spans="1:1" x14ac:dyDescent="0.25">
      <c r="A49" s="80"/>
    </row>
    <row r="50" spans="1:1" x14ac:dyDescent="0.25">
      <c r="A50" s="80"/>
    </row>
    <row r="51" spans="1:1" x14ac:dyDescent="0.25">
      <c r="A51" s="80"/>
    </row>
    <row r="52" spans="1:1" x14ac:dyDescent="0.25">
      <c r="A52" s="80"/>
    </row>
    <row r="53" spans="1:1" x14ac:dyDescent="0.25">
      <c r="A53" s="80"/>
    </row>
    <row r="54" spans="1:1" x14ac:dyDescent="0.25">
      <c r="A54" s="80"/>
    </row>
    <row r="55" spans="1:1" x14ac:dyDescent="0.25">
      <c r="A55" s="80"/>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D8" sqref="D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0"/>
      <c r="B1" s="407" t="s">
        <v>62</v>
      </c>
      <c r="C1" s="407"/>
      <c r="D1" s="407"/>
      <c r="E1" s="80"/>
      <c r="F1" s="80"/>
      <c r="G1" s="80"/>
      <c r="H1" s="80"/>
      <c r="I1" s="80"/>
      <c r="J1" s="80"/>
      <c r="K1" s="80"/>
      <c r="L1" s="80"/>
      <c r="M1" s="80"/>
      <c r="N1" s="80"/>
      <c r="O1" s="80"/>
      <c r="P1" s="80"/>
      <c r="Q1" s="80"/>
      <c r="R1" s="80"/>
      <c r="S1" s="80"/>
      <c r="T1" s="80"/>
      <c r="U1" s="80"/>
    </row>
    <row r="2" spans="1:21" x14ac:dyDescent="0.25">
      <c r="A2" s="80"/>
      <c r="B2" s="80"/>
      <c r="C2" s="80"/>
      <c r="D2" s="80"/>
      <c r="E2" s="80"/>
      <c r="F2" s="80"/>
      <c r="G2" s="80"/>
      <c r="H2" s="80"/>
      <c r="I2" s="80"/>
      <c r="J2" s="80"/>
      <c r="K2" s="80"/>
      <c r="L2" s="80"/>
      <c r="M2" s="80"/>
      <c r="N2" s="80"/>
      <c r="O2" s="80"/>
      <c r="P2" s="80"/>
      <c r="Q2" s="80"/>
      <c r="R2" s="80"/>
      <c r="S2" s="80"/>
      <c r="T2" s="80"/>
      <c r="U2" s="80"/>
    </row>
    <row r="3" spans="1:21" ht="30" x14ac:dyDescent="0.25">
      <c r="A3" s="80"/>
      <c r="B3" s="101"/>
      <c r="C3" s="33" t="s">
        <v>55</v>
      </c>
      <c r="D3" s="33" t="s">
        <v>56</v>
      </c>
      <c r="E3" s="80"/>
      <c r="F3" s="80"/>
      <c r="G3" s="80"/>
      <c r="H3" s="80"/>
      <c r="I3" s="80"/>
      <c r="J3" s="80"/>
      <c r="K3" s="80"/>
      <c r="L3" s="80"/>
      <c r="M3" s="80"/>
      <c r="N3" s="80"/>
      <c r="O3" s="80"/>
      <c r="P3" s="80"/>
      <c r="Q3" s="80"/>
      <c r="R3" s="80"/>
      <c r="S3" s="80"/>
      <c r="T3" s="80"/>
      <c r="U3" s="80"/>
    </row>
    <row r="4" spans="1:21" ht="33.75" x14ac:dyDescent="0.25">
      <c r="A4" s="100" t="s">
        <v>82</v>
      </c>
      <c r="B4" s="36" t="s">
        <v>100</v>
      </c>
      <c r="C4" s="41" t="s">
        <v>156</v>
      </c>
      <c r="D4" s="34" t="s">
        <v>96</v>
      </c>
      <c r="E4" s="80"/>
      <c r="F4" s="80"/>
      <c r="G4" s="80"/>
      <c r="H4" s="80"/>
      <c r="I4" s="80"/>
      <c r="J4" s="80"/>
      <c r="K4" s="80"/>
      <c r="L4" s="80"/>
      <c r="M4" s="80"/>
      <c r="N4" s="80"/>
      <c r="O4" s="80"/>
      <c r="P4" s="80"/>
      <c r="Q4" s="80"/>
      <c r="R4" s="80"/>
      <c r="S4" s="80"/>
      <c r="T4" s="80"/>
      <c r="U4" s="80"/>
    </row>
    <row r="5" spans="1:21" ht="67.5" x14ac:dyDescent="0.25">
      <c r="A5" s="100" t="s">
        <v>83</v>
      </c>
      <c r="B5" s="37" t="s">
        <v>58</v>
      </c>
      <c r="C5" s="42" t="s">
        <v>92</v>
      </c>
      <c r="D5" s="35" t="s">
        <v>97</v>
      </c>
      <c r="E5" s="80"/>
      <c r="F5" s="80"/>
      <c r="G5" s="80"/>
      <c r="H5" s="80"/>
      <c r="I5" s="80"/>
      <c r="J5" s="80"/>
      <c r="K5" s="80"/>
      <c r="L5" s="80"/>
      <c r="M5" s="80"/>
      <c r="N5" s="80"/>
      <c r="O5" s="80"/>
      <c r="P5" s="80"/>
      <c r="Q5" s="80"/>
      <c r="R5" s="80"/>
      <c r="S5" s="80"/>
      <c r="T5" s="80"/>
      <c r="U5" s="80"/>
    </row>
    <row r="6" spans="1:21" ht="67.5" x14ac:dyDescent="0.25">
      <c r="A6" s="100" t="s">
        <v>80</v>
      </c>
      <c r="B6" s="38" t="s">
        <v>59</v>
      </c>
      <c r="C6" s="42" t="s">
        <v>93</v>
      </c>
      <c r="D6" s="35" t="s">
        <v>99</v>
      </c>
      <c r="E6" s="80"/>
      <c r="F6" s="80"/>
      <c r="G6" s="80"/>
      <c r="H6" s="80"/>
      <c r="I6" s="80"/>
      <c r="J6" s="80"/>
      <c r="K6" s="80"/>
      <c r="L6" s="80"/>
      <c r="M6" s="80"/>
      <c r="N6" s="80"/>
      <c r="O6" s="80"/>
      <c r="P6" s="80"/>
      <c r="Q6" s="80"/>
      <c r="R6" s="80"/>
      <c r="S6" s="80"/>
      <c r="T6" s="80"/>
      <c r="U6" s="80"/>
    </row>
    <row r="7" spans="1:21" ht="101.25" x14ac:dyDescent="0.25">
      <c r="A7" s="100" t="s">
        <v>7</v>
      </c>
      <c r="B7" s="39" t="s">
        <v>60</v>
      </c>
      <c r="C7" s="42" t="s">
        <v>94</v>
      </c>
      <c r="D7" s="35" t="s">
        <v>98</v>
      </c>
      <c r="E7" s="80"/>
      <c r="F7" s="80"/>
      <c r="G7" s="80"/>
      <c r="H7" s="80"/>
      <c r="I7" s="80"/>
      <c r="J7" s="80"/>
      <c r="K7" s="80"/>
      <c r="L7" s="80"/>
      <c r="M7" s="80"/>
      <c r="N7" s="80"/>
      <c r="O7" s="80"/>
      <c r="P7" s="80"/>
      <c r="Q7" s="80"/>
      <c r="R7" s="80"/>
      <c r="S7" s="80"/>
      <c r="T7" s="80"/>
      <c r="U7" s="80"/>
    </row>
    <row r="8" spans="1:21" ht="67.5" x14ac:dyDescent="0.25">
      <c r="A8" s="100" t="s">
        <v>84</v>
      </c>
      <c r="B8" s="40" t="s">
        <v>61</v>
      </c>
      <c r="C8" s="42" t="s">
        <v>95</v>
      </c>
      <c r="D8" s="35" t="s">
        <v>117</v>
      </c>
      <c r="E8" s="80"/>
      <c r="F8" s="80"/>
      <c r="G8" s="80"/>
      <c r="H8" s="80"/>
      <c r="I8" s="80"/>
      <c r="J8" s="80"/>
      <c r="K8" s="80"/>
      <c r="L8" s="80"/>
      <c r="M8" s="80"/>
      <c r="N8" s="80"/>
      <c r="O8" s="80"/>
      <c r="P8" s="80"/>
      <c r="Q8" s="80"/>
      <c r="R8" s="80"/>
      <c r="S8" s="80"/>
      <c r="T8" s="80"/>
      <c r="U8" s="80"/>
    </row>
    <row r="9" spans="1:21" ht="20.25" x14ac:dyDescent="0.25">
      <c r="A9" s="100"/>
      <c r="B9" s="100"/>
      <c r="C9" s="102"/>
      <c r="D9" s="102"/>
      <c r="E9" s="80"/>
      <c r="F9" s="80"/>
      <c r="G9" s="80"/>
      <c r="H9" s="80"/>
      <c r="I9" s="80"/>
      <c r="J9" s="80"/>
      <c r="K9" s="80"/>
      <c r="L9" s="80"/>
      <c r="M9" s="80"/>
      <c r="N9" s="80"/>
      <c r="O9" s="80"/>
      <c r="P9" s="80"/>
      <c r="Q9" s="80"/>
      <c r="R9" s="80"/>
      <c r="S9" s="80"/>
      <c r="T9" s="80"/>
      <c r="U9" s="80"/>
    </row>
    <row r="10" spans="1:21" ht="16.5" x14ac:dyDescent="0.25">
      <c r="A10" s="100"/>
      <c r="B10" s="103"/>
      <c r="C10" s="103"/>
      <c r="D10" s="103"/>
      <c r="E10" s="80"/>
      <c r="F10" s="80"/>
      <c r="G10" s="80"/>
      <c r="H10" s="80"/>
      <c r="I10" s="80"/>
      <c r="J10" s="80"/>
      <c r="K10" s="80"/>
      <c r="L10" s="80"/>
      <c r="M10" s="80"/>
      <c r="N10" s="80"/>
      <c r="O10" s="80"/>
      <c r="P10" s="80"/>
      <c r="Q10" s="80"/>
      <c r="R10" s="80"/>
      <c r="S10" s="80"/>
      <c r="T10" s="80"/>
      <c r="U10" s="80"/>
    </row>
    <row r="11" spans="1:21" x14ac:dyDescent="0.25">
      <c r="A11" s="100"/>
      <c r="B11" s="100" t="s">
        <v>90</v>
      </c>
      <c r="C11" s="100" t="s">
        <v>144</v>
      </c>
      <c r="D11" s="100" t="s">
        <v>151</v>
      </c>
      <c r="E11" s="80"/>
      <c r="F11" s="80"/>
      <c r="G11" s="80"/>
      <c r="H11" s="80"/>
      <c r="I11" s="80"/>
      <c r="J11" s="80"/>
      <c r="K11" s="80"/>
      <c r="L11" s="80"/>
      <c r="M11" s="80"/>
      <c r="N11" s="80"/>
      <c r="O11" s="80"/>
      <c r="P11" s="80"/>
      <c r="Q11" s="80"/>
      <c r="R11" s="80"/>
      <c r="S11" s="80"/>
      <c r="T11" s="80"/>
      <c r="U11" s="80"/>
    </row>
    <row r="12" spans="1:21" x14ac:dyDescent="0.25">
      <c r="A12" s="100"/>
      <c r="B12" s="100" t="s">
        <v>88</v>
      </c>
      <c r="C12" s="100" t="s">
        <v>148</v>
      </c>
      <c r="D12" s="100" t="s">
        <v>152</v>
      </c>
      <c r="E12" s="80"/>
      <c r="F12" s="80"/>
      <c r="G12" s="80"/>
      <c r="H12" s="80"/>
      <c r="I12" s="80"/>
      <c r="J12" s="80"/>
      <c r="K12" s="80"/>
      <c r="L12" s="80"/>
      <c r="M12" s="80"/>
      <c r="N12" s="80"/>
      <c r="O12" s="80"/>
      <c r="P12" s="80"/>
      <c r="Q12" s="80"/>
      <c r="R12" s="80"/>
      <c r="S12" s="80"/>
      <c r="T12" s="80"/>
      <c r="U12" s="80"/>
    </row>
    <row r="13" spans="1:21" x14ac:dyDescent="0.25">
      <c r="A13" s="100"/>
      <c r="B13" s="100"/>
      <c r="C13" s="100" t="s">
        <v>147</v>
      </c>
      <c r="D13" s="100" t="s">
        <v>153</v>
      </c>
      <c r="E13" s="80"/>
      <c r="F13" s="80"/>
      <c r="G13" s="80"/>
      <c r="H13" s="80"/>
      <c r="I13" s="80"/>
      <c r="J13" s="80"/>
      <c r="K13" s="80"/>
      <c r="L13" s="80"/>
      <c r="M13" s="80"/>
      <c r="N13" s="80"/>
      <c r="O13" s="80"/>
      <c r="P13" s="80"/>
      <c r="Q13" s="80"/>
      <c r="R13" s="80"/>
      <c r="S13" s="80"/>
      <c r="T13" s="80"/>
      <c r="U13" s="80"/>
    </row>
    <row r="14" spans="1:21" x14ac:dyDescent="0.25">
      <c r="A14" s="100"/>
      <c r="B14" s="100"/>
      <c r="C14" s="100" t="s">
        <v>149</v>
      </c>
      <c r="D14" s="100" t="s">
        <v>154</v>
      </c>
      <c r="E14" s="80"/>
      <c r="F14" s="80"/>
      <c r="G14" s="80"/>
      <c r="H14" s="80"/>
      <c r="I14" s="80"/>
      <c r="J14" s="80"/>
      <c r="K14" s="80"/>
      <c r="L14" s="80"/>
      <c r="M14" s="80"/>
      <c r="N14" s="80"/>
      <c r="O14" s="80"/>
      <c r="P14" s="80"/>
      <c r="Q14" s="80"/>
      <c r="R14" s="80"/>
      <c r="S14" s="80"/>
      <c r="T14" s="80"/>
      <c r="U14" s="80"/>
    </row>
    <row r="15" spans="1:21" x14ac:dyDescent="0.25">
      <c r="A15" s="100"/>
      <c r="B15" s="100"/>
      <c r="C15" s="100" t="s">
        <v>150</v>
      </c>
      <c r="D15" s="100" t="s">
        <v>155</v>
      </c>
      <c r="E15" s="80"/>
      <c r="F15" s="80"/>
      <c r="G15" s="80"/>
      <c r="H15" s="80"/>
      <c r="I15" s="80"/>
      <c r="J15" s="80"/>
      <c r="K15" s="80"/>
      <c r="L15" s="80"/>
      <c r="M15" s="80"/>
      <c r="N15" s="80"/>
      <c r="O15" s="80"/>
      <c r="P15" s="80"/>
      <c r="Q15" s="80"/>
      <c r="R15" s="80"/>
      <c r="S15" s="80"/>
      <c r="T15" s="80"/>
      <c r="U15" s="80"/>
    </row>
    <row r="16" spans="1:21" x14ac:dyDescent="0.25">
      <c r="A16" s="100"/>
      <c r="B16" s="100"/>
      <c r="C16" s="100"/>
      <c r="D16" s="100"/>
      <c r="E16" s="80"/>
      <c r="F16" s="80"/>
      <c r="G16" s="80"/>
      <c r="H16" s="80"/>
      <c r="I16" s="80"/>
      <c r="J16" s="80"/>
      <c r="K16" s="80"/>
      <c r="L16" s="80"/>
      <c r="M16" s="80"/>
      <c r="N16" s="80"/>
      <c r="O16" s="80"/>
    </row>
    <row r="17" spans="1:15" x14ac:dyDescent="0.25">
      <c r="A17" s="100"/>
      <c r="B17" s="100"/>
      <c r="C17" s="100"/>
      <c r="D17" s="100"/>
      <c r="E17" s="80"/>
      <c r="F17" s="80"/>
      <c r="G17" s="80"/>
      <c r="H17" s="80"/>
      <c r="I17" s="80"/>
      <c r="J17" s="80"/>
      <c r="K17" s="80"/>
      <c r="L17" s="80"/>
      <c r="M17" s="80"/>
      <c r="N17" s="80"/>
      <c r="O17" s="80"/>
    </row>
    <row r="18" spans="1:15" x14ac:dyDescent="0.25">
      <c r="A18" s="100"/>
      <c r="B18" s="104"/>
      <c r="C18" s="104"/>
      <c r="D18" s="104"/>
      <c r="E18" s="80"/>
      <c r="F18" s="80"/>
      <c r="G18" s="80"/>
      <c r="H18" s="80"/>
      <c r="I18" s="80"/>
      <c r="J18" s="80"/>
      <c r="K18" s="80"/>
      <c r="L18" s="80"/>
      <c r="M18" s="80"/>
      <c r="N18" s="80"/>
      <c r="O18" s="80"/>
    </row>
    <row r="19" spans="1:15" x14ac:dyDescent="0.25">
      <c r="A19" s="100"/>
      <c r="B19" s="104"/>
      <c r="C19" s="104"/>
      <c r="D19" s="104"/>
      <c r="E19" s="80"/>
      <c r="F19" s="80"/>
      <c r="G19" s="80"/>
      <c r="H19" s="80"/>
      <c r="I19" s="80"/>
      <c r="J19" s="80"/>
      <c r="K19" s="80"/>
      <c r="L19" s="80"/>
      <c r="M19" s="80"/>
      <c r="N19" s="80"/>
      <c r="O19" s="80"/>
    </row>
    <row r="20" spans="1:15" x14ac:dyDescent="0.25">
      <c r="A20" s="100"/>
      <c r="B20" s="104"/>
      <c r="C20" s="104"/>
      <c r="D20" s="104"/>
      <c r="E20" s="80"/>
      <c r="F20" s="80"/>
      <c r="G20" s="80"/>
      <c r="H20" s="80"/>
      <c r="I20" s="80"/>
      <c r="J20" s="80"/>
      <c r="K20" s="80"/>
      <c r="L20" s="80"/>
      <c r="M20" s="80"/>
      <c r="N20" s="80"/>
      <c r="O20" s="80"/>
    </row>
    <row r="21" spans="1:15" x14ac:dyDescent="0.25">
      <c r="A21" s="100"/>
      <c r="B21" s="104"/>
      <c r="C21" s="104"/>
      <c r="D21" s="104"/>
      <c r="E21" s="80"/>
      <c r="F21" s="80"/>
      <c r="G21" s="80"/>
      <c r="H21" s="80"/>
      <c r="I21" s="80"/>
      <c r="J21" s="80"/>
      <c r="K21" s="80"/>
      <c r="L21" s="80"/>
      <c r="M21" s="80"/>
      <c r="N21" s="80"/>
      <c r="O21" s="80"/>
    </row>
    <row r="22" spans="1:15" ht="20.25" x14ac:dyDescent="0.25">
      <c r="A22" s="100"/>
      <c r="B22" s="100"/>
      <c r="C22" s="102"/>
      <c r="D22" s="102"/>
      <c r="E22" s="80"/>
      <c r="F22" s="80"/>
      <c r="G22" s="80"/>
      <c r="H22" s="80"/>
      <c r="I22" s="80"/>
      <c r="J22" s="80"/>
      <c r="K22" s="80"/>
      <c r="L22" s="80"/>
      <c r="M22" s="80"/>
      <c r="N22" s="80"/>
      <c r="O22" s="80"/>
    </row>
    <row r="23" spans="1:15" ht="20.25" x14ac:dyDescent="0.25">
      <c r="A23" s="100"/>
      <c r="B23" s="100"/>
      <c r="C23" s="102"/>
      <c r="D23" s="102"/>
      <c r="E23" s="80"/>
      <c r="F23" s="80"/>
      <c r="G23" s="80"/>
      <c r="H23" s="80"/>
      <c r="I23" s="80"/>
      <c r="J23" s="80"/>
      <c r="K23" s="80"/>
      <c r="L23" s="80"/>
      <c r="M23" s="80"/>
      <c r="N23" s="80"/>
      <c r="O23" s="80"/>
    </row>
    <row r="24" spans="1:15" ht="20.25" x14ac:dyDescent="0.25">
      <c r="A24" s="100"/>
      <c r="B24" s="100"/>
      <c r="C24" s="102"/>
      <c r="D24" s="102"/>
      <c r="E24" s="80"/>
      <c r="F24" s="80"/>
      <c r="G24" s="80"/>
      <c r="H24" s="80"/>
      <c r="I24" s="80"/>
      <c r="J24" s="80"/>
      <c r="K24" s="80"/>
      <c r="L24" s="80"/>
      <c r="M24" s="80"/>
      <c r="N24" s="80"/>
      <c r="O24" s="80"/>
    </row>
    <row r="25" spans="1:15" ht="20.25" x14ac:dyDescent="0.25">
      <c r="A25" s="100"/>
      <c r="B25" s="100"/>
      <c r="C25" s="102"/>
      <c r="D25" s="102"/>
      <c r="E25" s="80"/>
      <c r="F25" s="80"/>
      <c r="G25" s="80"/>
      <c r="H25" s="80"/>
      <c r="I25" s="80"/>
      <c r="J25" s="80"/>
      <c r="K25" s="80"/>
      <c r="L25" s="80"/>
      <c r="M25" s="80"/>
      <c r="N25" s="80"/>
      <c r="O25" s="80"/>
    </row>
    <row r="26" spans="1:15" ht="20.25" x14ac:dyDescent="0.25">
      <c r="A26" s="100"/>
      <c r="B26" s="100"/>
      <c r="C26" s="102"/>
      <c r="D26" s="102"/>
      <c r="E26" s="80"/>
      <c r="F26" s="80"/>
      <c r="G26" s="80"/>
      <c r="H26" s="80"/>
      <c r="I26" s="80"/>
      <c r="J26" s="80"/>
      <c r="K26" s="80"/>
      <c r="L26" s="80"/>
      <c r="M26" s="80"/>
      <c r="N26" s="80"/>
      <c r="O26" s="80"/>
    </row>
    <row r="27" spans="1:15" ht="20.25" x14ac:dyDescent="0.25">
      <c r="A27" s="100"/>
      <c r="B27" s="100"/>
      <c r="C27" s="102"/>
      <c r="D27" s="102"/>
      <c r="E27" s="80"/>
      <c r="F27" s="80"/>
      <c r="G27" s="80"/>
      <c r="H27" s="80"/>
      <c r="I27" s="80"/>
      <c r="J27" s="80"/>
      <c r="K27" s="80"/>
      <c r="L27" s="80"/>
      <c r="M27" s="80"/>
      <c r="N27" s="80"/>
      <c r="O27" s="80"/>
    </row>
    <row r="28" spans="1:15" ht="20.25" x14ac:dyDescent="0.25">
      <c r="A28" s="100"/>
      <c r="B28" s="100"/>
      <c r="C28" s="102"/>
      <c r="D28" s="102"/>
      <c r="E28" s="80"/>
      <c r="F28" s="80"/>
      <c r="G28" s="80"/>
      <c r="H28" s="80"/>
      <c r="I28" s="80"/>
      <c r="J28" s="80"/>
      <c r="K28" s="80"/>
      <c r="L28" s="80"/>
      <c r="M28" s="80"/>
      <c r="N28" s="80"/>
      <c r="O28" s="80"/>
    </row>
    <row r="29" spans="1:15" ht="20.25" x14ac:dyDescent="0.25">
      <c r="A29" s="100"/>
      <c r="B29" s="100"/>
      <c r="C29" s="102"/>
      <c r="D29" s="102"/>
      <c r="E29" s="80"/>
      <c r="F29" s="80"/>
      <c r="G29" s="80"/>
      <c r="H29" s="80"/>
      <c r="I29" s="80"/>
      <c r="J29" s="80"/>
      <c r="K29" s="80"/>
      <c r="L29" s="80"/>
      <c r="M29" s="80"/>
      <c r="N29" s="80"/>
      <c r="O29" s="80"/>
    </row>
    <row r="30" spans="1:15" ht="20.25" x14ac:dyDescent="0.25">
      <c r="A30" s="100"/>
      <c r="B30" s="100"/>
      <c r="C30" s="102"/>
      <c r="D30" s="102"/>
      <c r="E30" s="80"/>
      <c r="F30" s="80"/>
      <c r="G30" s="80"/>
      <c r="H30" s="80"/>
      <c r="I30" s="80"/>
      <c r="J30" s="80"/>
      <c r="K30" s="80"/>
      <c r="L30" s="80"/>
      <c r="M30" s="80"/>
      <c r="N30" s="80"/>
      <c r="O30" s="80"/>
    </row>
    <row r="31" spans="1:15" ht="20.25" x14ac:dyDescent="0.25">
      <c r="A31" s="100"/>
      <c r="B31" s="100"/>
      <c r="C31" s="102"/>
      <c r="D31" s="102"/>
      <c r="E31" s="80"/>
      <c r="F31" s="80"/>
      <c r="G31" s="80"/>
      <c r="H31" s="80"/>
      <c r="I31" s="80"/>
      <c r="J31" s="80"/>
      <c r="K31" s="80"/>
      <c r="L31" s="80"/>
      <c r="M31" s="80"/>
      <c r="N31" s="80"/>
      <c r="O31" s="80"/>
    </row>
    <row r="32" spans="1:15" ht="20.25" x14ac:dyDescent="0.25">
      <c r="A32" s="100"/>
      <c r="B32" s="100"/>
      <c r="C32" s="102"/>
      <c r="D32" s="102"/>
      <c r="E32" s="80"/>
      <c r="F32" s="80"/>
      <c r="G32" s="80"/>
      <c r="H32" s="80"/>
      <c r="I32" s="80"/>
      <c r="J32" s="80"/>
      <c r="K32" s="80"/>
      <c r="L32" s="80"/>
      <c r="M32" s="80"/>
      <c r="N32" s="80"/>
      <c r="O32" s="80"/>
    </row>
    <row r="33" spans="1:15" ht="20.25" x14ac:dyDescent="0.25">
      <c r="A33" s="100"/>
      <c r="B33" s="100"/>
      <c r="C33" s="102"/>
      <c r="D33" s="102"/>
      <c r="E33" s="80"/>
      <c r="F33" s="80"/>
      <c r="G33" s="80"/>
      <c r="H33" s="80"/>
      <c r="I33" s="80"/>
      <c r="J33" s="80"/>
      <c r="K33" s="80"/>
      <c r="L33" s="80"/>
      <c r="M33" s="80"/>
      <c r="N33" s="80"/>
      <c r="O33" s="80"/>
    </row>
    <row r="34" spans="1:15" ht="20.25" x14ac:dyDescent="0.25">
      <c r="A34" s="100"/>
      <c r="B34" s="100"/>
      <c r="C34" s="102"/>
      <c r="D34" s="102"/>
      <c r="E34" s="80"/>
      <c r="F34" s="80"/>
      <c r="G34" s="80"/>
      <c r="H34" s="80"/>
      <c r="I34" s="80"/>
      <c r="J34" s="80"/>
      <c r="K34" s="80"/>
      <c r="L34" s="80"/>
      <c r="M34" s="80"/>
      <c r="N34" s="80"/>
      <c r="O34" s="80"/>
    </row>
    <row r="35" spans="1:15" ht="20.25" x14ac:dyDescent="0.25">
      <c r="A35" s="100"/>
      <c r="B35" s="100"/>
      <c r="C35" s="102"/>
      <c r="D35" s="102"/>
      <c r="E35" s="80"/>
      <c r="F35" s="80"/>
      <c r="G35" s="80"/>
      <c r="H35" s="80"/>
      <c r="I35" s="80"/>
      <c r="J35" s="80"/>
      <c r="K35" s="80"/>
      <c r="L35" s="80"/>
      <c r="M35" s="80"/>
      <c r="N35" s="80"/>
      <c r="O35" s="80"/>
    </row>
    <row r="36" spans="1:15" ht="20.25" x14ac:dyDescent="0.25">
      <c r="A36" s="100"/>
      <c r="B36" s="100"/>
      <c r="C36" s="102"/>
      <c r="D36" s="102"/>
      <c r="E36" s="80"/>
      <c r="F36" s="80"/>
      <c r="G36" s="80"/>
      <c r="H36" s="80"/>
      <c r="I36" s="80"/>
      <c r="J36" s="80"/>
      <c r="K36" s="80"/>
      <c r="L36" s="80"/>
      <c r="M36" s="80"/>
      <c r="N36" s="80"/>
      <c r="O36" s="80"/>
    </row>
    <row r="37" spans="1:15" ht="20.25" x14ac:dyDescent="0.25">
      <c r="A37" s="100"/>
      <c r="B37" s="100"/>
      <c r="C37" s="102"/>
      <c r="D37" s="102"/>
      <c r="E37" s="80"/>
      <c r="F37" s="80"/>
      <c r="G37" s="80"/>
      <c r="H37" s="80"/>
      <c r="I37" s="80"/>
      <c r="J37" s="80"/>
      <c r="K37" s="80"/>
      <c r="L37" s="80"/>
      <c r="M37" s="80"/>
      <c r="N37" s="80"/>
      <c r="O37" s="80"/>
    </row>
    <row r="38" spans="1:15" ht="20.25" x14ac:dyDescent="0.25">
      <c r="A38" s="100"/>
      <c r="B38" s="100"/>
      <c r="C38" s="102"/>
      <c r="D38" s="102"/>
      <c r="E38" s="80"/>
      <c r="F38" s="80"/>
      <c r="G38" s="80"/>
      <c r="H38" s="80"/>
      <c r="I38" s="80"/>
      <c r="J38" s="80"/>
      <c r="K38" s="80"/>
      <c r="L38" s="80"/>
      <c r="M38" s="80"/>
      <c r="N38" s="80"/>
      <c r="O38" s="80"/>
    </row>
    <row r="39" spans="1:15" ht="20.25" x14ac:dyDescent="0.25">
      <c r="A39" s="100"/>
      <c r="B39" s="100"/>
      <c r="C39" s="102"/>
      <c r="D39" s="102"/>
      <c r="E39" s="80"/>
      <c r="F39" s="80"/>
      <c r="G39" s="80"/>
      <c r="H39" s="80"/>
      <c r="I39" s="80"/>
      <c r="J39" s="80"/>
      <c r="K39" s="80"/>
      <c r="L39" s="80"/>
      <c r="M39" s="80"/>
      <c r="N39" s="80"/>
      <c r="O39" s="80"/>
    </row>
    <row r="40" spans="1:15" ht="20.25" x14ac:dyDescent="0.25">
      <c r="A40" s="100"/>
      <c r="B40" s="100"/>
      <c r="C40" s="102"/>
      <c r="D40" s="102"/>
      <c r="E40" s="80"/>
      <c r="F40" s="80"/>
      <c r="G40" s="80"/>
      <c r="H40" s="80"/>
      <c r="I40" s="80"/>
      <c r="J40" s="80"/>
      <c r="K40" s="80"/>
      <c r="L40" s="80"/>
      <c r="M40" s="80"/>
      <c r="N40" s="80"/>
      <c r="O40" s="80"/>
    </row>
    <row r="41" spans="1:15" ht="20.25" x14ac:dyDescent="0.25">
      <c r="A41" s="100"/>
      <c r="B41" s="100"/>
      <c r="C41" s="102"/>
      <c r="D41" s="102"/>
      <c r="E41" s="80"/>
      <c r="F41" s="80"/>
      <c r="G41" s="80"/>
      <c r="H41" s="80"/>
      <c r="I41" s="80"/>
      <c r="J41" s="80"/>
      <c r="K41" s="80"/>
      <c r="L41" s="80"/>
      <c r="M41" s="80"/>
      <c r="N41" s="80"/>
      <c r="O41" s="80"/>
    </row>
    <row r="42" spans="1:15" ht="20.25" x14ac:dyDescent="0.25">
      <c r="A42" s="100"/>
      <c r="B42" s="100"/>
      <c r="C42" s="102"/>
      <c r="D42" s="102"/>
      <c r="E42" s="80"/>
      <c r="F42" s="80"/>
      <c r="G42" s="80"/>
      <c r="H42" s="80"/>
      <c r="I42" s="80"/>
      <c r="J42" s="80"/>
      <c r="K42" s="80"/>
      <c r="L42" s="80"/>
      <c r="M42" s="80"/>
      <c r="N42" s="80"/>
      <c r="O42" s="80"/>
    </row>
    <row r="43" spans="1:15" ht="20.25" x14ac:dyDescent="0.25">
      <c r="A43" s="100"/>
      <c r="B43" s="100"/>
      <c r="C43" s="102"/>
      <c r="D43" s="102"/>
      <c r="E43" s="80"/>
      <c r="F43" s="80"/>
      <c r="G43" s="80"/>
      <c r="H43" s="80"/>
      <c r="I43" s="80"/>
      <c r="J43" s="80"/>
      <c r="K43" s="80"/>
      <c r="L43" s="80"/>
      <c r="M43" s="80"/>
      <c r="N43" s="80"/>
      <c r="O43" s="80"/>
    </row>
    <row r="44" spans="1:15" ht="20.25" x14ac:dyDescent="0.25">
      <c r="A44" s="100"/>
      <c r="B44" s="100"/>
      <c r="C44" s="102"/>
      <c r="D44" s="102"/>
      <c r="E44" s="80"/>
      <c r="F44" s="80"/>
      <c r="G44" s="80"/>
      <c r="H44" s="80"/>
      <c r="I44" s="80"/>
      <c r="J44" s="80"/>
      <c r="K44" s="80"/>
      <c r="L44" s="80"/>
      <c r="M44" s="80"/>
      <c r="N44" s="80"/>
      <c r="O44" s="80"/>
    </row>
    <row r="45" spans="1:15" ht="20.25" x14ac:dyDescent="0.25">
      <c r="A45" s="100"/>
      <c r="B45" s="100"/>
      <c r="C45" s="102"/>
      <c r="D45" s="102"/>
      <c r="E45" s="80"/>
      <c r="F45" s="80"/>
      <c r="G45" s="80"/>
      <c r="H45" s="80"/>
      <c r="I45" s="80"/>
      <c r="J45" s="80"/>
      <c r="K45" s="80"/>
      <c r="L45" s="80"/>
      <c r="M45" s="80"/>
      <c r="N45" s="80"/>
      <c r="O45" s="80"/>
    </row>
    <row r="46" spans="1:15" ht="20.25" x14ac:dyDescent="0.25">
      <c r="A46" s="100"/>
      <c r="B46" s="100"/>
      <c r="C46" s="102"/>
      <c r="D46" s="102"/>
      <c r="E46" s="80"/>
      <c r="F46" s="80"/>
      <c r="G46" s="80"/>
      <c r="H46" s="80"/>
      <c r="I46" s="80"/>
      <c r="J46" s="80"/>
      <c r="K46" s="80"/>
      <c r="L46" s="80"/>
      <c r="M46" s="80"/>
      <c r="N46" s="80"/>
      <c r="O46" s="80"/>
    </row>
    <row r="47" spans="1:15" ht="20.25" x14ac:dyDescent="0.25">
      <c r="A47" s="100"/>
      <c r="B47" s="100"/>
      <c r="C47" s="102"/>
      <c r="D47" s="102"/>
      <c r="E47" s="80"/>
      <c r="F47" s="80"/>
      <c r="G47" s="80"/>
      <c r="H47" s="80"/>
      <c r="I47" s="80"/>
      <c r="J47" s="80"/>
      <c r="K47" s="80"/>
      <c r="L47" s="80"/>
      <c r="M47" s="80"/>
      <c r="N47" s="80"/>
      <c r="O47" s="80"/>
    </row>
    <row r="48" spans="1:15" ht="20.25" x14ac:dyDescent="0.25">
      <c r="A48" s="100"/>
      <c r="B48" s="100"/>
      <c r="C48" s="102"/>
      <c r="D48" s="102"/>
      <c r="E48" s="80"/>
      <c r="F48" s="80"/>
      <c r="G48" s="80"/>
      <c r="H48" s="80"/>
      <c r="I48" s="80"/>
      <c r="J48" s="80"/>
      <c r="K48" s="80"/>
      <c r="L48" s="80"/>
      <c r="M48" s="80"/>
      <c r="N48" s="80"/>
      <c r="O48" s="80"/>
    </row>
    <row r="49" spans="1:15" ht="20.25" x14ac:dyDescent="0.25">
      <c r="A49" s="100"/>
      <c r="B49" s="100"/>
      <c r="C49" s="102"/>
      <c r="D49" s="102"/>
      <c r="E49" s="80"/>
      <c r="F49" s="80"/>
      <c r="G49" s="80"/>
      <c r="H49" s="80"/>
      <c r="I49" s="80"/>
      <c r="J49" s="80"/>
      <c r="K49" s="80"/>
      <c r="L49" s="80"/>
      <c r="M49" s="80"/>
      <c r="N49" s="80"/>
      <c r="O49" s="80"/>
    </row>
    <row r="50" spans="1:15" ht="20.25" x14ac:dyDescent="0.25">
      <c r="A50" s="100"/>
      <c r="B50" s="100"/>
      <c r="C50" s="102"/>
      <c r="D50" s="102"/>
      <c r="E50" s="80"/>
      <c r="F50" s="80"/>
      <c r="G50" s="80"/>
      <c r="H50" s="80"/>
      <c r="I50" s="80"/>
      <c r="J50" s="80"/>
      <c r="K50" s="80"/>
      <c r="L50" s="80"/>
      <c r="M50" s="80"/>
      <c r="N50" s="80"/>
      <c r="O50" s="80"/>
    </row>
    <row r="51" spans="1:15" ht="20.25" x14ac:dyDescent="0.25">
      <c r="A51" s="100"/>
      <c r="B51" s="100"/>
      <c r="C51" s="102"/>
      <c r="D51" s="102"/>
      <c r="E51" s="80"/>
      <c r="F51" s="80"/>
      <c r="G51" s="80"/>
      <c r="H51" s="80"/>
      <c r="I51" s="80"/>
      <c r="J51" s="80"/>
      <c r="K51" s="80"/>
      <c r="L51" s="80"/>
      <c r="M51" s="80"/>
      <c r="N51" s="80"/>
      <c r="O51" s="80"/>
    </row>
    <row r="52" spans="1:15" ht="20.25" x14ac:dyDescent="0.25">
      <c r="A52" s="100"/>
      <c r="B52" s="21"/>
      <c r="C52" s="31"/>
      <c r="D52" s="31"/>
    </row>
    <row r="53" spans="1:15" ht="20.25" x14ac:dyDescent="0.25">
      <c r="A53" s="100"/>
      <c r="B53" s="21"/>
      <c r="C53" s="31"/>
      <c r="D53" s="31"/>
    </row>
    <row r="54" spans="1:15" ht="20.25" x14ac:dyDescent="0.25">
      <c r="A54" s="100"/>
      <c r="B54" s="21"/>
      <c r="C54" s="31"/>
      <c r="D54" s="31"/>
    </row>
    <row r="55" spans="1:15" ht="20.25" x14ac:dyDescent="0.25">
      <c r="A55" s="100"/>
      <c r="B55" s="21"/>
      <c r="C55" s="31"/>
      <c r="D55" s="31"/>
    </row>
    <row r="56" spans="1:15" ht="20.25" x14ac:dyDescent="0.25">
      <c r="A56" s="100"/>
      <c r="B56" s="21"/>
      <c r="C56" s="31"/>
      <c r="D56" s="31"/>
    </row>
    <row r="57" spans="1:15" ht="20.25" x14ac:dyDescent="0.25">
      <c r="A57" s="100"/>
      <c r="B57" s="21"/>
      <c r="C57" s="31"/>
      <c r="D57" s="31"/>
    </row>
    <row r="58" spans="1:15" ht="20.25" x14ac:dyDescent="0.25">
      <c r="A58" s="100"/>
      <c r="B58" s="21"/>
      <c r="C58" s="31"/>
      <c r="D58" s="31"/>
    </row>
    <row r="59" spans="1:15" ht="20.25" x14ac:dyDescent="0.25">
      <c r="A59" s="100"/>
      <c r="B59" s="21"/>
      <c r="C59" s="31"/>
      <c r="D59" s="31"/>
    </row>
    <row r="60" spans="1:15" ht="20.25" x14ac:dyDescent="0.25">
      <c r="A60" s="100"/>
      <c r="B60" s="21"/>
      <c r="C60" s="31"/>
      <c r="D60" s="31"/>
    </row>
    <row r="61" spans="1:15" ht="20.25" x14ac:dyDescent="0.25">
      <c r="A61" s="100"/>
      <c r="B61" s="21"/>
      <c r="C61" s="31"/>
      <c r="D61" s="31"/>
    </row>
    <row r="62" spans="1:15" ht="20.25" x14ac:dyDescent="0.25">
      <c r="A62" s="100"/>
      <c r="B62" s="21"/>
      <c r="C62" s="31"/>
      <c r="D62" s="31"/>
    </row>
    <row r="63" spans="1:15" ht="20.25" x14ac:dyDescent="0.25">
      <c r="A63" s="100"/>
      <c r="B63" s="21"/>
      <c r="C63" s="31"/>
      <c r="D63" s="31"/>
    </row>
    <row r="64" spans="1:15" ht="20.25" x14ac:dyDescent="0.25">
      <c r="A64" s="100"/>
      <c r="B64" s="21"/>
      <c r="C64" s="31"/>
      <c r="D64" s="31"/>
    </row>
    <row r="65" spans="1:4" ht="20.25" x14ac:dyDescent="0.25">
      <c r="A65" s="100"/>
      <c r="B65" s="21"/>
      <c r="C65" s="31"/>
      <c r="D65" s="31"/>
    </row>
    <row r="66" spans="1:4" ht="20.25" x14ac:dyDescent="0.25">
      <c r="A66" s="100"/>
      <c r="B66" s="21"/>
      <c r="C66" s="31"/>
      <c r="D66" s="31"/>
    </row>
    <row r="67" spans="1:4" ht="20.25" x14ac:dyDescent="0.25">
      <c r="A67" s="100"/>
      <c r="B67" s="21"/>
      <c r="C67" s="31"/>
      <c r="D67" s="31"/>
    </row>
    <row r="68" spans="1:4" ht="20.25" x14ac:dyDescent="0.25">
      <c r="A68" s="100"/>
      <c r="B68" s="21"/>
      <c r="C68" s="31"/>
      <c r="D68" s="31"/>
    </row>
    <row r="69" spans="1:4" ht="20.25" x14ac:dyDescent="0.25">
      <c r="A69" s="100"/>
      <c r="B69" s="21"/>
      <c r="C69" s="31"/>
      <c r="D69" s="31"/>
    </row>
    <row r="70" spans="1:4" ht="20.25" x14ac:dyDescent="0.25">
      <c r="A70" s="100"/>
      <c r="B70" s="21"/>
      <c r="C70" s="31"/>
      <c r="D70" s="31"/>
    </row>
    <row r="71" spans="1:4" ht="20.25" x14ac:dyDescent="0.25">
      <c r="A71" s="100"/>
      <c r="B71" s="21"/>
      <c r="C71" s="31"/>
      <c r="D71" s="31"/>
    </row>
    <row r="72" spans="1:4" ht="20.25" x14ac:dyDescent="0.25">
      <c r="A72" s="100"/>
      <c r="B72" s="21"/>
      <c r="C72" s="31"/>
      <c r="D72" s="31"/>
    </row>
    <row r="73" spans="1:4" ht="20.25" x14ac:dyDescent="0.25">
      <c r="A73" s="100"/>
      <c r="B73" s="21"/>
      <c r="C73" s="31"/>
      <c r="D73" s="31"/>
    </row>
    <row r="74" spans="1:4" ht="20.25" x14ac:dyDescent="0.25">
      <c r="A74" s="100"/>
      <c r="B74" s="21"/>
      <c r="C74" s="31"/>
      <c r="D74" s="31"/>
    </row>
    <row r="75" spans="1:4" ht="20.25" x14ac:dyDescent="0.25">
      <c r="A75" s="100"/>
      <c r="B75" s="21"/>
      <c r="C75" s="31"/>
      <c r="D75" s="31"/>
    </row>
    <row r="76" spans="1:4" ht="20.25" x14ac:dyDescent="0.25">
      <c r="A76" s="100"/>
      <c r="B76" s="21"/>
      <c r="C76" s="31"/>
      <c r="D76" s="31"/>
    </row>
    <row r="77" spans="1:4" ht="20.25" x14ac:dyDescent="0.25">
      <c r="A77" s="100"/>
      <c r="B77" s="21"/>
      <c r="C77" s="31"/>
      <c r="D77" s="31"/>
    </row>
    <row r="78" spans="1:4" ht="20.25" x14ac:dyDescent="0.25">
      <c r="A78" s="100"/>
      <c r="B78" s="21"/>
      <c r="C78" s="31"/>
      <c r="D78" s="31"/>
    </row>
    <row r="79" spans="1:4" ht="20.25" x14ac:dyDescent="0.25">
      <c r="A79" s="100"/>
      <c r="B79" s="21"/>
      <c r="C79" s="31"/>
      <c r="D79" s="31"/>
    </row>
    <row r="80" spans="1:4" ht="20.25" x14ac:dyDescent="0.25">
      <c r="A80" s="100"/>
      <c r="B80" s="21"/>
      <c r="C80" s="31"/>
      <c r="D80" s="31"/>
    </row>
    <row r="81" spans="1:4" ht="20.25" x14ac:dyDescent="0.25">
      <c r="A81" s="100"/>
      <c r="B81" s="21"/>
      <c r="C81" s="31"/>
      <c r="D81" s="31"/>
    </row>
    <row r="82" spans="1:4" ht="20.25" x14ac:dyDescent="0.25">
      <c r="A82" s="100"/>
      <c r="B82" s="21"/>
      <c r="C82" s="31"/>
      <c r="D82" s="31"/>
    </row>
    <row r="83" spans="1:4" ht="20.25" x14ac:dyDescent="0.25">
      <c r="A83" s="100"/>
      <c r="B83" s="21"/>
      <c r="C83" s="31"/>
      <c r="D83" s="31"/>
    </row>
    <row r="84" spans="1:4" ht="20.25" x14ac:dyDescent="0.25">
      <c r="A84" s="100"/>
      <c r="B84" s="21"/>
      <c r="C84" s="31"/>
      <c r="D84" s="31"/>
    </row>
    <row r="85" spans="1:4" ht="20.25" x14ac:dyDescent="0.25">
      <c r="A85" s="100"/>
      <c r="B85" s="21"/>
      <c r="C85" s="31"/>
      <c r="D85" s="31"/>
    </row>
    <row r="86" spans="1:4" ht="20.25" x14ac:dyDescent="0.25">
      <c r="A86" s="100"/>
      <c r="B86" s="21"/>
      <c r="C86" s="31"/>
      <c r="D86" s="31"/>
    </row>
    <row r="87" spans="1:4" ht="20.25" x14ac:dyDescent="0.25">
      <c r="A87" s="100"/>
      <c r="B87" s="21"/>
      <c r="C87" s="31"/>
      <c r="D87" s="31"/>
    </row>
    <row r="88" spans="1:4" ht="20.25" x14ac:dyDescent="0.25">
      <c r="A88" s="100"/>
      <c r="B88" s="21"/>
      <c r="C88" s="31"/>
      <c r="D88" s="31"/>
    </row>
    <row r="89" spans="1:4" ht="20.25" x14ac:dyDescent="0.25">
      <c r="A89" s="100"/>
      <c r="B89" s="21"/>
      <c r="C89" s="31"/>
      <c r="D89" s="31"/>
    </row>
    <row r="90" spans="1:4" ht="20.25" x14ac:dyDescent="0.25">
      <c r="A90" s="100"/>
      <c r="B90" s="21"/>
      <c r="C90" s="31"/>
      <c r="D90" s="31"/>
    </row>
    <row r="91" spans="1:4" ht="20.25" x14ac:dyDescent="0.25">
      <c r="A91" s="100"/>
      <c r="B91" s="21"/>
      <c r="C91" s="31"/>
      <c r="D91" s="31"/>
    </row>
    <row r="92" spans="1:4" ht="20.25" x14ac:dyDescent="0.25">
      <c r="A92" s="100"/>
      <c r="B92" s="21"/>
      <c r="C92" s="31"/>
      <c r="D92" s="31"/>
    </row>
    <row r="93" spans="1:4" ht="20.25" x14ac:dyDescent="0.25">
      <c r="A93" s="100"/>
      <c r="B93" s="21"/>
      <c r="C93" s="31"/>
      <c r="D93" s="31"/>
    </row>
    <row r="94" spans="1:4" ht="20.25" x14ac:dyDescent="0.25">
      <c r="A94" s="100"/>
      <c r="B94" s="21"/>
      <c r="C94" s="31"/>
      <c r="D94" s="31"/>
    </row>
    <row r="95" spans="1:4" ht="20.25" x14ac:dyDescent="0.25">
      <c r="A95" s="100"/>
      <c r="B95" s="21"/>
      <c r="C95" s="31"/>
      <c r="D95" s="31"/>
    </row>
    <row r="96" spans="1:4" ht="20.25" x14ac:dyDescent="0.25">
      <c r="A96" s="100"/>
      <c r="B96" s="21"/>
      <c r="C96" s="31"/>
      <c r="D96" s="31"/>
    </row>
    <row r="97" spans="1:4" ht="20.25" x14ac:dyDescent="0.25">
      <c r="A97" s="100"/>
      <c r="B97" s="21"/>
      <c r="C97" s="31"/>
      <c r="D97" s="31"/>
    </row>
    <row r="98" spans="1:4" ht="20.25" x14ac:dyDescent="0.25">
      <c r="A98" s="100"/>
      <c r="B98" s="21"/>
      <c r="C98" s="31"/>
      <c r="D98" s="31"/>
    </row>
    <row r="99" spans="1:4" ht="20.25" x14ac:dyDescent="0.25">
      <c r="A99" s="100"/>
      <c r="B99" s="21"/>
      <c r="C99" s="31"/>
      <c r="D99" s="31"/>
    </row>
    <row r="100" spans="1:4" ht="20.25" x14ac:dyDescent="0.25">
      <c r="A100" s="100"/>
      <c r="B100" s="21"/>
      <c r="C100" s="31"/>
      <c r="D100" s="31"/>
    </row>
    <row r="101" spans="1:4" ht="20.25" x14ac:dyDescent="0.25">
      <c r="A101" s="100"/>
      <c r="B101" s="21"/>
      <c r="C101" s="31"/>
      <c r="D101" s="31"/>
    </row>
    <row r="102" spans="1:4" ht="20.25" x14ac:dyDescent="0.25">
      <c r="A102" s="100"/>
      <c r="B102" s="21"/>
      <c r="C102" s="31"/>
      <c r="D102" s="31"/>
    </row>
    <row r="103" spans="1:4" ht="20.25" x14ac:dyDescent="0.25">
      <c r="A103" s="100"/>
      <c r="B103" s="21"/>
      <c r="C103" s="31"/>
      <c r="D103" s="31"/>
    </row>
    <row r="104" spans="1:4" ht="20.25" x14ac:dyDescent="0.25">
      <c r="A104" s="100"/>
      <c r="B104" s="21"/>
      <c r="C104" s="31"/>
      <c r="D104" s="31"/>
    </row>
    <row r="105" spans="1:4" ht="20.25" x14ac:dyDescent="0.25">
      <c r="A105" s="100"/>
      <c r="B105" s="21"/>
      <c r="C105" s="31"/>
      <c r="D105" s="31"/>
    </row>
    <row r="106" spans="1:4" ht="20.25" x14ac:dyDescent="0.25">
      <c r="A106" s="100"/>
      <c r="B106" s="21"/>
      <c r="C106" s="31"/>
      <c r="D106" s="31"/>
    </row>
    <row r="107" spans="1:4" ht="20.25" x14ac:dyDescent="0.25">
      <c r="A107" s="100"/>
      <c r="B107" s="21"/>
      <c r="C107" s="31"/>
      <c r="D107" s="31"/>
    </row>
    <row r="108" spans="1:4" ht="20.25" x14ac:dyDescent="0.25">
      <c r="A108" s="100"/>
      <c r="B108" s="21"/>
      <c r="C108" s="31"/>
      <c r="D108" s="31"/>
    </row>
    <row r="109" spans="1:4" ht="20.25" x14ac:dyDescent="0.25">
      <c r="A109" s="100"/>
      <c r="B109" s="21"/>
      <c r="C109" s="31"/>
      <c r="D109" s="31"/>
    </row>
    <row r="110" spans="1:4" ht="20.25" x14ac:dyDescent="0.25">
      <c r="A110" s="100"/>
      <c r="B110" s="21"/>
      <c r="C110" s="31"/>
      <c r="D110" s="31"/>
    </row>
    <row r="111" spans="1:4" ht="20.25" x14ac:dyDescent="0.25">
      <c r="A111" s="100"/>
      <c r="B111" s="21"/>
      <c r="C111" s="31"/>
      <c r="D111" s="31"/>
    </row>
    <row r="112" spans="1:4" ht="20.25" x14ac:dyDescent="0.25">
      <c r="A112" s="100"/>
      <c r="B112" s="21"/>
      <c r="C112" s="31"/>
      <c r="D112" s="31"/>
    </row>
    <row r="113" spans="1:4" ht="20.25" x14ac:dyDescent="0.25">
      <c r="A113" s="100"/>
      <c r="B113" s="21"/>
      <c r="C113" s="31"/>
      <c r="D113" s="31"/>
    </row>
    <row r="114" spans="1:4" ht="20.25" x14ac:dyDescent="0.25">
      <c r="A114" s="100"/>
      <c r="B114" s="21"/>
      <c r="C114" s="31"/>
      <c r="D114" s="31"/>
    </row>
    <row r="115" spans="1:4" ht="20.25" x14ac:dyDescent="0.25">
      <c r="A115" s="100"/>
      <c r="B115" s="21"/>
      <c r="C115" s="31"/>
      <c r="D115" s="31"/>
    </row>
    <row r="116" spans="1:4" ht="20.25" x14ac:dyDescent="0.25">
      <c r="A116" s="100"/>
      <c r="B116" s="21"/>
      <c r="C116" s="31"/>
      <c r="D116" s="31"/>
    </row>
    <row r="117" spans="1:4" ht="20.25" x14ac:dyDescent="0.25">
      <c r="A117" s="100"/>
      <c r="B117" s="21"/>
      <c r="C117" s="31"/>
      <c r="D117" s="31"/>
    </row>
    <row r="118" spans="1:4" ht="20.25" x14ac:dyDescent="0.25">
      <c r="A118" s="100"/>
      <c r="B118" s="21"/>
      <c r="C118" s="31"/>
      <c r="D118" s="31"/>
    </row>
    <row r="119" spans="1:4" ht="20.25" x14ac:dyDescent="0.25">
      <c r="A119" s="100"/>
      <c r="B119" s="21"/>
      <c r="C119" s="31"/>
      <c r="D119" s="31"/>
    </row>
    <row r="120" spans="1:4" ht="20.25" x14ac:dyDescent="0.25">
      <c r="A120" s="100"/>
      <c r="B120" s="21"/>
      <c r="C120" s="31"/>
      <c r="D120" s="31"/>
    </row>
    <row r="121" spans="1:4" ht="20.25" x14ac:dyDescent="0.25">
      <c r="A121" s="100"/>
      <c r="B121" s="21"/>
      <c r="C121" s="31"/>
      <c r="D121" s="31"/>
    </row>
    <row r="122" spans="1:4" ht="20.25" x14ac:dyDescent="0.25">
      <c r="A122" s="100"/>
      <c r="B122" s="21"/>
      <c r="C122" s="31"/>
      <c r="D122" s="31"/>
    </row>
    <row r="123" spans="1:4" ht="20.25" x14ac:dyDescent="0.25">
      <c r="A123" s="100"/>
      <c r="B123" s="21"/>
      <c r="C123" s="31"/>
      <c r="D123" s="31"/>
    </row>
    <row r="124" spans="1:4" ht="20.25" x14ac:dyDescent="0.25">
      <c r="A124" s="100"/>
      <c r="B124" s="21"/>
      <c r="C124" s="31"/>
      <c r="D124" s="31"/>
    </row>
    <row r="125" spans="1:4" ht="20.25" x14ac:dyDescent="0.25">
      <c r="A125" s="100"/>
      <c r="B125" s="21"/>
      <c r="C125" s="31"/>
      <c r="D125" s="31"/>
    </row>
    <row r="126" spans="1:4" ht="20.25" x14ac:dyDescent="0.25">
      <c r="A126" s="100"/>
      <c r="B126" s="21"/>
      <c r="C126" s="31"/>
      <c r="D126" s="31"/>
    </row>
    <row r="127" spans="1:4" ht="20.25" x14ac:dyDescent="0.25">
      <c r="A127" s="100"/>
      <c r="B127" s="21"/>
      <c r="C127" s="31"/>
      <c r="D127" s="31"/>
    </row>
    <row r="128" spans="1:4" ht="20.25" x14ac:dyDescent="0.25">
      <c r="A128" s="100"/>
      <c r="B128" s="21"/>
      <c r="C128" s="31"/>
      <c r="D128" s="31"/>
    </row>
    <row r="129" spans="1:4" ht="20.25" x14ac:dyDescent="0.25">
      <c r="A129" s="100"/>
      <c r="B129" s="21"/>
      <c r="C129" s="31"/>
      <c r="D129" s="31"/>
    </row>
    <row r="130" spans="1:4" ht="20.25" x14ac:dyDescent="0.25">
      <c r="A130" s="100"/>
      <c r="B130" s="21"/>
      <c r="C130" s="31"/>
      <c r="D130" s="31"/>
    </row>
    <row r="131" spans="1:4" ht="20.25" x14ac:dyDescent="0.25">
      <c r="A131" s="100"/>
      <c r="B131" s="21"/>
      <c r="C131" s="31"/>
      <c r="D131" s="31"/>
    </row>
    <row r="132" spans="1:4" ht="20.25" x14ac:dyDescent="0.25">
      <c r="A132" s="100"/>
      <c r="B132" s="21"/>
      <c r="C132" s="31"/>
      <c r="D132" s="31"/>
    </row>
    <row r="133" spans="1:4" ht="20.25" x14ac:dyDescent="0.25">
      <c r="A133" s="100"/>
      <c r="B133" s="21"/>
      <c r="C133" s="31"/>
      <c r="D133" s="31"/>
    </row>
    <row r="134" spans="1:4" ht="20.25" x14ac:dyDescent="0.25">
      <c r="A134" s="100"/>
      <c r="B134" s="21"/>
      <c r="C134" s="31"/>
      <c r="D134" s="31"/>
    </row>
    <row r="135" spans="1:4" ht="20.25" x14ac:dyDescent="0.25">
      <c r="A135" s="100"/>
      <c r="B135" s="21"/>
      <c r="C135" s="31"/>
      <c r="D135" s="31"/>
    </row>
    <row r="136" spans="1:4" ht="20.25" x14ac:dyDescent="0.25">
      <c r="A136" s="100"/>
      <c r="B136" s="21"/>
      <c r="C136" s="31"/>
      <c r="D136" s="31"/>
    </row>
    <row r="137" spans="1:4" ht="20.25" x14ac:dyDescent="0.25">
      <c r="A137" s="100"/>
      <c r="B137" s="21"/>
      <c r="C137" s="31"/>
      <c r="D137" s="31"/>
    </row>
    <row r="138" spans="1:4" ht="20.25" x14ac:dyDescent="0.25">
      <c r="A138" s="100"/>
      <c r="B138" s="21"/>
      <c r="C138" s="31"/>
      <c r="D138" s="31"/>
    </row>
    <row r="139" spans="1:4" ht="20.25" x14ac:dyDescent="0.25">
      <c r="A139" s="100"/>
      <c r="B139" s="21"/>
      <c r="C139" s="31"/>
      <c r="D139" s="31"/>
    </row>
    <row r="140" spans="1:4" ht="20.25" x14ac:dyDescent="0.25">
      <c r="A140" s="100"/>
      <c r="B140" s="21"/>
      <c r="C140" s="31"/>
      <c r="D140" s="31"/>
    </row>
    <row r="141" spans="1:4" ht="20.25" x14ac:dyDescent="0.25">
      <c r="A141" s="100"/>
      <c r="B141" s="21"/>
      <c r="C141" s="31"/>
      <c r="D141" s="31"/>
    </row>
    <row r="142" spans="1:4" ht="20.25" x14ac:dyDescent="0.25">
      <c r="A142" s="100"/>
      <c r="B142" s="21"/>
      <c r="C142" s="31"/>
      <c r="D142" s="31"/>
    </row>
    <row r="143" spans="1:4" ht="20.25" x14ac:dyDescent="0.25">
      <c r="A143" s="100"/>
      <c r="B143" s="21"/>
      <c r="C143" s="31"/>
      <c r="D143" s="31"/>
    </row>
    <row r="144" spans="1:4" ht="20.25" x14ac:dyDescent="0.25">
      <c r="A144" s="100"/>
      <c r="B144" s="21"/>
      <c r="C144" s="31"/>
      <c r="D144" s="31"/>
    </row>
    <row r="145" spans="1:4" ht="20.25" x14ac:dyDescent="0.25">
      <c r="A145" s="100"/>
      <c r="B145" s="21"/>
      <c r="C145" s="31"/>
      <c r="D145" s="31"/>
    </row>
    <row r="146" spans="1:4" ht="20.25" x14ac:dyDescent="0.25">
      <c r="A146" s="100"/>
      <c r="B146" s="21"/>
      <c r="C146" s="31"/>
      <c r="D146" s="31"/>
    </row>
    <row r="147" spans="1:4" ht="20.25" x14ac:dyDescent="0.25">
      <c r="A147" s="100"/>
      <c r="B147" s="21"/>
      <c r="C147" s="31"/>
      <c r="D147" s="31"/>
    </row>
    <row r="148" spans="1:4" ht="20.25" x14ac:dyDescent="0.25">
      <c r="A148" s="100"/>
      <c r="B148" s="21"/>
      <c r="C148" s="31"/>
      <c r="D148" s="31"/>
    </row>
    <row r="149" spans="1:4" ht="20.25" x14ac:dyDescent="0.25">
      <c r="A149" s="100"/>
      <c r="B149" s="21"/>
      <c r="C149" s="31"/>
      <c r="D149" s="31"/>
    </row>
    <row r="150" spans="1:4" ht="20.25" x14ac:dyDescent="0.25">
      <c r="A150" s="100"/>
      <c r="B150" s="21"/>
      <c r="C150" s="31"/>
      <c r="D150" s="31"/>
    </row>
    <row r="151" spans="1:4" ht="20.25" x14ac:dyDescent="0.25">
      <c r="A151" s="100"/>
      <c r="B151" s="21"/>
      <c r="C151" s="31"/>
      <c r="D151" s="31"/>
    </row>
    <row r="152" spans="1:4" ht="20.25" x14ac:dyDescent="0.25">
      <c r="A152" s="100"/>
      <c r="B152" s="21"/>
      <c r="C152" s="31"/>
      <c r="D152" s="31"/>
    </row>
    <row r="153" spans="1:4" ht="20.25" x14ac:dyDescent="0.25">
      <c r="A153" s="100"/>
      <c r="B153" s="21"/>
      <c r="C153" s="31"/>
      <c r="D153" s="31"/>
    </row>
    <row r="154" spans="1:4" ht="20.25" x14ac:dyDescent="0.25">
      <c r="A154" s="100"/>
      <c r="B154" s="21"/>
      <c r="C154" s="31"/>
      <c r="D154" s="31"/>
    </row>
    <row r="155" spans="1:4" ht="20.25" x14ac:dyDescent="0.25">
      <c r="A155" s="100"/>
      <c r="B155" s="21"/>
      <c r="C155" s="31"/>
      <c r="D155" s="31"/>
    </row>
    <row r="156" spans="1:4" ht="20.25" x14ac:dyDescent="0.25">
      <c r="A156" s="100"/>
      <c r="B156" s="21"/>
      <c r="C156" s="31"/>
      <c r="D156" s="31"/>
    </row>
    <row r="157" spans="1:4" ht="20.25" x14ac:dyDescent="0.25">
      <c r="A157" s="100"/>
      <c r="B157" s="21"/>
      <c r="C157" s="31"/>
      <c r="D157" s="31"/>
    </row>
    <row r="158" spans="1:4" ht="20.25" x14ac:dyDescent="0.25">
      <c r="A158" s="100"/>
      <c r="B158" s="21"/>
      <c r="C158" s="31"/>
      <c r="D158" s="31"/>
    </row>
    <row r="159" spans="1:4" ht="20.25" x14ac:dyDescent="0.25">
      <c r="A159" s="100"/>
      <c r="B159" s="21"/>
      <c r="C159" s="31"/>
      <c r="D159" s="31"/>
    </row>
    <row r="160" spans="1:4" ht="20.25" x14ac:dyDescent="0.25">
      <c r="A160" s="100"/>
      <c r="B160" s="21"/>
      <c r="C160" s="31"/>
      <c r="D160" s="31"/>
    </row>
    <row r="161" spans="1:4" ht="20.25" x14ac:dyDescent="0.25">
      <c r="A161" s="100"/>
      <c r="B161" s="21"/>
      <c r="C161" s="31"/>
      <c r="D161" s="31"/>
    </row>
    <row r="162" spans="1:4" ht="20.25" x14ac:dyDescent="0.25">
      <c r="A162" s="100"/>
      <c r="B162" s="21"/>
      <c r="C162" s="31"/>
      <c r="D162" s="31"/>
    </row>
    <row r="163" spans="1:4" ht="20.25" x14ac:dyDescent="0.25">
      <c r="A163" s="100"/>
      <c r="B163" s="21"/>
      <c r="C163" s="31"/>
      <c r="D163" s="31"/>
    </row>
    <row r="164" spans="1:4" ht="20.25" x14ac:dyDescent="0.25">
      <c r="A164" s="100"/>
      <c r="B164" s="21"/>
      <c r="C164" s="31"/>
      <c r="D164" s="31"/>
    </row>
    <row r="165" spans="1:4" ht="20.25" x14ac:dyDescent="0.25">
      <c r="A165" s="100"/>
      <c r="B165" s="21"/>
      <c r="C165" s="31"/>
      <c r="D165" s="31"/>
    </row>
    <row r="166" spans="1:4" ht="20.25" x14ac:dyDescent="0.25">
      <c r="A166" s="100"/>
      <c r="B166" s="21"/>
      <c r="C166" s="31"/>
      <c r="D166" s="31"/>
    </row>
    <row r="167" spans="1:4" ht="20.25" x14ac:dyDescent="0.25">
      <c r="A167" s="100"/>
      <c r="B167" s="21"/>
      <c r="C167" s="31"/>
      <c r="D167" s="31"/>
    </row>
    <row r="168" spans="1:4" ht="20.25" x14ac:dyDescent="0.25">
      <c r="A168" s="100"/>
      <c r="B168" s="21"/>
      <c r="C168" s="31"/>
      <c r="D168" s="31"/>
    </row>
    <row r="169" spans="1:4" ht="20.25" x14ac:dyDescent="0.25">
      <c r="A169" s="100"/>
      <c r="B169" s="21"/>
      <c r="C169" s="31"/>
      <c r="D169" s="31"/>
    </row>
    <row r="170" spans="1:4" ht="20.25" x14ac:dyDescent="0.25">
      <c r="A170" s="100"/>
      <c r="B170" s="21"/>
      <c r="C170" s="31"/>
      <c r="D170" s="31"/>
    </row>
    <row r="171" spans="1:4" ht="20.25" x14ac:dyDescent="0.25">
      <c r="A171" s="100"/>
      <c r="B171" s="21"/>
      <c r="C171" s="31"/>
      <c r="D171" s="31"/>
    </row>
    <row r="172" spans="1:4" ht="20.25" x14ac:dyDescent="0.25">
      <c r="A172" s="100"/>
      <c r="B172" s="21"/>
      <c r="C172" s="31"/>
      <c r="D172" s="31"/>
    </row>
    <row r="173" spans="1:4" ht="20.25" x14ac:dyDescent="0.25">
      <c r="A173" s="100"/>
      <c r="B173" s="21"/>
      <c r="C173" s="31"/>
      <c r="D173" s="31"/>
    </row>
    <row r="174" spans="1:4" ht="20.25" x14ac:dyDescent="0.25">
      <c r="A174" s="100"/>
      <c r="B174" s="21"/>
      <c r="C174" s="31"/>
      <c r="D174" s="31"/>
    </row>
    <row r="175" spans="1:4" ht="20.25" x14ac:dyDescent="0.25">
      <c r="A175" s="100"/>
      <c r="B175" s="21"/>
      <c r="C175" s="31"/>
      <c r="D175" s="31"/>
    </row>
    <row r="176" spans="1:4" ht="20.25" x14ac:dyDescent="0.25">
      <c r="A176" s="100"/>
      <c r="B176" s="21"/>
      <c r="C176" s="31"/>
      <c r="D176" s="31"/>
    </row>
    <row r="177" spans="1:4" ht="20.25" x14ac:dyDescent="0.25">
      <c r="A177" s="100"/>
      <c r="B177" s="21"/>
      <c r="C177" s="31"/>
      <c r="D177" s="31"/>
    </row>
    <row r="178" spans="1:4" ht="20.25" x14ac:dyDescent="0.25">
      <c r="A178" s="100"/>
      <c r="B178" s="21"/>
      <c r="C178" s="31"/>
      <c r="D178" s="31"/>
    </row>
    <row r="179" spans="1:4" ht="20.25" x14ac:dyDescent="0.25">
      <c r="A179" s="100"/>
      <c r="B179" s="21"/>
      <c r="C179" s="31"/>
      <c r="D179" s="31"/>
    </row>
    <row r="180" spans="1:4" ht="20.25" x14ac:dyDescent="0.25">
      <c r="A180" s="100"/>
      <c r="B180" s="21"/>
      <c r="C180" s="31"/>
      <c r="D180" s="31"/>
    </row>
    <row r="181" spans="1:4" ht="20.25" x14ac:dyDescent="0.25">
      <c r="A181" s="100"/>
      <c r="B181" s="21"/>
      <c r="C181" s="31"/>
      <c r="D181" s="31"/>
    </row>
    <row r="182" spans="1:4" ht="20.25" x14ac:dyDescent="0.25">
      <c r="A182" s="100"/>
      <c r="B182" s="21"/>
      <c r="C182" s="31"/>
      <c r="D182" s="31"/>
    </row>
    <row r="183" spans="1:4" ht="20.25" x14ac:dyDescent="0.25">
      <c r="A183" s="100"/>
      <c r="B183" s="21"/>
      <c r="C183" s="31"/>
      <c r="D183" s="31"/>
    </row>
    <row r="184" spans="1:4" ht="20.25" x14ac:dyDescent="0.25">
      <c r="A184" s="100"/>
      <c r="B184" s="21"/>
      <c r="C184" s="31"/>
      <c r="D184" s="31"/>
    </row>
    <row r="185" spans="1:4" ht="20.25" x14ac:dyDescent="0.25">
      <c r="A185" s="100"/>
      <c r="B185" s="21"/>
      <c r="C185" s="31"/>
      <c r="D185" s="31"/>
    </row>
    <row r="186" spans="1:4" ht="20.25" x14ac:dyDescent="0.25">
      <c r="A186" s="100"/>
      <c r="B186" s="21"/>
      <c r="C186" s="31"/>
      <c r="D186" s="31"/>
    </row>
    <row r="187" spans="1:4" ht="20.25" x14ac:dyDescent="0.25">
      <c r="A187" s="100"/>
      <c r="B187" s="21"/>
      <c r="C187" s="31"/>
      <c r="D187" s="31"/>
    </row>
    <row r="188" spans="1:4" ht="20.25" x14ac:dyDescent="0.25">
      <c r="A188" s="100"/>
      <c r="B188" s="21"/>
      <c r="C188" s="31"/>
      <c r="D188" s="31"/>
    </row>
    <row r="189" spans="1:4" ht="20.25" x14ac:dyDescent="0.25">
      <c r="A189" s="100"/>
      <c r="B189" s="21"/>
      <c r="C189" s="31"/>
      <c r="D189" s="31"/>
    </row>
    <row r="190" spans="1:4" ht="20.25" x14ac:dyDescent="0.25">
      <c r="A190" s="100"/>
      <c r="B190" s="21"/>
      <c r="C190" s="31"/>
      <c r="D190" s="31"/>
    </row>
    <row r="191" spans="1:4" ht="20.25" x14ac:dyDescent="0.25">
      <c r="A191" s="100"/>
      <c r="B191" s="21"/>
      <c r="C191" s="31"/>
      <c r="D191" s="31"/>
    </row>
    <row r="192" spans="1:4" ht="20.25" x14ac:dyDescent="0.25">
      <c r="A192" s="100"/>
      <c r="B192" s="21"/>
      <c r="C192" s="31"/>
      <c r="D192" s="31"/>
    </row>
    <row r="193" spans="1:4" ht="20.25" x14ac:dyDescent="0.25">
      <c r="A193" s="100"/>
      <c r="B193" s="21"/>
      <c r="C193" s="31"/>
      <c r="D193" s="31"/>
    </row>
    <row r="194" spans="1:4" ht="20.25" x14ac:dyDescent="0.25">
      <c r="A194" s="100"/>
      <c r="B194" s="21"/>
      <c r="C194" s="31"/>
      <c r="D194" s="31"/>
    </row>
    <row r="195" spans="1:4" ht="20.25" x14ac:dyDescent="0.25">
      <c r="A195" s="100"/>
      <c r="B195" s="21"/>
      <c r="C195" s="31"/>
      <c r="D195" s="31"/>
    </row>
    <row r="196" spans="1:4" ht="20.25" x14ac:dyDescent="0.25">
      <c r="A196" s="100"/>
      <c r="B196" s="21"/>
      <c r="C196" s="31"/>
      <c r="D196" s="31"/>
    </row>
    <row r="197" spans="1:4" ht="20.25" x14ac:dyDescent="0.25">
      <c r="A197" s="100"/>
      <c r="B197" s="21"/>
      <c r="C197" s="31"/>
      <c r="D197" s="31"/>
    </row>
    <row r="198" spans="1:4" ht="20.25" x14ac:dyDescent="0.25">
      <c r="A198" s="100"/>
      <c r="B198" s="21"/>
      <c r="C198" s="31"/>
      <c r="D198" s="31"/>
    </row>
    <row r="199" spans="1:4" ht="20.25" x14ac:dyDescent="0.25">
      <c r="A199" s="100"/>
      <c r="B199" s="21"/>
      <c r="C199" s="31"/>
      <c r="D199" s="31"/>
    </row>
    <row r="200" spans="1:4" ht="20.25" x14ac:dyDescent="0.25">
      <c r="A200" s="100"/>
      <c r="B200" s="21"/>
      <c r="C200" s="31"/>
      <c r="D200" s="31"/>
    </row>
    <row r="201" spans="1:4" ht="20.25" x14ac:dyDescent="0.25">
      <c r="A201" s="100"/>
      <c r="B201" s="21"/>
      <c r="C201" s="31"/>
      <c r="D201" s="31"/>
    </row>
    <row r="202" spans="1:4" ht="20.25" x14ac:dyDescent="0.25">
      <c r="A202" s="100"/>
      <c r="B202" s="21"/>
      <c r="C202" s="31"/>
      <c r="D202" s="31"/>
    </row>
    <row r="203" spans="1:4" ht="20.25" x14ac:dyDescent="0.25">
      <c r="A203" s="100"/>
      <c r="B203" s="21"/>
      <c r="C203" s="31"/>
      <c r="D203" s="31"/>
    </row>
    <row r="204" spans="1:4" ht="20.25" x14ac:dyDescent="0.25">
      <c r="A204" s="100"/>
      <c r="B204" s="21"/>
      <c r="C204" s="31"/>
      <c r="D204" s="31"/>
    </row>
    <row r="205" spans="1:4" ht="20.25" x14ac:dyDescent="0.25">
      <c r="A205" s="100"/>
      <c r="B205" s="21"/>
      <c r="C205" s="31"/>
      <c r="D205" s="31"/>
    </row>
    <row r="206" spans="1:4" ht="20.25" x14ac:dyDescent="0.25">
      <c r="A206" s="100"/>
      <c r="B206" s="21"/>
      <c r="C206" s="31"/>
      <c r="D206" s="31"/>
    </row>
    <row r="207" spans="1:4" ht="20.25" x14ac:dyDescent="0.25">
      <c r="A207" s="100"/>
      <c r="B207" s="21"/>
      <c r="C207" s="31"/>
      <c r="D207" s="31"/>
    </row>
    <row r="208" spans="1:4" x14ac:dyDescent="0.25">
      <c r="A208" s="80"/>
      <c r="B208" s="21"/>
      <c r="C208" s="21"/>
      <c r="D208" s="21"/>
    </row>
    <row r="209" spans="1:8" ht="20.25" x14ac:dyDescent="0.25">
      <c r="A209" s="80"/>
      <c r="B209" s="27" t="s">
        <v>87</v>
      </c>
      <c r="C209" s="27" t="s">
        <v>143</v>
      </c>
      <c r="D209" s="30" t="s">
        <v>87</v>
      </c>
      <c r="E209" s="30" t="s">
        <v>143</v>
      </c>
    </row>
    <row r="210" spans="1:8" ht="21" x14ac:dyDescent="0.35">
      <c r="A210" s="80"/>
      <c r="B210" s="28" t="s">
        <v>89</v>
      </c>
      <c r="C210" s="28" t="s">
        <v>57</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35">
      <c r="A211" s="80"/>
      <c r="B211" s="28" t="s">
        <v>89</v>
      </c>
      <c r="C211" s="28" t="s">
        <v>92</v>
      </c>
      <c r="E211" t="s">
        <v>57</v>
      </c>
      <c r="F211" t="str">
        <f t="shared" ref="F211:F221" si="0">IF(NOT(ISBLANK(D211)),D211,IF(NOT(ISBLANK(E211)),"     "&amp;E211,FALSE))</f>
        <v xml:space="preserve">     Afectación menor a 10 SMLMV .</v>
      </c>
    </row>
    <row r="212" spans="1:8" ht="21" x14ac:dyDescent="0.35">
      <c r="A212" s="80"/>
      <c r="B212" s="28" t="s">
        <v>89</v>
      </c>
      <c r="C212" s="28" t="s">
        <v>93</v>
      </c>
      <c r="E212" t="s">
        <v>92</v>
      </c>
      <c r="F212" t="str">
        <f t="shared" si="0"/>
        <v xml:space="preserve">     Entre 10 y 50 SMLMV </v>
      </c>
    </row>
    <row r="213" spans="1:8" ht="21" x14ac:dyDescent="0.35">
      <c r="A213" s="80"/>
      <c r="B213" s="28" t="s">
        <v>89</v>
      </c>
      <c r="C213" s="28" t="s">
        <v>94</v>
      </c>
      <c r="E213" t="s">
        <v>93</v>
      </c>
      <c r="F213" t="str">
        <f t="shared" si="0"/>
        <v xml:space="preserve">     Entre 50 y 100 SMLMV </v>
      </c>
    </row>
    <row r="214" spans="1:8" ht="21" x14ac:dyDescent="0.35">
      <c r="A214" s="80"/>
      <c r="B214" s="28" t="s">
        <v>89</v>
      </c>
      <c r="C214" s="28" t="s">
        <v>95</v>
      </c>
      <c r="E214" t="s">
        <v>94</v>
      </c>
      <c r="F214" t="str">
        <f t="shared" si="0"/>
        <v xml:space="preserve">     Entre 100 y 500 SMLMV </v>
      </c>
    </row>
    <row r="215" spans="1:8" ht="21" x14ac:dyDescent="0.35">
      <c r="A215" s="80"/>
      <c r="B215" s="28" t="s">
        <v>56</v>
      </c>
      <c r="C215" s="28" t="s">
        <v>96</v>
      </c>
      <c r="E215" t="s">
        <v>95</v>
      </c>
      <c r="F215" t="str">
        <f t="shared" si="0"/>
        <v xml:space="preserve">     Mayor a 500 SMLMV </v>
      </c>
    </row>
    <row r="216" spans="1:8" ht="21" x14ac:dyDescent="0.35">
      <c r="A216" s="80"/>
      <c r="B216" s="28" t="s">
        <v>56</v>
      </c>
      <c r="C216" s="28" t="s">
        <v>97</v>
      </c>
      <c r="D216" t="s">
        <v>56</v>
      </c>
      <c r="F216" t="str">
        <f t="shared" si="0"/>
        <v>Pérdida Reputacional</v>
      </c>
    </row>
    <row r="217" spans="1:8" ht="21" x14ac:dyDescent="0.35">
      <c r="A217" s="80"/>
      <c r="B217" s="28" t="s">
        <v>56</v>
      </c>
      <c r="C217" s="28" t="s">
        <v>99</v>
      </c>
      <c r="E217" t="s">
        <v>96</v>
      </c>
      <c r="F217" t="str">
        <f t="shared" si="0"/>
        <v xml:space="preserve">     El riesgo afecta la imagen de alguna área de la organización</v>
      </c>
    </row>
    <row r="218" spans="1:8" ht="21" x14ac:dyDescent="0.35">
      <c r="A218" s="80"/>
      <c r="B218" s="28" t="s">
        <v>56</v>
      </c>
      <c r="C218" s="28" t="s">
        <v>98</v>
      </c>
      <c r="E218" t="s">
        <v>97</v>
      </c>
      <c r="F218" t="str">
        <f t="shared" si="0"/>
        <v xml:space="preserve">     El riesgo afecta la imagen de la entidad internamente, de conocimiento general, nivel interno, de junta dircetiva y accionistas y/o de provedores</v>
      </c>
    </row>
    <row r="219" spans="1:8" ht="21" x14ac:dyDescent="0.35">
      <c r="A219" s="80"/>
      <c r="B219" s="28" t="s">
        <v>56</v>
      </c>
      <c r="C219" s="28" t="s">
        <v>117</v>
      </c>
      <c r="E219" t="s">
        <v>99</v>
      </c>
      <c r="F219" t="str">
        <f t="shared" si="0"/>
        <v xml:space="preserve">     El riesgo afecta la imagen de la entidad con algunos usuarios de relevancia frente al logro de los objetivos</v>
      </c>
    </row>
    <row r="220" spans="1:8" x14ac:dyDescent="0.25">
      <c r="A220" s="80"/>
      <c r="B220" s="29"/>
      <c r="C220" s="29"/>
      <c r="E220" t="s">
        <v>98</v>
      </c>
      <c r="F220" t="str">
        <f t="shared" si="0"/>
        <v xml:space="preserve">     El riesgo afecta la imagen de de la entidad con efecto publicitario sostenido a nivel de sector administrativo, nivel departamental o municipal</v>
      </c>
    </row>
    <row r="221" spans="1:8" x14ac:dyDescent="0.25">
      <c r="A221" s="80"/>
      <c r="B221" s="29" t="str" cm="1">
        <f t="array" ref="B221:B223">_xlfn.UNIQUE(Tabla1[[#All],[Criterios]])</f>
        <v>Criterios</v>
      </c>
      <c r="C221" s="29"/>
      <c r="E221" t="s">
        <v>117</v>
      </c>
      <c r="F221" t="str">
        <f t="shared" si="0"/>
        <v xml:space="preserve">     El riesgo afecta la imagen de la entidad a nivel nacional, con efecto publicitarios sostenible a nivel país</v>
      </c>
    </row>
    <row r="222" spans="1:8" x14ac:dyDescent="0.25">
      <c r="A222" s="80"/>
      <c r="B222" s="29" t="str">
        <v>Afectación Económica o presupuestal</v>
      </c>
      <c r="C222" s="29"/>
    </row>
    <row r="223" spans="1:8" x14ac:dyDescent="0.25">
      <c r="B223" s="29" t="str">
        <v>Pérdida Reputacional</v>
      </c>
      <c r="C223" s="29"/>
      <c r="F223" s="32" t="s">
        <v>145</v>
      </c>
    </row>
    <row r="224" spans="1:8" x14ac:dyDescent="0.25">
      <c r="B224" s="20"/>
      <c r="C224" s="20"/>
      <c r="F224" s="32" t="s">
        <v>146</v>
      </c>
    </row>
    <row r="225" spans="2:4" x14ac:dyDescent="0.25">
      <c r="B225" s="20"/>
      <c r="C225" s="20"/>
    </row>
    <row r="226" spans="2:4" x14ac:dyDescent="0.25">
      <c r="B226" s="20"/>
      <c r="C226" s="20"/>
    </row>
    <row r="227" spans="2:4" x14ac:dyDescent="0.25">
      <c r="B227" s="20"/>
      <c r="C227" s="20"/>
      <c r="D227" s="20"/>
    </row>
    <row r="228" spans="2:4" x14ac:dyDescent="0.25">
      <c r="B228" s="20"/>
      <c r="C228" s="20"/>
      <c r="D228" s="20"/>
    </row>
    <row r="229" spans="2:4" x14ac:dyDescent="0.25">
      <c r="B229" s="20"/>
      <c r="C229" s="20"/>
      <c r="D229" s="20"/>
    </row>
    <row r="230" spans="2:4" x14ac:dyDescent="0.25">
      <c r="B230" s="20"/>
      <c r="C230" s="20"/>
      <c r="D230" s="20"/>
    </row>
    <row r="231" spans="2:4" x14ac:dyDescent="0.25">
      <c r="B231" s="20"/>
      <c r="C231" s="20"/>
      <c r="D231" s="20"/>
    </row>
    <row r="232" spans="2:4" x14ac:dyDescent="0.25">
      <c r="B232" s="20"/>
      <c r="C232" s="20"/>
      <c r="D232" s="20"/>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8" workbookViewId="0"/>
  </sheetViews>
  <sheetFormatPr baseColWidth="10" defaultColWidth="14.28515625" defaultRowHeight="12.75" x14ac:dyDescent="0.2"/>
  <cols>
    <col min="1" max="2" width="14.28515625" style="85"/>
    <col min="3" max="3" width="17" style="85" customWidth="1"/>
    <col min="4" max="4" width="14.28515625" style="85"/>
    <col min="5" max="5" width="46" style="85" customWidth="1"/>
    <col min="6" max="16384" width="14.28515625" style="85"/>
  </cols>
  <sheetData>
    <row r="1" spans="2:6" ht="24" customHeight="1" thickBot="1" x14ac:dyDescent="0.25">
      <c r="B1" s="408" t="s">
        <v>77</v>
      </c>
      <c r="C1" s="409"/>
      <c r="D1" s="409"/>
      <c r="E1" s="409"/>
      <c r="F1" s="410"/>
    </row>
    <row r="2" spans="2:6" ht="16.5" thickBot="1" x14ac:dyDescent="0.3">
      <c r="B2" s="86"/>
      <c r="C2" s="86"/>
      <c r="D2" s="86"/>
      <c r="E2" s="86"/>
      <c r="F2" s="86"/>
    </row>
    <row r="3" spans="2:6" ht="16.5" thickBot="1" x14ac:dyDescent="0.25">
      <c r="B3" s="412" t="s">
        <v>63</v>
      </c>
      <c r="C3" s="413"/>
      <c r="D3" s="413"/>
      <c r="E3" s="98" t="s">
        <v>64</v>
      </c>
      <c r="F3" s="99" t="s">
        <v>65</v>
      </c>
    </row>
    <row r="4" spans="2:6" ht="31.5" x14ac:dyDescent="0.2">
      <c r="B4" s="414" t="s">
        <v>66</v>
      </c>
      <c r="C4" s="416" t="s">
        <v>13</v>
      </c>
      <c r="D4" s="87" t="s">
        <v>14</v>
      </c>
      <c r="E4" s="88" t="s">
        <v>67</v>
      </c>
      <c r="F4" s="89">
        <v>0.25</v>
      </c>
    </row>
    <row r="5" spans="2:6" ht="47.25" x14ac:dyDescent="0.2">
      <c r="B5" s="415"/>
      <c r="C5" s="417"/>
      <c r="D5" s="90" t="s">
        <v>15</v>
      </c>
      <c r="E5" s="91" t="s">
        <v>68</v>
      </c>
      <c r="F5" s="92">
        <v>0.15</v>
      </c>
    </row>
    <row r="6" spans="2:6" ht="47.25" x14ac:dyDescent="0.2">
      <c r="B6" s="415"/>
      <c r="C6" s="417"/>
      <c r="D6" s="90" t="s">
        <v>16</v>
      </c>
      <c r="E6" s="91" t="s">
        <v>69</v>
      </c>
      <c r="F6" s="92">
        <v>0.1</v>
      </c>
    </row>
    <row r="7" spans="2:6" ht="63" x14ac:dyDescent="0.2">
      <c r="B7" s="415"/>
      <c r="C7" s="417" t="s">
        <v>17</v>
      </c>
      <c r="D7" s="90" t="s">
        <v>10</v>
      </c>
      <c r="E7" s="91" t="s">
        <v>70</v>
      </c>
      <c r="F7" s="92">
        <v>0.25</v>
      </c>
    </row>
    <row r="8" spans="2:6" ht="31.5" x14ac:dyDescent="0.2">
      <c r="B8" s="415"/>
      <c r="C8" s="417"/>
      <c r="D8" s="90" t="s">
        <v>9</v>
      </c>
      <c r="E8" s="91" t="s">
        <v>71</v>
      </c>
      <c r="F8" s="92">
        <v>0.15</v>
      </c>
    </row>
    <row r="9" spans="2:6" ht="47.25" x14ac:dyDescent="0.2">
      <c r="B9" s="415" t="s">
        <v>160</v>
      </c>
      <c r="C9" s="417" t="s">
        <v>18</v>
      </c>
      <c r="D9" s="90" t="s">
        <v>19</v>
      </c>
      <c r="E9" s="91" t="s">
        <v>72</v>
      </c>
      <c r="F9" s="93" t="s">
        <v>73</v>
      </c>
    </row>
    <row r="10" spans="2:6" ht="63" x14ac:dyDescent="0.2">
      <c r="B10" s="415"/>
      <c r="C10" s="417"/>
      <c r="D10" s="90" t="s">
        <v>20</v>
      </c>
      <c r="E10" s="91" t="s">
        <v>74</v>
      </c>
      <c r="F10" s="93" t="s">
        <v>73</v>
      </c>
    </row>
    <row r="11" spans="2:6" ht="47.25" x14ac:dyDescent="0.2">
      <c r="B11" s="415"/>
      <c r="C11" s="417" t="s">
        <v>21</v>
      </c>
      <c r="D11" s="90" t="s">
        <v>22</v>
      </c>
      <c r="E11" s="91" t="s">
        <v>75</v>
      </c>
      <c r="F11" s="93" t="s">
        <v>73</v>
      </c>
    </row>
    <row r="12" spans="2:6" ht="47.25" x14ac:dyDescent="0.2">
      <c r="B12" s="415"/>
      <c r="C12" s="417"/>
      <c r="D12" s="90" t="s">
        <v>23</v>
      </c>
      <c r="E12" s="91" t="s">
        <v>76</v>
      </c>
      <c r="F12" s="93" t="s">
        <v>73</v>
      </c>
    </row>
    <row r="13" spans="2:6" ht="31.5" x14ac:dyDescent="0.2">
      <c r="B13" s="415"/>
      <c r="C13" s="417" t="s">
        <v>24</v>
      </c>
      <c r="D13" s="90" t="s">
        <v>118</v>
      </c>
      <c r="E13" s="91" t="s">
        <v>121</v>
      </c>
      <c r="F13" s="93" t="s">
        <v>73</v>
      </c>
    </row>
    <row r="14" spans="2:6" ht="32.25" thickBot="1" x14ac:dyDescent="0.25">
      <c r="B14" s="418"/>
      <c r="C14" s="419"/>
      <c r="D14" s="94" t="s">
        <v>119</v>
      </c>
      <c r="E14" s="95" t="s">
        <v>120</v>
      </c>
      <c r="F14" s="96" t="s">
        <v>73</v>
      </c>
    </row>
    <row r="15" spans="2:6" ht="49.5" customHeight="1" x14ac:dyDescent="0.2">
      <c r="B15" s="411" t="s">
        <v>157</v>
      </c>
      <c r="C15" s="411"/>
      <c r="D15" s="411"/>
      <c r="E15" s="411"/>
      <c r="F15" s="411"/>
    </row>
    <row r="16" spans="2:6" ht="27" customHeight="1" x14ac:dyDescent="0.25">
      <c r="B16" s="97"/>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7" customWidth="1"/>
    <col min="2" max="16384" width="11.42578125" style="7"/>
  </cols>
  <sheetData>
    <row r="3" spans="1:1" x14ac:dyDescent="0.2">
      <c r="A3" s="8" t="s">
        <v>14</v>
      </c>
    </row>
    <row r="4" spans="1:1" x14ac:dyDescent="0.2">
      <c r="A4" s="8" t="s">
        <v>15</v>
      </c>
    </row>
    <row r="5" spans="1:1" x14ac:dyDescent="0.2">
      <c r="A5" s="8" t="s">
        <v>16</v>
      </c>
    </row>
    <row r="6" spans="1:1" x14ac:dyDescent="0.2">
      <c r="A6" s="8" t="s">
        <v>10</v>
      </c>
    </row>
    <row r="7" spans="1:1" x14ac:dyDescent="0.2">
      <c r="A7" s="8" t="s">
        <v>9</v>
      </c>
    </row>
    <row r="8" spans="1:1" x14ac:dyDescent="0.2">
      <c r="A8" s="8" t="s">
        <v>19</v>
      </c>
    </row>
    <row r="9" spans="1:1" x14ac:dyDescent="0.2">
      <c r="A9" s="8" t="s">
        <v>20</v>
      </c>
    </row>
    <row r="10" spans="1:1" x14ac:dyDescent="0.2">
      <c r="A10" s="8" t="s">
        <v>22</v>
      </c>
    </row>
    <row r="11" spans="1:1" x14ac:dyDescent="0.2">
      <c r="A11" s="8" t="s">
        <v>23</v>
      </c>
    </row>
    <row r="12" spans="1:1" x14ac:dyDescent="0.2">
      <c r="A12" s="8" t="s">
        <v>25</v>
      </c>
    </row>
    <row r="13" spans="1:1" x14ac:dyDescent="0.2">
      <c r="A13" s="8" t="s">
        <v>26</v>
      </c>
    </row>
    <row r="14" spans="1:1" x14ac:dyDescent="0.2">
      <c r="A14" s="8" t="s">
        <v>27</v>
      </c>
    </row>
    <row r="16" spans="1:1" x14ac:dyDescent="0.2">
      <c r="A16" s="8" t="s">
        <v>30</v>
      </c>
    </row>
    <row r="17" spans="1:1" x14ac:dyDescent="0.2">
      <c r="A17" s="8" t="s">
        <v>31</v>
      </c>
    </row>
    <row r="18" spans="1:1" x14ac:dyDescent="0.2">
      <c r="A18" s="8" t="s">
        <v>32</v>
      </c>
    </row>
    <row r="20" spans="1:1" x14ac:dyDescent="0.2">
      <c r="A20" s="8" t="s">
        <v>39</v>
      </c>
    </row>
    <row r="21" spans="1:1" x14ac:dyDescent="0.2">
      <c r="A21" s="8"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PC</cp:lastModifiedBy>
  <cp:lastPrinted>2020-05-13T01:12:22Z</cp:lastPrinted>
  <dcterms:created xsi:type="dcterms:W3CDTF">2020-03-24T23:12:47Z</dcterms:created>
  <dcterms:modified xsi:type="dcterms:W3CDTF">2024-01-31T16:13:57Z</dcterms:modified>
</cp:coreProperties>
</file>