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24226"/>
  <mc:AlternateContent xmlns:mc="http://schemas.openxmlformats.org/markup-compatibility/2006">
    <mc:Choice Requires="x15">
      <x15ac:absPath xmlns:x15ac="http://schemas.microsoft.com/office/spreadsheetml/2010/11/ac" url="D:\Planes_AMB_2024\Plan_Anticorrupción_2024\"/>
    </mc:Choice>
  </mc:AlternateContent>
  <bookViews>
    <workbookView xWindow="0" yWindow="0" windowWidth="12195" windowHeight="6840"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2" r:id="rId10"/>
  </pivotCaches>
</workbook>
</file>

<file path=xl/calcChain.xml><?xml version="1.0" encoding="utf-8"?>
<calcChain xmlns="http://schemas.openxmlformats.org/spreadsheetml/2006/main">
  <c r="T10" i="1" l="1"/>
  <c r="Q10" i="1"/>
  <c r="H10" i="1"/>
  <c r="I10" i="1" s="1"/>
  <c r="K62" i="1"/>
  <c r="K59" i="1"/>
  <c r="K57" i="1"/>
  <c r="K69" i="1"/>
  <c r="K17" i="1"/>
  <c r="K49" i="1"/>
  <c r="K60" i="1"/>
  <c r="K54" i="1"/>
  <c r="K38" i="1"/>
  <c r="K48" i="1"/>
  <c r="K27" i="1"/>
  <c r="K35" i="1"/>
  <c r="K63" i="1"/>
  <c r="K47" i="1"/>
  <c r="K56" i="1"/>
  <c r="K39" i="1"/>
  <c r="K24" i="1"/>
  <c r="K65" i="1"/>
  <c r="K50" i="1"/>
  <c r="K66" i="1"/>
  <c r="K37" i="1"/>
  <c r="K41" i="1"/>
  <c r="K21" i="1"/>
  <c r="K19" i="1"/>
  <c r="K55" i="1"/>
  <c r="K18" i="1"/>
  <c r="K26"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AB65" i="1" s="1"/>
  <c r="H64" i="1"/>
  <c r="I64" i="1" s="1"/>
  <c r="T63" i="1"/>
  <c r="Q63" i="1"/>
  <c r="T62" i="1"/>
  <c r="Q62" i="1"/>
  <c r="T61" i="1"/>
  <c r="Q61" i="1"/>
  <c r="T60" i="1"/>
  <c r="Q60" i="1"/>
  <c r="T59" i="1"/>
  <c r="Q59" i="1"/>
  <c r="T58" i="1"/>
  <c r="Q58" i="1"/>
  <c r="H58" i="1"/>
  <c r="I58" i="1" s="1"/>
  <c r="T57" i="1"/>
  <c r="Q57" i="1"/>
  <c r="T56" i="1"/>
  <c r="Q56" i="1"/>
  <c r="T55" i="1"/>
  <c r="Q55" i="1"/>
  <c r="T54" i="1"/>
  <c r="Q54" i="1"/>
  <c r="T53" i="1"/>
  <c r="Q53" i="1"/>
  <c r="AB53" i="1" s="1"/>
  <c r="T52" i="1"/>
  <c r="H52" i="1"/>
  <c r="I52" i="1" s="1"/>
  <c r="T51" i="1"/>
  <c r="Q51" i="1"/>
  <c r="T50" i="1"/>
  <c r="Q50" i="1"/>
  <c r="T49" i="1"/>
  <c r="Q49" i="1"/>
  <c r="T48" i="1"/>
  <c r="Q48" i="1"/>
  <c r="T47" i="1"/>
  <c r="T46" i="1"/>
  <c r="Q46" i="1"/>
  <c r="AB47" i="1" s="1"/>
  <c r="H46" i="1"/>
  <c r="I46" i="1" s="1"/>
  <c r="T45" i="1"/>
  <c r="Q45" i="1"/>
  <c r="T44" i="1"/>
  <c r="Q44" i="1"/>
  <c r="T43" i="1"/>
  <c r="Q43" i="1"/>
  <c r="T42" i="1"/>
  <c r="Q42" i="1"/>
  <c r="T41" i="1"/>
  <c r="T40" i="1"/>
  <c r="Q40" i="1"/>
  <c r="AB41" i="1" s="1"/>
  <c r="H40" i="1"/>
  <c r="I40" i="1" s="1"/>
  <c r="T39" i="1"/>
  <c r="Q39" i="1"/>
  <c r="T38" i="1"/>
  <c r="Q38" i="1"/>
  <c r="T37" i="1"/>
  <c r="Q37" i="1"/>
  <c r="T36" i="1"/>
  <c r="Q36" i="1"/>
  <c r="T35" i="1"/>
  <c r="Q35" i="1"/>
  <c r="T34" i="1"/>
  <c r="Q34" i="1"/>
  <c r="H34" i="1"/>
  <c r="I34" i="1" s="1"/>
  <c r="T27" i="1"/>
  <c r="Q27" i="1"/>
  <c r="T26" i="1"/>
  <c r="Q26" i="1"/>
  <c r="T25" i="1"/>
  <c r="Q25" i="1"/>
  <c r="T24" i="1"/>
  <c r="Q24" i="1"/>
  <c r="T23" i="1"/>
  <c r="T22" i="1"/>
  <c r="Q22" i="1"/>
  <c r="AB23" i="1" s="1"/>
  <c r="H22" i="1"/>
  <c r="I22" i="1" s="1"/>
  <c r="H16" i="1"/>
  <c r="Q15" i="1"/>
  <c r="Q14" i="1"/>
  <c r="Q13" i="1"/>
  <c r="T21" i="1"/>
  <c r="Q21" i="1"/>
  <c r="T20" i="1"/>
  <c r="Q20" i="1"/>
  <c r="T19" i="1"/>
  <c r="Q19" i="1"/>
  <c r="T18" i="1"/>
  <c r="Q18" i="1"/>
  <c r="T17" i="1"/>
  <c r="Q17" i="1"/>
  <c r="T16" i="1"/>
  <c r="Q16" i="1"/>
  <c r="AB17" i="1" l="1"/>
  <c r="AB35" i="1"/>
  <c r="AB59" i="1"/>
  <c r="AB50" i="1"/>
  <c r="AA50" i="1" s="1"/>
  <c r="AB51" i="1"/>
  <c r="AA51" i="1" s="1"/>
  <c r="I16" i="1"/>
  <c r="X16" i="1" s="1"/>
  <c r="X64" i="1"/>
  <c r="X58" i="1"/>
  <c r="X52" i="1"/>
  <c r="X46" i="1"/>
  <c r="X50" i="1"/>
  <c r="X51" i="1"/>
  <c r="X40" i="1"/>
  <c r="X34"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2" i="1"/>
  <c r="Z22" i="1"/>
  <c r="X23" i="1" s="1"/>
  <c r="Y23" i="1" s="1"/>
  <c r="Y16" i="1"/>
  <c r="Z16" i="1"/>
  <c r="X17" i="1" s="1"/>
  <c r="Y59" i="1" l="1"/>
  <c r="Y53" i="1"/>
  <c r="Z23" i="1"/>
  <c r="X24" i="1" s="1"/>
  <c r="Y24" i="1" s="1"/>
  <c r="Y41" i="1"/>
  <c r="Y42" i="1"/>
  <c r="Z42" i="1"/>
  <c r="Z60" i="1"/>
  <c r="X61" i="1" s="1"/>
  <c r="Y60" i="1"/>
  <c r="Z54" i="1"/>
  <c r="X55" i="1" s="1"/>
  <c r="Y54" i="1"/>
  <c r="Z65" i="1"/>
  <c r="X66" i="1" s="1"/>
  <c r="X35" i="1"/>
  <c r="X47" i="1"/>
  <c r="X48"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Y17" i="1"/>
  <c r="Z17" i="1"/>
  <c r="X18" i="1" s="1"/>
  <c r="Y18" i="1" s="1"/>
  <c r="Z36" i="1" l="1"/>
  <c r="X37" i="1" s="1"/>
  <c r="Z37" i="1" s="1"/>
  <c r="X38" i="1" s="1"/>
  <c r="Y56" i="1"/>
  <c r="Z56" i="1"/>
  <c r="X57" i="1" s="1"/>
  <c r="X62" i="1"/>
  <c r="X63" i="1"/>
  <c r="Y25" i="1"/>
  <c r="Y43" i="1"/>
  <c r="Z43" i="1"/>
  <c r="X44" i="1" s="1"/>
  <c r="Y44" i="1" s="1"/>
  <c r="Y49" i="1"/>
  <c r="Z49" i="1"/>
  <c r="X26" i="1"/>
  <c r="Z67" i="1"/>
  <c r="Y67" i="1"/>
  <c r="Z18" i="1"/>
  <c r="X19" i="1" s="1"/>
  <c r="Y19" i="1" s="1"/>
  <c r="Y37" i="1" l="1"/>
  <c r="Y63" i="1"/>
  <c r="Z63" i="1"/>
  <c r="Y62" i="1"/>
  <c r="Z62" i="1"/>
  <c r="Y57" i="1"/>
  <c r="Z57" i="1"/>
  <c r="X68" i="1"/>
  <c r="X69" i="1"/>
  <c r="Z44" i="1"/>
  <c r="X45" i="1" s="1"/>
  <c r="Y45" i="1" s="1"/>
  <c r="Z38" i="1"/>
  <c r="X39" i="1" s="1"/>
  <c r="Y38" i="1"/>
  <c r="Y26" i="1"/>
  <c r="Z26" i="1"/>
  <c r="X27" i="1" s="1"/>
  <c r="Y27" i="1" s="1"/>
  <c r="Z19" i="1"/>
  <c r="X20" i="1" s="1"/>
  <c r="Z20" i="1" s="1"/>
  <c r="X21" i="1" s="1"/>
  <c r="X10" i="1"/>
  <c r="Y10" i="1" s="1"/>
  <c r="Y69" i="1" l="1"/>
  <c r="Z69" i="1"/>
  <c r="Y68" i="1"/>
  <c r="Z68" i="1"/>
  <c r="Y39" i="1"/>
  <c r="Z39" i="1"/>
  <c r="Z45" i="1"/>
  <c r="Z27" i="1"/>
  <c r="Y20" i="1"/>
  <c r="Y21" i="1"/>
  <c r="Z21" i="1"/>
  <c r="Z10" i="1" l="1"/>
  <c r="X11" i="1" s="1"/>
  <c r="Y11" i="1" l="1"/>
  <c r="Z11" i="1" l="1"/>
  <c r="X12" i="1" s="1"/>
  <c r="Y12" i="1" s="1"/>
  <c r="Z12" i="1" l="1"/>
  <c r="X13" i="1" s="1"/>
  <c r="Z13" i="1" l="1"/>
  <c r="X14" i="1" s="1"/>
  <c r="Y14" i="1" l="1"/>
  <c r="Z14" i="1"/>
  <c r="X15" i="1" s="1"/>
  <c r="Y13" i="1"/>
  <c r="Y15" i="1" l="1"/>
  <c r="Z15" i="1"/>
  <c r="AB66" i="1" l="1"/>
  <c r="AB58" i="1"/>
  <c r="AB40" i="1"/>
  <c r="AA40" i="1" s="1"/>
  <c r="AB52" i="1"/>
  <c r="AA52" i="1" s="1"/>
  <c r="AB46" i="1"/>
  <c r="AA46" i="1" s="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A23" i="1"/>
  <c r="AB24" i="1"/>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A65" i="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17" i="1"/>
  <c r="AA53" i="1"/>
  <c r="AB54" i="1"/>
  <c r="AA59" i="1"/>
  <c r="AB60" i="1"/>
  <c r="W37" i="19" l="1"/>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24" i="1"/>
  <c r="AA60" i="1"/>
  <c r="AB61"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38" i="1" l="1"/>
  <c r="AB39" i="1"/>
  <c r="AA39"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10" i="1"/>
  <c r="L10" i="1" s="1"/>
  <c r="K22" i="1"/>
  <c r="L22" i="1" s="1"/>
  <c r="K52" i="1"/>
  <c r="L52" i="1" s="1"/>
  <c r="K46" i="1"/>
  <c r="L46" i="1" s="1"/>
  <c r="K34" i="1"/>
  <c r="L34" i="1" s="1"/>
  <c r="K16" i="1"/>
  <c r="L16" i="1" s="1"/>
  <c r="K64" i="1"/>
  <c r="L64" i="1" s="1"/>
  <c r="K58" i="1"/>
  <c r="L58" i="1" s="1"/>
  <c r="X6" i="18" l="1"/>
  <c r="AJ30" i="18"/>
  <c r="R22" i="18"/>
  <c r="L6" i="18"/>
  <c r="R30" i="18"/>
  <c r="X22" i="18"/>
  <c r="X38" i="18"/>
  <c r="AD38" i="18"/>
  <c r="N16" i="1"/>
  <c r="AD22" i="18"/>
  <c r="M16" i="1"/>
  <c r="AB16" i="1" s="1"/>
  <c r="AA16"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34" i="1"/>
  <c r="L32" i="18"/>
  <c r="X8" i="18"/>
  <c r="X24" i="18"/>
  <c r="AJ8" i="18"/>
  <c r="M34" i="1"/>
  <c r="R40" i="18"/>
  <c r="L40" i="18"/>
  <c r="X16" i="18"/>
  <c r="L24" i="18"/>
  <c r="AJ24" i="18"/>
  <c r="X32" i="18"/>
  <c r="AJ40" i="18"/>
  <c r="R16" i="18"/>
  <c r="AD40" i="18"/>
  <c r="AD32" i="18"/>
  <c r="AD16" i="18"/>
  <c r="M46" i="1"/>
  <c r="J42" i="18"/>
  <c r="P34" i="18"/>
  <c r="AB18" i="18"/>
  <c r="AB42" i="18"/>
  <c r="AH34" i="18"/>
  <c r="P10" i="18"/>
  <c r="V34" i="18"/>
  <c r="P42" i="18"/>
  <c r="V42" i="18"/>
  <c r="AH42" i="18"/>
  <c r="AB26" i="18"/>
  <c r="AH26" i="18"/>
  <c r="V26" i="18"/>
  <c r="AB34" i="18"/>
  <c r="V10" i="18"/>
  <c r="AH18" i="18"/>
  <c r="J34" i="18"/>
  <c r="J10" i="18"/>
  <c r="AB10" i="18"/>
  <c r="J18" i="18"/>
  <c r="N46" i="1"/>
  <c r="P26" i="18"/>
  <c r="J26" i="18"/>
  <c r="AH10" i="18"/>
  <c r="P18" i="18"/>
  <c r="V18" i="18"/>
  <c r="X42" i="18"/>
  <c r="AD34" i="18"/>
  <c r="AD10" i="18"/>
  <c r="AD26" i="18"/>
  <c r="L10" i="18"/>
  <c r="L42" i="18"/>
  <c r="L26" i="18"/>
  <c r="X18" i="18"/>
  <c r="X34" i="18"/>
  <c r="X10" i="18"/>
  <c r="R18" i="18"/>
  <c r="AJ10" i="18"/>
  <c r="AD42" i="18"/>
  <c r="AJ34" i="18"/>
  <c r="R26" i="18"/>
  <c r="M52" i="1"/>
  <c r="L18" i="18"/>
  <c r="AJ26" i="18"/>
  <c r="AD18" i="18"/>
  <c r="R34" i="18"/>
  <c r="L34" i="18"/>
  <c r="AJ42" i="18"/>
  <c r="R10" i="18"/>
  <c r="R42" i="18"/>
  <c r="X26" i="18"/>
  <c r="AJ18" i="18"/>
  <c r="N52" i="1"/>
  <c r="T14" i="18"/>
  <c r="AL38" i="18"/>
  <c r="N14" i="18"/>
  <c r="Z6" i="18"/>
  <c r="T38" i="18"/>
  <c r="T22" i="18"/>
  <c r="AL14" i="18"/>
  <c r="N22" i="18"/>
  <c r="N22" i="1"/>
  <c r="AF22" i="18"/>
  <c r="N6" i="18"/>
  <c r="AF6" i="18"/>
  <c r="AF38" i="18"/>
  <c r="M22" i="1"/>
  <c r="AB22" i="1" s="1"/>
  <c r="AA22" i="1" s="1"/>
  <c r="N38" i="18"/>
  <c r="AL30" i="18"/>
  <c r="AL22" i="18"/>
  <c r="T6" i="18"/>
  <c r="AF14" i="18"/>
  <c r="AF30" i="18"/>
  <c r="Z22" i="18"/>
  <c r="T30" i="18"/>
  <c r="Z30" i="18"/>
  <c r="AL6" i="18"/>
  <c r="Z14" i="18"/>
  <c r="Z38" i="18"/>
  <c r="N30" i="18"/>
  <c r="J40" i="18"/>
  <c r="AB40" i="18"/>
  <c r="AH32" i="18"/>
  <c r="AB24" i="18"/>
  <c r="V16" i="18"/>
  <c r="J16" i="18"/>
  <c r="P32" i="18"/>
  <c r="V24" i="18"/>
  <c r="P24" i="18"/>
  <c r="V40" i="18"/>
  <c r="P16" i="18"/>
  <c r="P40" i="18"/>
  <c r="V32" i="18"/>
  <c r="AH16" i="18"/>
  <c r="AB16" i="18"/>
  <c r="V8" i="18"/>
  <c r="AH24" i="18"/>
  <c r="AH8" i="18"/>
  <c r="AH40" i="18"/>
  <c r="J8" i="18"/>
  <c r="AB32" i="18"/>
  <c r="AB8" i="18"/>
  <c r="J24" i="18"/>
  <c r="J32" i="18"/>
  <c r="P8" i="18"/>
  <c r="Z42" i="18"/>
  <c r="T18" i="18"/>
  <c r="AF34" i="18"/>
  <c r="AF42" i="18"/>
  <c r="N42" i="18"/>
  <c r="Z18" i="18"/>
  <c r="AL10" i="18"/>
  <c r="AL26" i="18"/>
  <c r="AF26" i="18"/>
  <c r="Z10" i="18"/>
  <c r="N18" i="18"/>
  <c r="T26" i="18"/>
  <c r="AF10" i="18"/>
  <c r="T34" i="18"/>
  <c r="N26" i="18"/>
  <c r="AL18" i="18"/>
  <c r="N10" i="18"/>
  <c r="AF18" i="18"/>
  <c r="Z26" i="18"/>
  <c r="AL34" i="18"/>
  <c r="M58" i="1"/>
  <c r="Z34" i="18"/>
  <c r="T10" i="18"/>
  <c r="N58" i="1"/>
  <c r="AL42" i="18"/>
  <c r="N34" i="18"/>
  <c r="T42" i="18"/>
  <c r="P14" i="18"/>
  <c r="V22" i="18"/>
  <c r="V14" i="18"/>
  <c r="P22" i="18"/>
  <c r="V38" i="18"/>
  <c r="AH14" i="18"/>
  <c r="AH38" i="18"/>
  <c r="J14" i="18"/>
  <c r="AB22" i="18"/>
  <c r="V30" i="18"/>
  <c r="AB14" i="18"/>
  <c r="AB38" i="18"/>
  <c r="J30" i="18"/>
  <c r="P38" i="18"/>
  <c r="AB6" i="18"/>
  <c r="M10" i="1"/>
  <c r="AB10" i="1" s="1"/>
  <c r="AH30" i="18"/>
  <c r="J38" i="18"/>
  <c r="AH6" i="18"/>
  <c r="V6" i="18"/>
  <c r="AB30" i="18"/>
  <c r="J22" i="18"/>
  <c r="J6" i="18"/>
  <c r="P30" i="18"/>
  <c r="AH22" i="18"/>
  <c r="P6" i="18"/>
  <c r="N10" i="1"/>
  <c r="AH12" i="18"/>
  <c r="J20" i="18"/>
  <c r="J44" i="18"/>
  <c r="AB28" i="18"/>
  <c r="P28" i="18"/>
  <c r="N64" i="1"/>
  <c r="P12" i="18"/>
  <c r="AH20" i="18"/>
  <c r="P44" i="18"/>
  <c r="AB12" i="18"/>
  <c r="P20" i="18"/>
  <c r="J36" i="18"/>
  <c r="P36" i="18"/>
  <c r="AB44" i="18"/>
  <c r="V44" i="18"/>
  <c r="J28" i="18"/>
  <c r="AH36" i="18"/>
  <c r="V12" i="18"/>
  <c r="V28" i="18"/>
  <c r="AH44" i="18"/>
  <c r="AB20" i="18"/>
  <c r="AB36" i="18"/>
  <c r="AH28" i="18"/>
  <c r="V36" i="18"/>
  <c r="V20" i="18"/>
  <c r="M64" i="1"/>
  <c r="AB64" i="1" s="1"/>
  <c r="AA64" i="1" s="1"/>
  <c r="J12" i="18"/>
  <c r="AF24" i="18"/>
  <c r="AF32" i="18"/>
  <c r="T40" i="18"/>
  <c r="M40" i="1"/>
  <c r="Z40" i="18"/>
  <c r="AL8" i="18"/>
  <c r="AF8" i="18"/>
  <c r="T8" i="18"/>
  <c r="Z16" i="18"/>
  <c r="T24" i="18"/>
  <c r="AL24" i="18"/>
  <c r="Z32" i="18"/>
  <c r="N32" i="18"/>
  <c r="N16" i="18"/>
  <c r="Z8" i="18"/>
  <c r="AL40" i="18"/>
  <c r="N8" i="18"/>
  <c r="N24" i="18"/>
  <c r="T32" i="18"/>
  <c r="T16" i="18"/>
  <c r="AF40" i="18"/>
  <c r="AF16" i="18"/>
  <c r="AL32" i="18"/>
  <c r="N40" i="18"/>
  <c r="Z24" i="18"/>
  <c r="AL16" i="18"/>
  <c r="N40" i="1"/>
  <c r="AA10" i="1" l="1"/>
  <c r="AB11" i="1"/>
  <c r="AB39" i="19"/>
  <c r="P39" i="19"/>
  <c r="AB9" i="19"/>
  <c r="V9" i="19"/>
  <c r="J29" i="19"/>
  <c r="V29" i="19"/>
  <c r="AB49" i="19"/>
  <c r="P49" i="19"/>
  <c r="P19" i="19"/>
  <c r="AH39" i="19"/>
  <c r="AH19" i="19"/>
  <c r="AB19" i="19"/>
  <c r="J39" i="19"/>
  <c r="AH49" i="19"/>
  <c r="P9" i="19"/>
  <c r="V39" i="19"/>
  <c r="AH9" i="19"/>
  <c r="J19" i="19"/>
  <c r="P29" i="19"/>
  <c r="AB29" i="19"/>
  <c r="J49" i="19"/>
  <c r="V49" i="19"/>
  <c r="V19" i="19"/>
  <c r="AH29" i="19"/>
  <c r="J9" i="19"/>
  <c r="J47" i="19"/>
  <c r="AH7" i="19"/>
  <c r="AB27" i="19"/>
  <c r="V47" i="19"/>
  <c r="AC16" i="1"/>
  <c r="J27" i="19"/>
  <c r="AH37" i="19"/>
  <c r="AB7" i="19"/>
  <c r="V17" i="19"/>
  <c r="P37" i="19"/>
  <c r="J7" i="19"/>
  <c r="AH17" i="19"/>
  <c r="AH27" i="19"/>
  <c r="V27" i="19"/>
  <c r="P47" i="19"/>
  <c r="J17" i="19"/>
  <c r="J37" i="19"/>
  <c r="AB37" i="19"/>
  <c r="V7" i="19"/>
  <c r="P27" i="19"/>
  <c r="P17" i="19"/>
  <c r="AH47" i="19"/>
  <c r="AB17" i="19"/>
  <c r="V37" i="19"/>
  <c r="P7" i="19"/>
  <c r="AB47" i="19"/>
  <c r="P18" i="19"/>
  <c r="J48" i="19"/>
  <c r="AB8" i="19"/>
  <c r="AB28" i="19"/>
  <c r="AH28" i="19"/>
  <c r="V48" i="19"/>
  <c r="V28" i="19"/>
  <c r="P28" i="19"/>
  <c r="P38" i="19"/>
  <c r="P48" i="19"/>
  <c r="J8" i="19"/>
  <c r="AH48" i="19"/>
  <c r="AB48" i="19"/>
  <c r="V18" i="19"/>
  <c r="J28" i="19"/>
  <c r="V38" i="19"/>
  <c r="AB38" i="19"/>
  <c r="P8" i="19"/>
  <c r="V8" i="19"/>
  <c r="AC22" i="1"/>
  <c r="AH38" i="19"/>
  <c r="AB18" i="19"/>
  <c r="J18" i="19"/>
  <c r="AH8" i="19"/>
  <c r="AH18" i="19"/>
  <c r="J38" i="19"/>
  <c r="P16" i="19"/>
  <c r="P6" i="19"/>
  <c r="AH6" i="19"/>
  <c r="V46" i="19"/>
  <c r="AH46" i="19"/>
  <c r="AB46" i="19"/>
  <c r="J6" i="19"/>
  <c r="P46" i="19"/>
  <c r="AB26" i="19"/>
  <c r="AB16" i="19"/>
  <c r="AH26" i="19"/>
  <c r="J16" i="19"/>
  <c r="V26" i="19"/>
  <c r="AH36" i="19"/>
  <c r="P26" i="19"/>
  <c r="V16" i="19"/>
  <c r="V36" i="19"/>
  <c r="AC10" i="1"/>
  <c r="AH16" i="19"/>
  <c r="V6" i="19"/>
  <c r="AB36" i="19"/>
  <c r="AB6" i="19"/>
  <c r="P36" i="19"/>
  <c r="J36" i="19"/>
  <c r="J26" i="19"/>
  <c r="J46" i="19"/>
  <c r="V25" i="19"/>
  <c r="V45" i="19"/>
  <c r="J15" i="19"/>
  <c r="AB45" i="19"/>
  <c r="AH25" i="19"/>
  <c r="AH55" i="19"/>
  <c r="AB15" i="19"/>
  <c r="P15" i="19"/>
  <c r="P45" i="19"/>
  <c r="V15" i="19"/>
  <c r="J35" i="19"/>
  <c r="AH45" i="19"/>
  <c r="J25" i="19"/>
  <c r="AB35" i="19"/>
  <c r="AH15" i="19"/>
  <c r="V35" i="19"/>
  <c r="J55" i="19"/>
  <c r="AB55" i="19"/>
  <c r="AC64" i="1"/>
  <c r="AB25" i="19"/>
  <c r="AH35" i="19"/>
  <c r="P55" i="19"/>
  <c r="J45" i="19"/>
  <c r="P25" i="19"/>
  <c r="P35" i="19"/>
  <c r="V55" i="19"/>
  <c r="AB12" i="1" l="1"/>
  <c r="AA12" i="1" s="1"/>
  <c r="AA11" i="1"/>
  <c r="Q46" i="19" l="1"/>
  <c r="AC26" i="19"/>
  <c r="AC16" i="19"/>
  <c r="W26" i="19"/>
  <c r="W46" i="19"/>
  <c r="AI36" i="19"/>
  <c r="AC6" i="19"/>
  <c r="W36" i="19"/>
  <c r="K16" i="19"/>
  <c r="AI46" i="19"/>
  <c r="W16" i="19"/>
  <c r="K36" i="19"/>
  <c r="Q26" i="19"/>
  <c r="K26" i="19"/>
  <c r="AC46" i="19"/>
  <c r="AC11" i="1"/>
  <c r="Q6" i="19"/>
  <c r="K6" i="19"/>
  <c r="Q16" i="19"/>
  <c r="AI6" i="19"/>
  <c r="AI16" i="19"/>
  <c r="Q36" i="19"/>
  <c r="W6" i="19"/>
  <c r="AI26" i="19"/>
  <c r="AC36" i="19"/>
  <c r="K46" i="19"/>
  <c r="X16" i="19"/>
  <c r="AD36" i="19"/>
  <c r="AJ36" i="19"/>
  <c r="AJ16" i="19"/>
  <c r="AJ26" i="19"/>
  <c r="R46" i="19"/>
  <c r="R26" i="19"/>
  <c r="L16" i="19"/>
  <c r="L26" i="19"/>
  <c r="AD46" i="19"/>
  <c r="X26" i="19"/>
  <c r="L46" i="19"/>
  <c r="AD26" i="19"/>
  <c r="AD6" i="19"/>
  <c r="X6" i="19"/>
  <c r="L6" i="19"/>
  <c r="R36" i="19"/>
  <c r="AD16" i="19"/>
  <c r="X46" i="19"/>
  <c r="L36" i="19"/>
  <c r="AJ46" i="19"/>
  <c r="X36" i="19"/>
  <c r="AC12" i="1"/>
  <c r="R16" i="19"/>
  <c r="R6" i="19"/>
  <c r="AJ6"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<sst xmlns="http://schemas.openxmlformats.org/spreadsheetml/2006/main" count="412" uniqueCount="245">
  <si>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</si>
  <si>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</si>
  <si>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</si>
  <si>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</si>
  <si>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</si>
  <si>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</si>
  <si>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</si>
  <si>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</si>
  <si>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</si>
  <si>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</si>
  <si>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</si>
  <si>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</si>
  <si>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</si>
  <si>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</si>
  <si>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</si>
  <si>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</si>
  <si>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</si>
  <si>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</si>
  <si>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</si>
  <si>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</si>
  <si>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</si>
  <si>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</si>
  <si>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</si>
  <si>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</si>
  <si>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</si>
  <si>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</si>
  <si>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</si>
  <si>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</si>
  <si>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</si>
  <si>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</si>
  <si>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</si>
  <si>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</si>
  <si>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</si>
  <si>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</si>
  <si>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</si>
  <si>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</si>
  <si>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</si>
  <si>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</si>
  <si>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</si>
  <si>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</si>
  <si>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</si>
  <si>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</si>
  <si>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</si>
  <si>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</si>
  <si>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</si>
  <si>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</si>
  <si>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</si>
  <si>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</si>
  <si>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</si>
  <si>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</si>
  <si>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</si>
  <si>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</si>
  <si>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</si>
  <si>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</si>
  <si>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</si>
  <si>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</si>
  <si>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</si>
  <si>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</si>
  <si>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</si>
  <si>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</si>
  <si>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</si>
  <si>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</si>
  <si>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</si>
  <si>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</si>
  <si>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</si>
  <si>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</si>
  <si>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</si>
  <si>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</si>
  <si>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</si>
  <si>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</si>
  <si>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</si>
  <si>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</si>
  <si>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</si>
  <si>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</si>
  <si>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</si>
  <si>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</si>
  <si>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</si>
  <si>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</si>
  <si>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</si>
  <si>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</si>
  <si>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</si>
  <si>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</si>
  <si>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</si>
  <si>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</si>
  <si>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</si>
  <si>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</si>
  <si>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</si>
  <si>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</si>
  <si>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</si>
  <si>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</si>
  <si>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</si>
  <si>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</si>
  <si>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</si>
  <si>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</si>
  <si>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</si>
  <si>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</si>
  <si>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</si>
  <si>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</si>
  <si>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</si>
  <si>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</si>
  <si>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</si>
  <si>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</si>
  <si>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</si>
  <si>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</si>
  <si>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</si>
  <si>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</si>
  <si>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</si>
  <si>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</si>
  <si>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</si>
  <si>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</si>
  <si>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</si>
  <si>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</si>
  <si>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</si>
  <si>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</si>
  <si>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</si>
  <si>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</si>
  <si>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</si>
  <si>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</si>
  <si>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</si>
  <si>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</si>
  <si>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</si>
  <si>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</si>
  <si>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</si>
  <si>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</si>
  <si>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</si>
  <si>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</si>
  <si>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</si>
  <si>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</si>
  <si>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</si>
  <si>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</si>
  <si>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</si>
  <si>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</si>
  <si>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</si>
  <si>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</si>
  <si>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</si>
  <si>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</si>
  <si>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</si>
  <si>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</si>
  <si>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</si>
  <si>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</si>
  <si>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</si>
  <si>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</si>
  <si>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</si>
  <si>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</si>
  <si>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</si>
  <si>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</si>
  <si>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</si>
  <si>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</si>
  <si>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</si>
  <si>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</si>
  <si>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</si>
  <si>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</si>
  <si>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</si>
  <si>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</si>
  <si>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</si>
  <si>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</si>
  <si>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</si>
  <si>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</si>
  <si>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</si>
  <si>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</si>
  <si>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</si>
  <si>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</si>
  <si>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</si>
  <si>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</si>
  <si>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</si>
  <si>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</si>
  <si>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</si>
  <si>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</si>
  <si>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</si>
  <si>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</si>
  <si>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</si>
  <si>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</si>
  <si>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</si>
  <si>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</si>
  <si>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</si>
  <si>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</si>
  <si>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</si>
  <si>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</si>
  <si>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</si>
  <si>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</si>
  <si>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</si>
  <si>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</si>
  <si>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</si>
  <si>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</si>
  <si>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</si>
  <si>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</si>
  <si>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</si>
  <si>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</si>
  <si>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</si>
  <si>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</si>
  <si>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</si>
  <si>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</si>
  <si>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</si>
  <si>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</si>
  <si>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</si>
  <si>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</si>
  <si>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</si>
  <si>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</si>
  <si>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</si>
  <si>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</si>
  <si>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</si>
  <si>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</si>
  <si>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</si>
  <si>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</si>
  <si>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</si>
  <si>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</si>
  <si>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</si>
  <si>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</si>
  <si>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</si>
  <si>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</si>
  <si>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</si>
  <si>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</si>
  <si>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 CC</t>
  </si>
  <si>
    <t>01/01/2022</t>
  </si>
  <si>
    <t>GESTIÓN DEL TALENTO HUMANO</t>
  </si>
  <si>
    <t>Gestionar el Talento Humano, desde el procedimiento de selección y vinculación, desarrollo de personal y retiro del servidor público, conforme a las disposiciones legales</t>
  </si>
  <si>
    <t>SEGUIMIENTO</t>
  </si>
  <si>
    <t>Gestionar  eficientemente  el  Talento  Humano  del Area Metropolitana de Bucaramanga  a  través  de  políticas  y  estrategias  de  personal,  basados  en  las necesidades  identificadas  y  los  requisitos  legales  con  el  fin  de  aumentar  la  satisfacción,  bienestar  y  calidad  de  vida  de  los Servidores  Públicos impactando así en la prestación delos servicios y la entrega oportuna de la oferta instituciónal a cargo de la entidad</t>
  </si>
  <si>
    <t>Falta de personal para realizar la actividad y mantener actualizado el proceso</t>
  </si>
  <si>
    <t>Ausencia de personal interno con conocimiento en el Sistema para que realice la auditoria</t>
  </si>
  <si>
    <t>Diligenciar los Formatos: Lista de chequeo para vinculación  y/o Desvinculacion , Confirmación de experiencia laboral y Verificación del Cumplimiento de requisitos, ante nuevas vinculaciones de personal</t>
  </si>
  <si>
    <t xml:space="preserve">Cumplimiento del Decreto 726 de 2018 del Ministerio de Trabajo, Por el cual  se crea el Sistema de Certificación Electrónica de Tiempos Laborados (CETIL) con destino al reconocimiento de prestaciones pensionales. </t>
  </si>
  <si>
    <t xml:space="preserve">Actualmente las auditorías se han realizado con personal Interno de otras dependencias de apoyo al ÁREA METROPOLITANA DE BUCARAMANGA </t>
  </si>
  <si>
    <t xml:space="preserve">Diligenciamiento del formato GTH - FO- 033 lista de chequeo, GTH -FO - 030, Confirmación de experiencia laboral y GTH -FO -031 verificación de cumplimento de requisitos,  Lista de chequeo para retiro </t>
  </si>
  <si>
    <t>Designación de una persona responsable de adelantar  este proceso de digitalización de las hojas de vida y de los pagos de la seguridad social de cada uno de ellos</t>
  </si>
  <si>
    <t>SECRETARIA GENERAL - TALENTO HUMANO</t>
  </si>
  <si>
    <t>PROCESO DIRECCIONAMIENTO ESTRATÉGICO</t>
  </si>
  <si>
    <r>
      <t xml:space="preserve">CÓDIGO: </t>
    </r>
    <r>
      <rPr>
        <sz val="10"/>
        <rFont val="Arial"/>
        <family val="2"/>
      </rPr>
      <t>DIE-FO-022</t>
    </r>
  </si>
  <si>
    <t>MATRIZ DE RIESGOS DE PROCESO</t>
  </si>
  <si>
    <r>
      <t xml:space="preserve">VERSIÓN: </t>
    </r>
    <r>
      <rPr>
        <sz val="10"/>
        <rFont val="Arial"/>
        <family val="2"/>
      </rPr>
      <t>01</t>
    </r>
  </si>
  <si>
    <t>Posibilidad de daño reputacional por incumplimiento de requisitos en la vinculación y/o desvinculación del Talento Humano</t>
  </si>
  <si>
    <t xml:space="preserve">Posibilidad de daño reputacional por incumplimiento en la digitalización de las hojas de vida de personal inactivo lo cual dificulta mantener actualizadas plataformas CETIL, PASIVOCOL </t>
  </si>
  <si>
    <t xml:space="preserve">Posibilidad de daño reputacional por incumplimiento en la auditoria interna al SISTEMA DE GESTIÓN DE SEGURIDAD Y SALUD EN EL TRABAJO de acuerdo a lo establecido en el Decreto 1072 de 2015 </t>
  </si>
  <si>
    <t>Avance PA</t>
  </si>
  <si>
    <t xml:space="preserve">Omisión de verificación de los requisitos técnicos y jurídicos </t>
  </si>
  <si>
    <t>Ausencia de cargue de información y desactualización de las plataformas CETIL, PASIVOCOL</t>
  </si>
  <si>
    <t>Actualizacion del procedimiento de selección y vinculación de personal conforme a lo establecido en la ley 581 de 2000</t>
  </si>
  <si>
    <t>Realizar la actualizacion del procedimeinto y presentarlo ante la oficina del asesor corporativo para su registro en el sistema de gestión de calidad</t>
  </si>
  <si>
    <t xml:space="preserve">Realizar la actualziacion de la caracterizacion de la planta de personal cada vez que se requiera conforme a las vinculaciones y desvinculaciones que se presenten en la vigencia </t>
  </si>
  <si>
    <t xml:space="preserve">Ausencia de procedimientos actualzidos conforme a al normatividad legal vigente </t>
  </si>
  <si>
    <t>30/04/2024
30/08/2024
30/12/2024</t>
  </si>
  <si>
    <t>Actualizar la caracterización de los requisitos habilitantes para los cargos</t>
  </si>
  <si>
    <t>Realizar el proceso de actualizacion de la bateria de indicadores que conforman los factores de riesgo sicosocial en el trabajo</t>
  </si>
  <si>
    <t>Realiziar el proceso de actualización de la bateria de indicadores conforme a la resolcuion de 2646 de 2008 del Ministerio de la protección social</t>
  </si>
  <si>
    <t>Designar personal idóneo para realizar los procesos de auditoría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</si>
</sst>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3"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20"/>
      <color theme="1"/>
      <name val="Arial Narrow"/>
      <family val="2"/>
    </font>
    <font>
      <b/>
      <sz val="10"/>
      <name val="Arial"/>
      <family val="2"/>
    </font>
    <font>
      <b/>
      <sz val="12"/>
      <name val="Arial"/>
      <family val="2"/>
    </font>
    <font>
      <sz val="11"/>
      <name val="Arial"/>
      <family val="2"/>
    </font>
    <font>
      <b/>
      <sz val="14"/>
      <color theme="1"/>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5" fillId="0" borderId="0" applyFont="0" applyFill="0" applyBorder="0" applyAlignment="0" applyProtection="0"/>
    <xf numFmtId="0" fontId="47" fillId="0" borderId="0"/>
    <xf numFmtId="0" fontId="48" fillId="0" borderId="0"/>
    <xf numFmtId="0" fontId="5" fillId="0" borderId="0"/>
  </cellStyleXfs>
  <cellXfs count="41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3"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49" fillId="3" borderId="48" xfId="2" applyFont="1" applyFill="1" applyBorder="1"/>
    <xf numFmtId="0" fontId="49" fillId="3" borderId="49" xfId="2" applyFont="1" applyFill="1" applyBorder="1"/>
    <xf numFmtId="0" fontId="49" fillId="3" borderId="50" xfId="2" applyFont="1" applyFill="1" applyBorder="1"/>
    <xf numFmtId="0" fontId="17" fillId="3" borderId="0" xfId="0" applyFont="1" applyFill="1" applyAlignment="1">
      <alignment vertical="center"/>
    </xf>
    <xf numFmtId="0" fontId="5" fillId="3" borderId="0" xfId="0" applyFont="1" applyFill="1"/>
    <xf numFmtId="0" fontId="36" fillId="3" borderId="0" xfId="0" applyFont="1" applyFill="1"/>
    <xf numFmtId="0" fontId="37" fillId="3" borderId="31" xfId="0" applyFont="1" applyFill="1" applyBorder="1" applyAlignment="1">
      <alignment horizontal="center" vertical="center" wrapText="1" readingOrder="1"/>
    </xf>
    <xf numFmtId="0" fontId="38" fillId="3" borderId="31" xfId="0" applyFont="1" applyFill="1" applyBorder="1" applyAlignment="1">
      <alignment horizontal="justify" vertical="center" wrapText="1" readingOrder="1"/>
    </xf>
    <xf numFmtId="9" fontId="37" fillId="3" borderId="40" xfId="0" applyNumberFormat="1" applyFont="1" applyFill="1" applyBorder="1" applyAlignment="1">
      <alignment horizontal="center" vertical="center" wrapText="1" readingOrder="1"/>
    </xf>
    <xf numFmtId="0" fontId="37" fillId="3" borderId="30" xfId="0" applyFont="1" applyFill="1" applyBorder="1" applyAlignment="1">
      <alignment horizontal="center" vertical="center" wrapText="1" readingOrder="1"/>
    </xf>
    <xf numFmtId="0" fontId="38" fillId="3" borderId="30" xfId="0" applyFont="1" applyFill="1" applyBorder="1" applyAlignment="1">
      <alignment horizontal="justify" vertical="center" wrapText="1" readingOrder="1"/>
    </xf>
    <xf numFmtId="9" fontId="37" fillId="3" borderId="35" xfId="0" applyNumberFormat="1"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8" fillId="3" borderId="37" xfId="0" applyFont="1" applyFill="1" applyBorder="1" applyAlignment="1">
      <alignment horizontal="justify" vertical="center" wrapText="1" readingOrder="1"/>
    </xf>
    <xf numFmtId="0" fontId="38" fillId="3" borderId="38" xfId="0" applyFont="1" applyFill="1" applyBorder="1" applyAlignment="1">
      <alignment horizontal="center" vertical="center" wrapText="1" readingOrder="1"/>
    </xf>
    <xf numFmtId="0" fontId="46" fillId="3" borderId="0" xfId="0" applyFont="1" applyFill="1"/>
    <xf numFmtId="0" fontId="37" fillId="15" borderId="42" xfId="0" applyFont="1" applyFill="1" applyBorder="1" applyAlignment="1">
      <alignment horizontal="center" vertical="center" wrapText="1" readingOrder="1"/>
    </xf>
    <xf numFmtId="0" fontId="37" fillId="15" borderId="43" xfId="0" applyFont="1" applyFill="1" applyBorder="1" applyAlignment="1">
      <alignment horizontal="center" vertical="center" wrapText="1" readingOrder="1"/>
    </xf>
    <xf numFmtId="0" fontId="14" fillId="3" borderId="0" xfId="0" applyFont="1" applyFill="1"/>
    <xf numFmtId="0" fontId="31"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xf numFmtId="0" fontId="49" fillId="3" borderId="15" xfId="2" applyFont="1" applyFill="1" applyBorder="1"/>
    <xf numFmtId="0" fontId="49" fillId="3" borderId="16" xfId="2" applyFont="1" applyFill="1" applyBorder="1"/>
    <xf numFmtId="0" fontId="49" fillId="3" borderId="18" xfId="2" applyFont="1" applyFill="1" applyBorder="1"/>
    <xf numFmtId="0" fontId="49" fillId="3" borderId="17" xfId="2" applyFont="1" applyFill="1" applyBorder="1"/>
    <xf numFmtId="0" fontId="53" fillId="3" borderId="0" xfId="2" applyFont="1" applyFill="1" applyAlignment="1">
      <alignment horizontal="left" vertical="center" wrapText="1"/>
    </xf>
    <xf numFmtId="0" fontId="49" fillId="3" borderId="0" xfId="2" applyFont="1" applyFill="1" applyAlignment="1">
      <alignment horizontal="left" vertical="center" wrapText="1"/>
    </xf>
    <xf numFmtId="0" fontId="49" fillId="3" borderId="0" xfId="2" quotePrefix="1" applyFont="1" applyFill="1" applyAlignment="1">
      <alignment horizontal="left" vertical="center" wrapText="1"/>
    </xf>
    <xf numFmtId="0" fontId="51" fillId="3" borderId="14" xfId="2" quotePrefix="1" applyFont="1" applyFill="1" applyBorder="1" applyAlignment="1">
      <alignment horizontal="left" vertical="top" wrapText="1"/>
    </xf>
    <xf numFmtId="0" fontId="52" fillId="3" borderId="0" xfId="2" quotePrefix="1" applyFont="1" applyFill="1" applyAlignment="1">
      <alignment horizontal="left" vertical="top" wrapText="1"/>
    </xf>
    <xf numFmtId="0" fontId="52"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6"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4" fillId="2" borderId="2" xfId="0" applyFont="1" applyFill="1" applyBorder="1" applyAlignment="1">
      <alignment horizontal="center" vertical="center" textRotation="9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14" fontId="1" fillId="0" borderId="2" xfId="0" applyNumberFormat="1" applyFont="1" applyBorder="1" applyAlignment="1" applyProtection="1">
      <alignment horizontal="center" vertical="center" wrapText="1"/>
      <protection locked="0"/>
    </xf>
    <xf numFmtId="164" fontId="1" fillId="9" borderId="2" xfId="1" applyNumberFormat="1" applyFont="1" applyFill="1" applyBorder="1" applyAlignment="1">
      <alignment horizontal="center" vertical="center"/>
    </xf>
    <xf numFmtId="0" fontId="55" fillId="3" borderId="61" xfId="2" applyFont="1" applyFill="1" applyBorder="1" applyAlignment="1">
      <alignment horizontal="justify" vertical="center" wrapText="1"/>
    </xf>
    <xf numFmtId="0" fontId="55" fillId="3" borderId="62" xfId="2" applyFont="1" applyFill="1" applyBorder="1" applyAlignment="1">
      <alignment horizontal="justify" vertical="center" wrapText="1"/>
    </xf>
    <xf numFmtId="0" fontId="54" fillId="3" borderId="68" xfId="0" applyFont="1" applyFill="1" applyBorder="1" applyAlignment="1">
      <alignment horizontal="left" vertical="center" wrapText="1"/>
    </xf>
    <xf numFmtId="0" fontId="54" fillId="3" borderId="69" xfId="0" applyFont="1" applyFill="1" applyBorder="1" applyAlignment="1">
      <alignment horizontal="left" vertical="center" wrapText="1"/>
    </xf>
    <xf numFmtId="0" fontId="54" fillId="3" borderId="55" xfId="3" applyFont="1" applyFill="1" applyBorder="1" applyAlignment="1">
      <alignment horizontal="left" vertical="top" wrapText="1" readingOrder="1"/>
    </xf>
    <xf numFmtId="0" fontId="54" fillId="3" borderId="56" xfId="3" applyFont="1" applyFill="1" applyBorder="1" applyAlignment="1">
      <alignment horizontal="left" vertical="top" wrapText="1" readingOrder="1"/>
    </xf>
    <xf numFmtId="0" fontId="55" fillId="3" borderId="57" xfId="2" applyFont="1" applyFill="1" applyBorder="1" applyAlignment="1">
      <alignment horizontal="justify" vertical="center" wrapText="1"/>
    </xf>
    <xf numFmtId="0" fontId="55" fillId="3" borderId="58" xfId="2" applyFont="1" applyFill="1" applyBorder="1" applyAlignment="1">
      <alignment horizontal="justify" vertical="center" wrapText="1"/>
    </xf>
    <xf numFmtId="0" fontId="54" fillId="3" borderId="59" xfId="0" applyFont="1" applyFill="1" applyBorder="1" applyAlignment="1">
      <alignment horizontal="left" vertical="center" wrapText="1"/>
    </xf>
    <xf numFmtId="0" fontId="54" fillId="3" borderId="60" xfId="0" applyFont="1" applyFill="1" applyBorder="1" applyAlignment="1">
      <alignment horizontal="left" vertical="center" wrapText="1"/>
    </xf>
    <xf numFmtId="0" fontId="49" fillId="3" borderId="14" xfId="2" applyFont="1" applyFill="1" applyBorder="1" applyAlignment="1">
      <alignment horizontal="left" vertical="top" wrapText="1"/>
    </xf>
    <xf numFmtId="0" fontId="49" fillId="3" borderId="0" xfId="2" applyFont="1" applyFill="1" applyAlignment="1">
      <alignment horizontal="left" vertical="top" wrapText="1"/>
    </xf>
    <xf numFmtId="0" fontId="49" fillId="3" borderId="15" xfId="2" applyFont="1" applyFill="1" applyBorder="1" applyAlignment="1">
      <alignment horizontal="left" vertical="top" wrapText="1"/>
    </xf>
    <xf numFmtId="0" fontId="54" fillId="3" borderId="70" xfId="0" applyFont="1" applyFill="1" applyBorder="1" applyAlignment="1">
      <alignment horizontal="left" vertical="center" wrapText="1"/>
    </xf>
    <xf numFmtId="0" fontId="54" fillId="3" borderId="71" xfId="0" applyFont="1" applyFill="1" applyBorder="1" applyAlignment="1">
      <alignment horizontal="left" vertical="center" wrapText="1"/>
    </xf>
    <xf numFmtId="0" fontId="55" fillId="3" borderId="63" xfId="0" applyFont="1" applyFill="1" applyBorder="1" applyAlignment="1">
      <alignment horizontal="justify" vertical="center" wrapText="1"/>
    </xf>
    <xf numFmtId="0" fontId="55" fillId="3" borderId="64" xfId="0" applyFont="1" applyFill="1" applyBorder="1" applyAlignment="1">
      <alignment horizontal="justify" vertical="center" wrapText="1"/>
    </xf>
    <xf numFmtId="0" fontId="50" fillId="14" borderId="45" xfId="2" applyFont="1" applyFill="1" applyBorder="1" applyAlignment="1">
      <alignment horizontal="center" vertical="center" wrapText="1"/>
    </xf>
    <xf numFmtId="0" fontId="50" fillId="14" borderId="46" xfId="2" applyFont="1" applyFill="1" applyBorder="1" applyAlignment="1">
      <alignment horizontal="center" vertical="center" wrapText="1"/>
    </xf>
    <xf numFmtId="0" fontId="50" fillId="14" borderId="47"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5" xfId="2" quotePrefix="1" applyFont="1" applyBorder="1" applyAlignment="1">
      <alignment horizontal="left" vertical="center" wrapText="1"/>
    </xf>
    <xf numFmtId="0" fontId="49" fillId="0" borderId="66" xfId="2" quotePrefix="1" applyFont="1" applyBorder="1" applyAlignment="1">
      <alignment horizontal="left" vertical="center" wrapText="1"/>
    </xf>
    <xf numFmtId="0" fontId="49" fillId="0" borderId="67" xfId="2" quotePrefix="1" applyFont="1" applyBorder="1" applyAlignment="1">
      <alignment horizontal="left" vertical="center" wrapText="1"/>
    </xf>
    <xf numFmtId="0" fontId="51" fillId="3" borderId="48" xfId="2" quotePrefix="1" applyFont="1" applyFill="1" applyBorder="1" applyAlignment="1">
      <alignment horizontal="left" vertical="top" wrapText="1"/>
    </xf>
    <xf numFmtId="0" fontId="52" fillId="3" borderId="49" xfId="2" quotePrefix="1" applyFont="1" applyFill="1" applyBorder="1" applyAlignment="1">
      <alignment horizontal="left" vertical="top" wrapText="1"/>
    </xf>
    <xf numFmtId="0" fontId="52" fillId="3" borderId="50" xfId="2" quotePrefix="1" applyFont="1" applyFill="1" applyBorder="1" applyAlignment="1">
      <alignment horizontal="left" vertical="top" wrapText="1"/>
    </xf>
    <xf numFmtId="0" fontId="49" fillId="0" borderId="14" xfId="2" quotePrefix="1" applyFont="1" applyBorder="1" applyAlignment="1">
      <alignment horizontal="left" vertical="top" wrapText="1"/>
    </xf>
    <xf numFmtId="0" fontId="49" fillId="0" borderId="0" xfId="2" quotePrefix="1" applyFont="1" applyAlignment="1">
      <alignment horizontal="left" vertical="top" wrapText="1"/>
    </xf>
    <xf numFmtId="0" fontId="49" fillId="0" borderId="15" xfId="2" quotePrefix="1" applyFont="1" applyBorder="1" applyAlignment="1">
      <alignment horizontal="left" vertical="top" wrapText="1"/>
    </xf>
    <xf numFmtId="0" fontId="54" fillId="14" borderId="51" xfId="3" applyFont="1" applyFill="1" applyBorder="1" applyAlignment="1">
      <alignment horizontal="center" vertical="center" wrapText="1"/>
    </xf>
    <xf numFmtId="0" fontId="54" fillId="14" borderId="52" xfId="3" applyFont="1" applyFill="1" applyBorder="1" applyAlignment="1">
      <alignment horizontal="center" vertical="center" wrapText="1"/>
    </xf>
    <xf numFmtId="0" fontId="54" fillId="14" borderId="53" xfId="2" applyFont="1" applyFill="1" applyBorder="1" applyAlignment="1">
      <alignment horizontal="center" vertical="center"/>
    </xf>
    <xf numFmtId="0" fontId="54" fillId="14" borderId="54" xfId="2" applyFont="1" applyFill="1" applyBorder="1" applyAlignment="1">
      <alignment horizontal="center" vertical="center"/>
    </xf>
    <xf numFmtId="0" fontId="2" fillId="3" borderId="65" xfId="2" quotePrefix="1" applyFont="1" applyFill="1" applyBorder="1" applyAlignment="1">
      <alignment horizontal="justify" vertical="center" wrapText="1"/>
    </xf>
    <xf numFmtId="0" fontId="2" fillId="3" borderId="66" xfId="2" quotePrefix="1" applyFont="1" applyFill="1" applyBorder="1" applyAlignment="1">
      <alignment horizontal="justify" vertical="center" wrapText="1"/>
    </xf>
    <xf numFmtId="0" fontId="2" fillId="3" borderId="67" xfId="2" quotePrefix="1" applyFont="1" applyFill="1" applyBorder="1" applyAlignment="1">
      <alignment horizontal="justify"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5" fillId="2" borderId="30" xfId="0" applyFont="1" applyFill="1" applyBorder="1" applyAlignment="1">
      <alignment horizontal="left" vertical="center"/>
    </xf>
    <xf numFmtId="0" fontId="62" fillId="2" borderId="4" xfId="0" applyFont="1" applyFill="1" applyBorder="1" applyAlignment="1">
      <alignment horizontal="center" vertical="center" textRotation="90"/>
    </xf>
    <xf numFmtId="0" fontId="62"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60" fillId="3" borderId="72" xfId="0" applyFont="1" applyFill="1" applyBorder="1" applyAlignment="1">
      <alignment horizontal="center" vertical="center" wrapText="1"/>
    </xf>
    <xf numFmtId="0" fontId="60" fillId="3" borderId="73" xfId="0" applyFont="1" applyFill="1" applyBorder="1" applyAlignment="1">
      <alignment horizontal="center" vertical="center" wrapText="1"/>
    </xf>
    <xf numFmtId="0" fontId="60" fillId="3" borderId="74" xfId="0" applyFont="1" applyFill="1" applyBorder="1" applyAlignment="1">
      <alignment horizontal="center" vertical="center" wrapText="1"/>
    </xf>
    <xf numFmtId="0" fontId="59" fillId="3" borderId="72" xfId="0" applyFont="1" applyFill="1" applyBorder="1" applyAlignment="1">
      <alignment horizontal="left" vertical="center"/>
    </xf>
    <xf numFmtId="0" fontId="59" fillId="3" borderId="74" xfId="0" applyFont="1" applyFill="1" applyBorder="1" applyAlignment="1">
      <alignment horizontal="left" vertical="center"/>
    </xf>
    <xf numFmtId="0" fontId="61" fillId="3" borderId="72" xfId="0" applyFont="1" applyFill="1" applyBorder="1" applyAlignment="1">
      <alignment horizontal="center" vertical="center"/>
    </xf>
    <xf numFmtId="0" fontId="61" fillId="3" borderId="73" xfId="0" applyFont="1" applyFill="1" applyBorder="1" applyAlignment="1">
      <alignment horizontal="center" vertical="center"/>
    </xf>
    <xf numFmtId="0" fontId="61" fillId="3" borderId="74" xfId="0" applyFont="1" applyFill="1" applyBorder="1" applyAlignment="1">
      <alignment horizontal="center" vertical="center"/>
    </xf>
    <xf numFmtId="0" fontId="58" fillId="0" borderId="30" xfId="0" applyFont="1" applyBorder="1" applyAlignment="1" applyProtection="1">
      <alignment horizontal="left" vertical="center"/>
      <protection locked="0"/>
    </xf>
    <xf numFmtId="0" fontId="8" fillId="0" borderId="30" xfId="0" applyFont="1" applyBorder="1" applyAlignment="1" applyProtection="1">
      <alignment horizontal="left" vertical="center" wrapText="1"/>
      <protection locked="0"/>
    </xf>
    <xf numFmtId="0" fontId="59" fillId="0" borderId="30" xfId="0" applyFont="1" applyBorder="1" applyAlignment="1">
      <alignment horizontal="center" vertical="center" wrapText="1"/>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4" xfId="0" applyFont="1" applyBorder="1" applyAlignment="1">
      <alignment horizontal="center" vertical="center" wrapText="1"/>
    </xf>
    <xf numFmtId="0" fontId="43" fillId="0" borderId="0" xfId="0" applyFont="1" applyAlignment="1">
      <alignment horizontal="center" vertical="center"/>
    </xf>
    <xf numFmtId="0" fontId="43" fillId="0" borderId="14"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3" fillId="0" borderId="0" xfId="0" applyFont="1" applyAlignment="1">
      <alignment horizontal="center" vertical="center" wrapText="1"/>
    </xf>
    <xf numFmtId="0" fontId="43" fillId="0" borderId="13" xfId="0" applyFont="1" applyBorder="1" applyAlignment="1">
      <alignment horizontal="center" vertical="center"/>
    </xf>
    <xf numFmtId="0" fontId="43" fillId="0" borderId="15" xfId="0" applyFont="1" applyBorder="1" applyAlignment="1">
      <alignment horizontal="center" vertical="center"/>
    </xf>
    <xf numFmtId="0" fontId="43" fillId="0" borderId="17" xfId="0" applyFont="1" applyBorder="1" applyAlignment="1">
      <alignment horizontal="center" vertical="center"/>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43" fillId="0" borderId="19" xfId="0" applyFont="1" applyBorder="1" applyAlignment="1">
      <alignment horizontal="center" vertical="center" wrapText="1"/>
    </xf>
    <xf numFmtId="0" fontId="25" fillId="0" borderId="0" xfId="0" applyFont="1" applyAlignment="1">
      <alignment horizontal="center" vertical="center"/>
    </xf>
    <xf numFmtId="0" fontId="45" fillId="0" borderId="0" xfId="0" applyFont="1" applyAlignment="1">
      <alignment horizontal="center" vertical="center"/>
    </xf>
    <xf numFmtId="0" fontId="40" fillId="15" borderId="32" xfId="0" applyFont="1" applyFill="1" applyBorder="1" applyAlignment="1">
      <alignment horizontal="center" vertical="center" wrapText="1" readingOrder="1"/>
    </xf>
    <xf numFmtId="0" fontId="40" fillId="15" borderId="33" xfId="0" applyFont="1" applyFill="1" applyBorder="1" applyAlignment="1">
      <alignment horizontal="center" vertical="center" wrapText="1" readingOrder="1"/>
    </xf>
    <xf numFmtId="0" fontId="40" fillId="15" borderId="44"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5" borderId="41" xfId="0" applyFont="1" applyFill="1" applyBorder="1" applyAlignment="1">
      <alignment horizontal="center" vertical="center" wrapText="1" readingOrder="1"/>
    </xf>
    <xf numFmtId="0" fontId="37" fillId="15" borderId="42" xfId="0" applyFont="1" applyFill="1" applyBorder="1" applyAlignment="1">
      <alignment horizontal="center" vertical="center" wrapText="1" readingOrder="1"/>
    </xf>
    <xf numFmtId="0" fontId="37" fillId="3" borderId="39"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7" fillId="3" borderId="30" xfId="0" applyFont="1" applyFill="1" applyBorder="1" applyAlignment="1">
      <alignment horizontal="center" vertical="center" wrapText="1" readingOrder="1"/>
    </xf>
    <xf numFmtId="0" fontId="37" fillId="3" borderId="36"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10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761999</xdr:colOff>
      <xdr:row>0</xdr:row>
      <xdr:rowOff>92365</xdr:rowOff>
    </xdr:from>
    <xdr:to>
      <xdr:col>3</xdr:col>
      <xdr:colOff>864176</xdr:colOff>
      <xdr:row>1</xdr:row>
      <xdr:rowOff>1183641</xdr:rowOff>
    </xdr:to>
    <xdr:pic>
      <xdr:nvPicPr>
        <xdr:cNvPr id="2" name="Imagen 1" descr="LOGO NUEVO">
          <a:extLst>
            <a:ext uri="{FF2B5EF4-FFF2-40B4-BE49-F238E27FC236}">
              <a16:creationId xmlns:a16="http://schemas.microsoft.com/office/drawing/2014/main" id="{2F991BB0-868C-4BA6-8C11-F58EAF91E9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499" y="96175"/>
          <a:ext cx="2999682" cy="1297016"/>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15" zoomScale="110" zoomScaleNormal="110" workbookViewId="0">
      <selection activeCell="E20" sqref="E20:F20"/>
    </sheetView>
  </sheetViews>
  <sheetFormatPr baseColWidth="10" defaultColWidth="11.42578125" defaultRowHeight="15" x14ac:dyDescent="0.25"/>
  <cols>
    <col min="1" max="1" width="2.85546875" style="82" customWidth="1"/>
    <col min="2" max="3" width="24.5703125" style="82" customWidth="1"/>
    <col min="4" max="4" width="16" style="82" customWidth="1"/>
    <col min="5" max="5" width="24.5703125" style="82" customWidth="1"/>
    <col min="6" max="6" width="27.5703125" style="82" customWidth="1"/>
    <col min="7" max="8" width="24.5703125" style="82" customWidth="1"/>
    <col min="9" max="16384" width="11.42578125" style="82"/>
  </cols>
  <sheetData>
    <row r="1" spans="2:8" ht="15.75" thickBot="1" x14ac:dyDescent="0.3"/>
    <row r="2" spans="2:8" ht="18" x14ac:dyDescent="0.25">
      <c r="B2" s="169" t="s">
        <v>164</v>
      </c>
      <c r="C2" s="170"/>
      <c r="D2" s="170"/>
      <c r="E2" s="170"/>
      <c r="F2" s="170"/>
      <c r="G2" s="170"/>
      <c r="H2" s="171"/>
    </row>
    <row r="3" spans="2:8" x14ac:dyDescent="0.25">
      <c r="B3" s="83"/>
      <c r="C3" s="84"/>
      <c r="D3" s="84"/>
      <c r="E3" s="84"/>
      <c r="F3" s="84"/>
      <c r="G3" s="84"/>
      <c r="H3" s="85"/>
    </row>
    <row r="4" spans="2:8" ht="63" customHeight="1" x14ac:dyDescent="0.25">
      <c r="B4" s="172" t="s">
        <v>207</v>
      </c>
      <c r="C4" s="173"/>
      <c r="D4" s="173"/>
      <c r="E4" s="173"/>
      <c r="F4" s="173"/>
      <c r="G4" s="173"/>
      <c r="H4" s="174"/>
    </row>
    <row r="5" spans="2:8" ht="63" customHeight="1" x14ac:dyDescent="0.25">
      <c r="B5" s="175"/>
      <c r="C5" s="176"/>
      <c r="D5" s="176"/>
      <c r="E5" s="176"/>
      <c r="F5" s="176"/>
      <c r="G5" s="176"/>
      <c r="H5" s="177"/>
    </row>
    <row r="6" spans="2:8" ht="16.5" x14ac:dyDescent="0.25">
      <c r="B6" s="178" t="s">
        <v>162</v>
      </c>
      <c r="C6" s="179"/>
      <c r="D6" s="179"/>
      <c r="E6" s="179"/>
      <c r="F6" s="179"/>
      <c r="G6" s="179"/>
      <c r="H6" s="180"/>
    </row>
    <row r="7" spans="2:8" ht="95.25" customHeight="1" x14ac:dyDescent="0.25">
      <c r="B7" s="188" t="s">
        <v>167</v>
      </c>
      <c r="C7" s="189"/>
      <c r="D7" s="189"/>
      <c r="E7" s="189"/>
      <c r="F7" s="189"/>
      <c r="G7" s="189"/>
      <c r="H7" s="190"/>
    </row>
    <row r="8" spans="2:8" ht="16.5" x14ac:dyDescent="0.25">
      <c r="B8" s="119"/>
      <c r="C8" s="120"/>
      <c r="D8" s="120"/>
      <c r="E8" s="120"/>
      <c r="F8" s="120"/>
      <c r="G8" s="120"/>
      <c r="H8" s="121"/>
    </row>
    <row r="9" spans="2:8" ht="16.5" customHeight="1" x14ac:dyDescent="0.25">
      <c r="B9" s="181" t="s">
        <v>200</v>
      </c>
      <c r="C9" s="182"/>
      <c r="D9" s="182"/>
      <c r="E9" s="182"/>
      <c r="F9" s="182"/>
      <c r="G9" s="182"/>
      <c r="H9" s="183"/>
    </row>
    <row r="10" spans="2:8" ht="44.25" customHeight="1" x14ac:dyDescent="0.25">
      <c r="B10" s="181"/>
      <c r="C10" s="182"/>
      <c r="D10" s="182"/>
      <c r="E10" s="182"/>
      <c r="F10" s="182"/>
      <c r="G10" s="182"/>
      <c r="H10" s="183"/>
    </row>
    <row r="11" spans="2:8" ht="15.75" thickBot="1" x14ac:dyDescent="0.3">
      <c r="B11" s="108"/>
      <c r="C11" s="111"/>
      <c r="D11" s="116"/>
      <c r="E11" s="117"/>
      <c r="F11" s="117"/>
      <c r="G11" s="118"/>
      <c r="H11" s="112"/>
    </row>
    <row r="12" spans="2:8" ht="15.75" thickTop="1" x14ac:dyDescent="0.25">
      <c r="B12" s="108"/>
      <c r="C12" s="184" t="s">
        <v>163</v>
      </c>
      <c r="D12" s="185"/>
      <c r="E12" s="186" t="s">
        <v>201</v>
      </c>
      <c r="F12" s="187"/>
      <c r="G12" s="111"/>
      <c r="H12" s="112"/>
    </row>
    <row r="13" spans="2:8" ht="35.25" customHeight="1" x14ac:dyDescent="0.25">
      <c r="B13" s="108"/>
      <c r="C13" s="156" t="s">
        <v>194</v>
      </c>
      <c r="D13" s="157"/>
      <c r="E13" s="158" t="s">
        <v>199</v>
      </c>
      <c r="F13" s="159"/>
      <c r="G13" s="111"/>
      <c r="H13" s="112"/>
    </row>
    <row r="14" spans="2:8" ht="17.25" customHeight="1" x14ac:dyDescent="0.25">
      <c r="B14" s="108"/>
      <c r="C14" s="156" t="s">
        <v>195</v>
      </c>
      <c r="D14" s="157"/>
      <c r="E14" s="158" t="s">
        <v>197</v>
      </c>
      <c r="F14" s="159"/>
      <c r="G14" s="111"/>
      <c r="H14" s="112"/>
    </row>
    <row r="15" spans="2:8" ht="19.5" customHeight="1" x14ac:dyDescent="0.25">
      <c r="B15" s="108"/>
      <c r="C15" s="156" t="s">
        <v>196</v>
      </c>
      <c r="D15" s="157"/>
      <c r="E15" s="158" t="s">
        <v>198</v>
      </c>
      <c r="F15" s="159"/>
      <c r="G15" s="111"/>
      <c r="H15" s="112"/>
    </row>
    <row r="16" spans="2:8" ht="69.75" customHeight="1" x14ac:dyDescent="0.25">
      <c r="B16" s="108"/>
      <c r="C16" s="156" t="s">
        <v>165</v>
      </c>
      <c r="D16" s="157"/>
      <c r="E16" s="158" t="s">
        <v>166</v>
      </c>
      <c r="F16" s="159"/>
      <c r="G16" s="111"/>
      <c r="H16" s="112"/>
    </row>
    <row r="17" spans="2:8" ht="34.5" customHeight="1" x14ac:dyDescent="0.25">
      <c r="B17" s="108"/>
      <c r="C17" s="160" t="s">
        <v>2</v>
      </c>
      <c r="D17" s="161"/>
      <c r="E17" s="152" t="s">
        <v>208</v>
      </c>
      <c r="F17" s="153"/>
      <c r="G17" s="111"/>
      <c r="H17" s="112"/>
    </row>
    <row r="18" spans="2:8" ht="27.75" customHeight="1" x14ac:dyDescent="0.25">
      <c r="B18" s="108"/>
      <c r="C18" s="160" t="s">
        <v>3</v>
      </c>
      <c r="D18" s="161"/>
      <c r="E18" s="152" t="s">
        <v>209</v>
      </c>
      <c r="F18" s="153"/>
      <c r="G18" s="111"/>
      <c r="H18" s="112"/>
    </row>
    <row r="19" spans="2:8" ht="28.5" customHeight="1" x14ac:dyDescent="0.25">
      <c r="B19" s="108"/>
      <c r="C19" s="160" t="s">
        <v>41</v>
      </c>
      <c r="D19" s="161"/>
      <c r="E19" s="152" t="s">
        <v>210</v>
      </c>
      <c r="F19" s="153"/>
      <c r="G19" s="111"/>
      <c r="H19" s="112"/>
    </row>
    <row r="20" spans="2:8" ht="72.75" customHeight="1" x14ac:dyDescent="0.25">
      <c r="B20" s="108"/>
      <c r="C20" s="160" t="s">
        <v>1</v>
      </c>
      <c r="D20" s="161"/>
      <c r="E20" s="152" t="s">
        <v>211</v>
      </c>
      <c r="F20" s="153"/>
      <c r="G20" s="111"/>
      <c r="H20" s="112"/>
    </row>
    <row r="21" spans="2:8" ht="64.5" customHeight="1" x14ac:dyDescent="0.25">
      <c r="B21" s="108"/>
      <c r="C21" s="160" t="s">
        <v>49</v>
      </c>
      <c r="D21" s="161"/>
      <c r="E21" s="152" t="s">
        <v>169</v>
      </c>
      <c r="F21" s="153"/>
      <c r="G21" s="111"/>
      <c r="H21" s="112"/>
    </row>
    <row r="22" spans="2:8" ht="71.25" customHeight="1" x14ac:dyDescent="0.25">
      <c r="B22" s="108"/>
      <c r="C22" s="160" t="s">
        <v>168</v>
      </c>
      <c r="D22" s="161"/>
      <c r="E22" s="152" t="s">
        <v>170</v>
      </c>
      <c r="F22" s="153"/>
      <c r="G22" s="111"/>
      <c r="H22" s="112"/>
    </row>
    <row r="23" spans="2:8" ht="55.5" customHeight="1" x14ac:dyDescent="0.25">
      <c r="B23" s="108"/>
      <c r="C23" s="154" t="s">
        <v>171</v>
      </c>
      <c r="D23" s="155"/>
      <c r="E23" s="152" t="s">
        <v>172</v>
      </c>
      <c r="F23" s="153"/>
      <c r="G23" s="111"/>
      <c r="H23" s="112"/>
    </row>
    <row r="24" spans="2:8" ht="42" customHeight="1" x14ac:dyDescent="0.25">
      <c r="B24" s="108"/>
      <c r="C24" s="154" t="s">
        <v>47</v>
      </c>
      <c r="D24" s="155"/>
      <c r="E24" s="152" t="s">
        <v>173</v>
      </c>
      <c r="F24" s="153"/>
      <c r="G24" s="111"/>
      <c r="H24" s="112"/>
    </row>
    <row r="25" spans="2:8" ht="59.25" customHeight="1" x14ac:dyDescent="0.25">
      <c r="B25" s="108"/>
      <c r="C25" s="154" t="s">
        <v>161</v>
      </c>
      <c r="D25" s="155"/>
      <c r="E25" s="152" t="s">
        <v>174</v>
      </c>
      <c r="F25" s="153"/>
      <c r="G25" s="111"/>
      <c r="H25" s="112"/>
    </row>
    <row r="26" spans="2:8" ht="23.25" customHeight="1" x14ac:dyDescent="0.25">
      <c r="B26" s="108"/>
      <c r="C26" s="154" t="s">
        <v>12</v>
      </c>
      <c r="D26" s="155"/>
      <c r="E26" s="152" t="s">
        <v>175</v>
      </c>
      <c r="F26" s="153"/>
      <c r="G26" s="111"/>
      <c r="H26" s="112"/>
    </row>
    <row r="27" spans="2:8" ht="30.75" customHeight="1" x14ac:dyDescent="0.25">
      <c r="B27" s="108"/>
      <c r="C27" s="154" t="s">
        <v>179</v>
      </c>
      <c r="D27" s="155"/>
      <c r="E27" s="152" t="s">
        <v>176</v>
      </c>
      <c r="F27" s="153"/>
      <c r="G27" s="111"/>
      <c r="H27" s="112"/>
    </row>
    <row r="28" spans="2:8" ht="35.25" customHeight="1" x14ac:dyDescent="0.25">
      <c r="B28" s="108"/>
      <c r="C28" s="154" t="s">
        <v>180</v>
      </c>
      <c r="D28" s="155"/>
      <c r="E28" s="152" t="s">
        <v>177</v>
      </c>
      <c r="F28" s="153"/>
      <c r="G28" s="111"/>
      <c r="H28" s="112"/>
    </row>
    <row r="29" spans="2:8" ht="33" customHeight="1" x14ac:dyDescent="0.25">
      <c r="B29" s="108"/>
      <c r="C29" s="154" t="s">
        <v>180</v>
      </c>
      <c r="D29" s="155"/>
      <c r="E29" s="152" t="s">
        <v>177</v>
      </c>
      <c r="F29" s="153"/>
      <c r="G29" s="111"/>
      <c r="H29" s="112"/>
    </row>
    <row r="30" spans="2:8" ht="30" customHeight="1" x14ac:dyDescent="0.25">
      <c r="B30" s="108"/>
      <c r="C30" s="154" t="s">
        <v>181</v>
      </c>
      <c r="D30" s="155"/>
      <c r="E30" s="152" t="s">
        <v>178</v>
      </c>
      <c r="F30" s="153"/>
      <c r="G30" s="111"/>
      <c r="H30" s="112"/>
    </row>
    <row r="31" spans="2:8" ht="35.25" customHeight="1" x14ac:dyDescent="0.25">
      <c r="B31" s="108"/>
      <c r="C31" s="154" t="s">
        <v>182</v>
      </c>
      <c r="D31" s="155"/>
      <c r="E31" s="152" t="s">
        <v>183</v>
      </c>
      <c r="F31" s="153"/>
      <c r="G31" s="111"/>
      <c r="H31" s="112"/>
    </row>
    <row r="32" spans="2:8" ht="31.5" customHeight="1" x14ac:dyDescent="0.25">
      <c r="B32" s="108"/>
      <c r="C32" s="154" t="s">
        <v>184</v>
      </c>
      <c r="D32" s="155"/>
      <c r="E32" s="152" t="s">
        <v>185</v>
      </c>
      <c r="F32" s="153"/>
      <c r="G32" s="111"/>
      <c r="H32" s="112"/>
    </row>
    <row r="33" spans="2:8" ht="35.25" customHeight="1" x14ac:dyDescent="0.25">
      <c r="B33" s="108"/>
      <c r="C33" s="154" t="s">
        <v>186</v>
      </c>
      <c r="D33" s="155"/>
      <c r="E33" s="152" t="s">
        <v>187</v>
      </c>
      <c r="F33" s="153"/>
      <c r="G33" s="111"/>
      <c r="H33" s="112"/>
    </row>
    <row r="34" spans="2:8" ht="59.25" customHeight="1" x14ac:dyDescent="0.25">
      <c r="B34" s="108"/>
      <c r="C34" s="154" t="s">
        <v>188</v>
      </c>
      <c r="D34" s="155"/>
      <c r="E34" s="152" t="s">
        <v>189</v>
      </c>
      <c r="F34" s="153"/>
      <c r="G34" s="111"/>
      <c r="H34" s="112"/>
    </row>
    <row r="35" spans="2:8" ht="29.25" customHeight="1" x14ac:dyDescent="0.25">
      <c r="B35" s="108"/>
      <c r="C35" s="154" t="s">
        <v>29</v>
      </c>
      <c r="D35" s="155"/>
      <c r="E35" s="152" t="s">
        <v>190</v>
      </c>
      <c r="F35" s="153"/>
      <c r="G35" s="111"/>
      <c r="H35" s="112"/>
    </row>
    <row r="36" spans="2:8" ht="82.5" customHeight="1" x14ac:dyDescent="0.25">
      <c r="B36" s="108"/>
      <c r="C36" s="154" t="s">
        <v>192</v>
      </c>
      <c r="D36" s="155"/>
      <c r="E36" s="152" t="s">
        <v>191</v>
      </c>
      <c r="F36" s="153"/>
      <c r="G36" s="111"/>
      <c r="H36" s="112"/>
    </row>
    <row r="37" spans="2:8" ht="46.5" customHeight="1" x14ac:dyDescent="0.25">
      <c r="B37" s="108"/>
      <c r="C37" s="154" t="s">
        <v>38</v>
      </c>
      <c r="D37" s="155"/>
      <c r="E37" s="152" t="s">
        <v>193</v>
      </c>
      <c r="F37" s="153"/>
      <c r="G37" s="111"/>
      <c r="H37" s="112"/>
    </row>
    <row r="38" spans="2:8" ht="6.75" customHeight="1" thickBot="1" x14ac:dyDescent="0.3">
      <c r="B38" s="108"/>
      <c r="C38" s="165"/>
      <c r="D38" s="166"/>
      <c r="E38" s="167"/>
      <c r="F38" s="168"/>
      <c r="G38" s="111"/>
      <c r="H38" s="112"/>
    </row>
    <row r="39" spans="2:8" ht="15.75" thickTop="1" x14ac:dyDescent="0.25">
      <c r="B39" s="108"/>
      <c r="C39" s="109"/>
      <c r="D39" s="109"/>
      <c r="E39" s="110"/>
      <c r="F39" s="110"/>
      <c r="G39" s="111"/>
      <c r="H39" s="112"/>
    </row>
    <row r="40" spans="2:8" ht="21" customHeight="1" x14ac:dyDescent="0.25">
      <c r="B40" s="162" t="s">
        <v>202</v>
      </c>
      <c r="C40" s="163"/>
      <c r="D40" s="163"/>
      <c r="E40" s="163"/>
      <c r="F40" s="163"/>
      <c r="G40" s="163"/>
      <c r="H40" s="164"/>
    </row>
    <row r="41" spans="2:8" ht="20.25" customHeight="1" x14ac:dyDescent="0.25">
      <c r="B41" s="162" t="s">
        <v>203</v>
      </c>
      <c r="C41" s="163"/>
      <c r="D41" s="163"/>
      <c r="E41" s="163"/>
      <c r="F41" s="163"/>
      <c r="G41" s="163"/>
      <c r="H41" s="164"/>
    </row>
    <row r="42" spans="2:8" ht="20.25" customHeight="1" x14ac:dyDescent="0.25">
      <c r="B42" s="162" t="s">
        <v>204</v>
      </c>
      <c r="C42" s="163"/>
      <c r="D42" s="163"/>
      <c r="E42" s="163"/>
      <c r="F42" s="163"/>
      <c r="G42" s="163"/>
      <c r="H42" s="164"/>
    </row>
    <row r="43" spans="2:8" ht="20.25" customHeight="1" x14ac:dyDescent="0.25">
      <c r="B43" s="162" t="s">
        <v>205</v>
      </c>
      <c r="C43" s="163"/>
      <c r="D43" s="163"/>
      <c r="E43" s="163"/>
      <c r="F43" s="163"/>
      <c r="G43" s="163"/>
      <c r="H43" s="164"/>
    </row>
    <row r="44" spans="2:8" x14ac:dyDescent="0.25">
      <c r="B44" s="162" t="s">
        <v>206</v>
      </c>
      <c r="C44" s="163"/>
      <c r="D44" s="163"/>
      <c r="E44" s="163"/>
      <c r="F44" s="163"/>
      <c r="G44" s="163"/>
      <c r="H44" s="164"/>
    </row>
    <row r="45" spans="2:8" ht="15.75" thickBot="1" x14ac:dyDescent="0.3">
      <c r="B45" s="113"/>
      <c r="C45" s="114"/>
      <c r="D45" s="114"/>
      <c r="E45" s="114"/>
      <c r="F45" s="114"/>
      <c r="G45" s="114"/>
      <c r="H45" s="115"/>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Q72"/>
  <sheetViews>
    <sheetView tabSelected="1" zoomScale="70" zoomScaleNormal="70" workbookViewId="0">
      <selection activeCell="AJ10" sqref="AJ10"/>
    </sheetView>
  </sheetViews>
  <sheetFormatPr baseColWidth="10" defaultColWidth="11.42578125" defaultRowHeight="16.5" x14ac:dyDescent="0.3"/>
  <cols>
    <col min="1" max="1" width="4" style="2" bestFit="1" customWidth="1"/>
    <col min="2" max="2" width="14.140625" style="2" customWidth="1"/>
    <col min="3" max="3" width="42.42578125" style="2" customWidth="1"/>
    <col min="4" max="4" width="48.42578125" style="2" customWidth="1"/>
    <col min="5" max="5" width="46.140625" style="1" customWidth="1"/>
    <col min="6" max="6" width="19" style="5" customWidth="1"/>
    <col min="7" max="7" width="17.85546875" style="1" customWidth="1"/>
    <col min="8" max="8" width="9.85546875" style="1" customWidth="1"/>
    <col min="9" max="9" width="9.5703125" style="1" customWidth="1"/>
    <col min="10" max="10" width="12.140625" style="1" customWidth="1"/>
    <col min="11" max="11" width="15.5703125" style="1" customWidth="1"/>
    <col min="12" max="12" width="7.28515625" style="1" customWidth="1"/>
    <col min="13" max="13" width="8.140625" style="1" customWidth="1"/>
    <col min="14" max="14" width="11.85546875" style="1" customWidth="1"/>
    <col min="15" max="15" width="5.85546875" style="1" customWidth="1"/>
    <col min="16" max="16" width="31" style="1" customWidth="1"/>
    <col min="17" max="17" width="15.140625" style="1" customWidth="1"/>
    <col min="18" max="18" width="6.85546875" style="1" customWidth="1"/>
    <col min="19" max="19" width="5" style="1" customWidth="1"/>
    <col min="20" max="20" width="5.5703125" style="1" customWidth="1"/>
    <col min="21" max="21" width="7.140625" style="1" customWidth="1"/>
    <col min="22" max="22" width="6.5703125" style="1" customWidth="1"/>
    <col min="23" max="23" width="7.5703125" style="1" customWidth="1"/>
    <col min="24" max="24" width="38.42578125" style="1" customWidth="1"/>
    <col min="25" max="25" width="8.5703125" style="1" customWidth="1"/>
    <col min="26" max="26" width="10.42578125" style="1" customWidth="1"/>
    <col min="27" max="27" width="9.42578125" style="1" customWidth="1"/>
    <col min="28" max="28" width="9.140625" style="1" customWidth="1"/>
    <col min="29" max="29" width="8.42578125" style="1" customWidth="1"/>
    <col min="30" max="30" width="7.42578125" style="1" customWidth="1"/>
    <col min="31" max="32" width="23" style="1" customWidth="1"/>
    <col min="33" max="33" width="18.85546875" style="1" customWidth="1"/>
    <col min="34" max="34" width="16.85546875" style="1" customWidth="1"/>
    <col min="35" max="35" width="14.85546875" style="1" customWidth="1"/>
    <col min="36" max="36" width="18.5703125" style="1" customWidth="1"/>
    <col min="37" max="37" width="21" style="1" customWidth="1"/>
    <col min="38" max="38" width="36.5703125" style="1" customWidth="1"/>
    <col min="39" max="16384" width="11.42578125" style="1"/>
  </cols>
  <sheetData>
    <row r="1" spans="1:69" ht="16.5" customHeight="1" x14ac:dyDescent="0.3">
      <c r="A1" s="265"/>
      <c r="B1" s="265"/>
      <c r="C1" s="265"/>
      <c r="D1" s="265"/>
      <c r="E1" s="255" t="s">
        <v>226</v>
      </c>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7"/>
      <c r="AJ1" s="258" t="s">
        <v>227</v>
      </c>
      <c r="AK1" s="259"/>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ht="98.1" customHeight="1" x14ac:dyDescent="0.3">
      <c r="A2" s="265"/>
      <c r="B2" s="265"/>
      <c r="C2" s="265"/>
      <c r="D2" s="265"/>
      <c r="E2" s="260" t="s">
        <v>228</v>
      </c>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2"/>
      <c r="AJ2" s="258" t="s">
        <v>229</v>
      </c>
      <c r="AK2" s="259"/>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3" spans="1:69" x14ac:dyDescent="0.3">
      <c r="A3" s="27"/>
      <c r="B3" s="28"/>
      <c r="C3" s="27"/>
      <c r="D3" s="27"/>
      <c r="E3" s="7"/>
      <c r="F3" s="26"/>
      <c r="G3" s="7"/>
      <c r="H3" s="7"/>
      <c r="I3" s="7"/>
      <c r="J3" s="7"/>
      <c r="K3" s="7"/>
      <c r="L3" s="7"/>
      <c r="M3" s="7"/>
      <c r="N3" s="7"/>
      <c r="O3" s="7"/>
      <c r="P3" s="7"/>
      <c r="Q3" s="7"/>
      <c r="R3" s="7"/>
      <c r="S3" s="7"/>
      <c r="T3" s="7"/>
      <c r="U3" s="7"/>
      <c r="V3" s="7"/>
      <c r="W3" s="7"/>
      <c r="X3" s="7"/>
      <c r="Y3" s="7"/>
      <c r="Z3" s="7"/>
      <c r="AA3" s="7"/>
      <c r="AB3" s="7"/>
      <c r="AC3" s="7"/>
      <c r="AD3" s="7"/>
      <c r="AE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ht="26.25" customHeight="1" x14ac:dyDescent="0.3">
      <c r="A4" s="248" t="s">
        <v>42</v>
      </c>
      <c r="B4" s="248"/>
      <c r="C4" s="263" t="s">
        <v>214</v>
      </c>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ht="53.45" customHeight="1" x14ac:dyDescent="0.3">
      <c r="A5" s="248" t="s">
        <v>129</v>
      </c>
      <c r="B5" s="248"/>
      <c r="C5" s="264" t="s">
        <v>217</v>
      </c>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49.5" customHeight="1" x14ac:dyDescent="0.3">
      <c r="A6" s="248" t="s">
        <v>43</v>
      </c>
      <c r="B6" s="248"/>
      <c r="C6" s="264" t="s">
        <v>215</v>
      </c>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x14ac:dyDescent="0.3">
      <c r="A7" s="193" t="s">
        <v>138</v>
      </c>
      <c r="B7" s="266"/>
      <c r="C7" s="266"/>
      <c r="D7" s="266"/>
      <c r="E7" s="266"/>
      <c r="F7" s="266"/>
      <c r="G7" s="267"/>
      <c r="H7" s="193" t="s">
        <v>139</v>
      </c>
      <c r="I7" s="266"/>
      <c r="J7" s="266"/>
      <c r="K7" s="266"/>
      <c r="L7" s="266"/>
      <c r="M7" s="266"/>
      <c r="N7" s="267"/>
      <c r="O7" s="193" t="s">
        <v>140</v>
      </c>
      <c r="P7" s="266"/>
      <c r="Q7" s="266"/>
      <c r="R7" s="266"/>
      <c r="S7" s="266"/>
      <c r="T7" s="266"/>
      <c r="U7" s="266"/>
      <c r="V7" s="266"/>
      <c r="W7" s="267"/>
      <c r="X7" s="193" t="s">
        <v>141</v>
      </c>
      <c r="Y7" s="266"/>
      <c r="Z7" s="266"/>
      <c r="AA7" s="266"/>
      <c r="AB7" s="266"/>
      <c r="AC7" s="266"/>
      <c r="AD7" s="267"/>
      <c r="AE7" s="193" t="s">
        <v>34</v>
      </c>
      <c r="AF7" s="266"/>
      <c r="AG7" s="266"/>
      <c r="AH7" s="266"/>
      <c r="AI7" s="266"/>
      <c r="AJ7" s="266"/>
      <c r="AK7" s="26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16.5" customHeight="1" x14ac:dyDescent="0.3">
      <c r="A8" s="249" t="s">
        <v>0</v>
      </c>
      <c r="B8" s="194" t="s">
        <v>2</v>
      </c>
      <c r="C8" s="195" t="s">
        <v>3</v>
      </c>
      <c r="D8" s="195" t="s">
        <v>41</v>
      </c>
      <c r="E8" s="251" t="s">
        <v>1</v>
      </c>
      <c r="F8" s="196" t="s">
        <v>49</v>
      </c>
      <c r="G8" s="195" t="s">
        <v>134</v>
      </c>
      <c r="H8" s="268" t="s">
        <v>33</v>
      </c>
      <c r="I8" s="192" t="s">
        <v>5</v>
      </c>
      <c r="J8" s="196" t="s">
        <v>86</v>
      </c>
      <c r="K8" s="196" t="s">
        <v>91</v>
      </c>
      <c r="L8" s="269" t="s">
        <v>44</v>
      </c>
      <c r="M8" s="192" t="s">
        <v>5</v>
      </c>
      <c r="N8" s="195" t="s">
        <v>47</v>
      </c>
      <c r="O8" s="252" t="s">
        <v>11</v>
      </c>
      <c r="P8" s="191" t="s">
        <v>161</v>
      </c>
      <c r="Q8" s="196" t="s">
        <v>12</v>
      </c>
      <c r="R8" s="191" t="s">
        <v>8</v>
      </c>
      <c r="S8" s="191"/>
      <c r="T8" s="191"/>
      <c r="U8" s="191"/>
      <c r="V8" s="191"/>
      <c r="W8" s="191"/>
      <c r="X8" s="254" t="s">
        <v>137</v>
      </c>
      <c r="Y8" s="254" t="s">
        <v>45</v>
      </c>
      <c r="Z8" s="254" t="s">
        <v>5</v>
      </c>
      <c r="AA8" s="254" t="s">
        <v>46</v>
      </c>
      <c r="AB8" s="254" t="s">
        <v>5</v>
      </c>
      <c r="AC8" s="254" t="s">
        <v>48</v>
      </c>
      <c r="AD8" s="252" t="s">
        <v>29</v>
      </c>
      <c r="AE8" s="191" t="s">
        <v>34</v>
      </c>
      <c r="AF8" s="191" t="s">
        <v>216</v>
      </c>
      <c r="AG8" s="191" t="s">
        <v>35</v>
      </c>
      <c r="AH8" s="191" t="s">
        <v>36</v>
      </c>
      <c r="AI8" s="191" t="s">
        <v>37</v>
      </c>
      <c r="AJ8" s="191" t="s">
        <v>233</v>
      </c>
      <c r="AK8" s="191" t="s">
        <v>38</v>
      </c>
      <c r="AL8" s="191" t="s">
        <v>233</v>
      </c>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s="4" customFormat="1" ht="94.5" customHeight="1" x14ac:dyDescent="0.25">
      <c r="A9" s="250"/>
      <c r="B9" s="194"/>
      <c r="C9" s="191"/>
      <c r="D9" s="191"/>
      <c r="E9" s="194"/>
      <c r="F9" s="195"/>
      <c r="G9" s="191"/>
      <c r="H9" s="195"/>
      <c r="I9" s="193"/>
      <c r="J9" s="195"/>
      <c r="K9" s="195"/>
      <c r="L9" s="193"/>
      <c r="M9" s="193"/>
      <c r="N9" s="191"/>
      <c r="O9" s="253"/>
      <c r="P9" s="191"/>
      <c r="Q9" s="195"/>
      <c r="R9" s="141" t="s">
        <v>13</v>
      </c>
      <c r="S9" s="141" t="s">
        <v>17</v>
      </c>
      <c r="T9" s="141" t="s">
        <v>28</v>
      </c>
      <c r="U9" s="141" t="s">
        <v>18</v>
      </c>
      <c r="V9" s="141" t="s">
        <v>21</v>
      </c>
      <c r="W9" s="141" t="s">
        <v>24</v>
      </c>
      <c r="X9" s="254"/>
      <c r="Y9" s="254"/>
      <c r="Z9" s="254"/>
      <c r="AA9" s="254"/>
      <c r="AB9" s="254"/>
      <c r="AC9" s="254"/>
      <c r="AD9" s="253"/>
      <c r="AE9" s="191"/>
      <c r="AF9" s="191"/>
      <c r="AG9" s="191"/>
      <c r="AH9" s="191"/>
      <c r="AI9" s="191"/>
      <c r="AJ9" s="191"/>
      <c r="AK9" s="191"/>
      <c r="AL9" s="191"/>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row>
    <row r="10" spans="1:69" s="2" customFormat="1" ht="244.35" customHeight="1" x14ac:dyDescent="0.25">
      <c r="A10" s="218">
        <v>1</v>
      </c>
      <c r="B10" s="221" t="s">
        <v>131</v>
      </c>
      <c r="C10" s="221" t="s">
        <v>239</v>
      </c>
      <c r="D10" s="221" t="s">
        <v>234</v>
      </c>
      <c r="E10" s="233" t="s">
        <v>230</v>
      </c>
      <c r="F10" s="221" t="s">
        <v>122</v>
      </c>
      <c r="G10" s="236">
        <v>12</v>
      </c>
      <c r="H10" s="239" t="str">
        <f>IF(G10&lt;=0,"",IF(G10&lt;=2,"Muy Baja",IF(G10&lt;=24,"Baja",IF(G10&lt;=500,"Media",IF(G10&lt;=5000,"Alta","Muy Alta")))))</f>
        <v>Baja</v>
      </c>
      <c r="I10" s="227">
        <f>IF(H10="","",IF(H10="Muy Baja",0.2,IF(H10="Baja",0.4,IF(H10="Media",0.6,IF(H10="Alta",0.8,IF(H10="Muy Alta",1,))))))</f>
        <v>0.4</v>
      </c>
      <c r="J10" s="242" t="s">
        <v>153</v>
      </c>
      <c r="K10" s="227" t="str">
        <f>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239" t="str">
        <f>IF(OR(K10='Tabla Impacto'!$C$11,K10='Tabla Impacto'!$D$11),"Leve",IF(OR(K10='Tabla Impacto'!$C$12,K10='Tabla Impacto'!$D$12),"Menor",IF(OR(K10='Tabla Impacto'!$C$13,K10='Tabla Impacto'!$D$13),"Moderado",IF(OR(K10='Tabla Impacto'!$C$14,K10='Tabla Impacto'!$D$14),"Mayor",IF(OR(K10='Tabla Impacto'!$C$15,K10='Tabla Impacto'!$D$15),"Catastrófico","")))))</f>
        <v>Moderado</v>
      </c>
      <c r="M10" s="227">
        <f>IF(L10="","",IF(L10="Leve",0.2,IF(L10="Menor",0.4,IF(L10="Moderado",0.6,IF(L10="Mayor",0.8,IF(L10="Catastrófico",1,))))))</f>
        <v>0.6</v>
      </c>
      <c r="N10" s="230"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6">
        <v>1</v>
      </c>
      <c r="P10" s="139" t="s">
        <v>220</v>
      </c>
      <c r="Q10" s="142" t="str">
        <f>IF(OR(R10="Preventivo",R10="Detectivo"),"Probabilidad",IF(R10="Correctivo","Impacto",""))</f>
        <v>Probabilidad</v>
      </c>
      <c r="R10" s="143" t="s">
        <v>15</v>
      </c>
      <c r="S10" s="143" t="s">
        <v>10</v>
      </c>
      <c r="T10" s="144" t="str">
        <f>IF(AND(R10="Preventivo",S10="Automático"),"50%",IF(AND(R10="Preventivo",S10="Manual"),"40%",IF(AND(R10="Detectivo",S10="Automático"),"40%",IF(AND(R10="Detectivo",S10="Manual"),"30%",IF(AND(R10="Correctivo",S10="Automático"),"35%",IF(AND(R10="Correctivo",S10="Manual"),"25%",""))))))</f>
        <v>40%</v>
      </c>
      <c r="U10" s="143" t="s">
        <v>19</v>
      </c>
      <c r="V10" s="143" t="s">
        <v>22</v>
      </c>
      <c r="W10" s="143" t="s">
        <v>118</v>
      </c>
      <c r="X10" s="145">
        <f>IFERROR(IF(Q10="Probabilidad",(I10-(+I10*T10)),IF(Q10="Impacto",I10,"")),"")</f>
        <v>0.24</v>
      </c>
      <c r="Y10" s="146" t="str">
        <f>IFERROR(IF(X10="","",IF(X10&lt;=0.2,"Muy Baja",IF(X10&lt;=0.4,"Baja",IF(X10&lt;=0.6,"Media",IF(X10&lt;=0.8,"Alta","Muy Alta"))))),"")</f>
        <v>Baja</v>
      </c>
      <c r="Z10" s="147">
        <f>+X10</f>
        <v>0.24</v>
      </c>
      <c r="AA10" s="146" t="str">
        <f>IFERROR(IF(AB10="","",IF(AB10&lt;=0.2,"Leve",IF(AB10&lt;=0.4,"Menor",IF(AB10&lt;=0.6,"Moderado",IF(AB10&lt;=0.8,"Mayor","Catastrófico"))))),"")</f>
        <v>Moderado</v>
      </c>
      <c r="AB10" s="147">
        <f>IFERROR(IF(Q10="Impacto",(M10-(+M10*T10)),IF(Q10="Probabilidad",M10,"")),"")</f>
        <v>0.6</v>
      </c>
      <c r="AC10" s="148"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49" t="s">
        <v>136</v>
      </c>
      <c r="AE10" s="139" t="s">
        <v>223</v>
      </c>
      <c r="AF10" s="139"/>
      <c r="AG10" s="139" t="s">
        <v>225</v>
      </c>
      <c r="AH10" s="140">
        <v>45292</v>
      </c>
      <c r="AI10" s="150" t="s">
        <v>240</v>
      </c>
      <c r="AJ10" s="139"/>
      <c r="AK10" s="138" t="s">
        <v>40</v>
      </c>
      <c r="AL10" s="139"/>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row>
    <row r="11" spans="1:69" s="3" customFormat="1" ht="151.5" customHeight="1" x14ac:dyDescent="0.25">
      <c r="A11" s="219"/>
      <c r="B11" s="222"/>
      <c r="C11" s="222"/>
      <c r="D11" s="222"/>
      <c r="E11" s="234"/>
      <c r="F11" s="222"/>
      <c r="G11" s="237"/>
      <c r="H11" s="240"/>
      <c r="I11" s="228"/>
      <c r="J11" s="243"/>
      <c r="K11" s="228">
        <f>IF(NOT(ISERROR(MATCH(J11,_xlfn.ANCHORARRAY(E22),0))),I24&amp;"Por favor no seleccionar los criterios de impacto",J11)</f>
        <v>0</v>
      </c>
      <c r="L11" s="240"/>
      <c r="M11" s="228"/>
      <c r="N11" s="231"/>
      <c r="O11" s="6">
        <v>2</v>
      </c>
      <c r="P11" s="139" t="s">
        <v>236</v>
      </c>
      <c r="Q11" s="142" t="s">
        <v>4</v>
      </c>
      <c r="R11" s="143" t="s">
        <v>14</v>
      </c>
      <c r="S11" s="143" t="s">
        <v>9</v>
      </c>
      <c r="T11" s="144" t="str">
        <f t="shared" ref="T11:T15" si="0">IF(AND(R11="Preventivo",S11="Automático"),"50%",IF(AND(R11="Preventivo",S11="Manual"),"40%",IF(AND(R11="Detectivo",S11="Automático"),"40%",IF(AND(R11="Detectivo",S11="Manual"),"30%",IF(AND(R11="Correctivo",S11="Automático"),"35%",IF(AND(R11="Correctivo",S11="Manual"),"25%",""))))))</f>
        <v>40%</v>
      </c>
      <c r="U11" s="143" t="s">
        <v>19</v>
      </c>
      <c r="V11" s="143" t="s">
        <v>22</v>
      </c>
      <c r="W11" s="143" t="s">
        <v>118</v>
      </c>
      <c r="X11" s="145">
        <f>IFERROR(IF(AND(Q10="Probabilidad",Q11="Probabilidad"),(Z10-(+Z10*T11)),IF(Q11="Probabilidad",(I10-(+I10*T11)),IF(Q11="Impacto",Z10,""))),"")</f>
        <v>0.14399999999999999</v>
      </c>
      <c r="Y11" s="146" t="str">
        <f t="shared" ref="Y11:Y69" si="1">IFERROR(IF(X11="","",IF(X11&lt;=0.2,"Muy Baja",IF(X11&lt;=0.4,"Baja",IF(X11&lt;=0.6,"Media",IF(X11&lt;=0.8,"Alta","Muy Alta"))))),"")</f>
        <v>Muy Baja</v>
      </c>
      <c r="Z11" s="147">
        <f t="shared" ref="Z11:Z15" si="2">+X11</f>
        <v>0.14399999999999999</v>
      </c>
      <c r="AA11" s="146" t="str">
        <f t="shared" ref="AA11:AA69" si="3">IFERROR(IF(AB11="","",IF(AB11&lt;=0.2,"Leve",IF(AB11&lt;=0.4,"Menor",IF(AB11&lt;=0.6,"Moderado",IF(AB11&lt;=0.8,"Mayor","Catastrófico"))))),"")</f>
        <v>Moderado</v>
      </c>
      <c r="AB11" s="147">
        <f>IFERROR(IF(AND(Q10="Impacto",Q11="Impacto"),(AB10-(+AB10*T11)),IF(Q11="Impacto",(M10-(+M10*T11)),IF(Q11="Probabilidad",AB10,""))),"")</f>
        <v>0.6</v>
      </c>
      <c r="AC11" s="148"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49" t="s">
        <v>135</v>
      </c>
      <c r="AE11" s="139" t="s">
        <v>237</v>
      </c>
      <c r="AF11" s="139"/>
      <c r="AG11" s="139" t="s">
        <v>225</v>
      </c>
      <c r="AH11" s="140">
        <v>45292</v>
      </c>
      <c r="AI11" s="150" t="s">
        <v>240</v>
      </c>
      <c r="AJ11" s="139"/>
      <c r="AK11" s="138" t="s">
        <v>40</v>
      </c>
      <c r="AL11" s="139"/>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row>
    <row r="12" spans="1:69" s="2" customFormat="1" ht="151.5" customHeight="1" x14ac:dyDescent="0.25">
      <c r="A12" s="219"/>
      <c r="B12" s="222"/>
      <c r="C12" s="222"/>
      <c r="D12" s="222"/>
      <c r="E12" s="234"/>
      <c r="F12" s="222"/>
      <c r="G12" s="237"/>
      <c r="H12" s="240"/>
      <c r="I12" s="228"/>
      <c r="J12" s="243"/>
      <c r="K12" s="228">
        <f>IF(NOT(ISERROR(MATCH(J12,_xlfn.ANCHORARRAY(E23),0))),I25&amp;"Por favor no seleccionar los criterios de impacto",J12)</f>
        <v>0</v>
      </c>
      <c r="L12" s="240"/>
      <c r="M12" s="228"/>
      <c r="N12" s="231"/>
      <c r="O12" s="6">
        <v>3</v>
      </c>
      <c r="P12" s="139" t="s">
        <v>241</v>
      </c>
      <c r="Q12" s="142" t="s">
        <v>4</v>
      </c>
      <c r="R12" s="143" t="s">
        <v>14</v>
      </c>
      <c r="S12" s="143" t="s">
        <v>9</v>
      </c>
      <c r="T12" s="144" t="str">
        <f t="shared" si="0"/>
        <v>40%</v>
      </c>
      <c r="U12" s="143" t="s">
        <v>19</v>
      </c>
      <c r="V12" s="143" t="s">
        <v>22</v>
      </c>
      <c r="W12" s="143" t="s">
        <v>118</v>
      </c>
      <c r="X12" s="145">
        <f>IFERROR(IF(AND(Q11="Probabilidad",Q12="Probabilidad"),(Z11-(+Z11*T12)),IF(AND(Q11="Impacto",Q12="Probabilidad"),(Z10-(+Z10*T12)),IF(Q12="Impacto",Z11,""))),"")</f>
        <v>8.6399999999999991E-2</v>
      </c>
      <c r="Y12" s="146" t="str">
        <f t="shared" si="1"/>
        <v>Muy Baja</v>
      </c>
      <c r="Z12" s="147">
        <f t="shared" si="2"/>
        <v>8.6399999999999991E-2</v>
      </c>
      <c r="AA12" s="146" t="str">
        <f t="shared" si="3"/>
        <v>Moderado</v>
      </c>
      <c r="AB12" s="147">
        <f>IFERROR(IF(AND(Q11="Impacto",Q12="Impacto"),(AB11-(+AB11*T12)),IF(AND(Q11="Probabilidad",Q12="Impacto"),(AB10-(+AB10*T12)),IF(Q12="Probabilidad",AB11,""))),"")</f>
        <v>0.6</v>
      </c>
      <c r="AC12" s="148" t="str">
        <f t="shared" si="4"/>
        <v>Moderado</v>
      </c>
      <c r="AD12" s="149" t="s">
        <v>135</v>
      </c>
      <c r="AE12" s="139" t="s">
        <v>238</v>
      </c>
      <c r="AF12" s="139"/>
      <c r="AG12" s="139" t="s">
        <v>225</v>
      </c>
      <c r="AH12" s="140">
        <v>45292</v>
      </c>
      <c r="AI12" s="150" t="s">
        <v>240</v>
      </c>
      <c r="AJ12" s="139"/>
      <c r="AK12" s="138"/>
      <c r="AL12" s="139"/>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row>
    <row r="13" spans="1:69" ht="151.5" hidden="1" customHeight="1" x14ac:dyDescent="0.3">
      <c r="A13" s="219"/>
      <c r="B13" s="222"/>
      <c r="C13" s="222"/>
      <c r="D13" s="222"/>
      <c r="E13" s="234"/>
      <c r="F13" s="222"/>
      <c r="G13" s="237"/>
      <c r="H13" s="240"/>
      <c r="I13" s="228"/>
      <c r="J13" s="243"/>
      <c r="K13" s="228">
        <f>IF(NOT(ISERROR(MATCH(J13,_xlfn.ANCHORARRAY(E24),0))),I26&amp;"Por favor no seleccionar los criterios de impacto",J13)</f>
        <v>0</v>
      </c>
      <c r="L13" s="240"/>
      <c r="M13" s="228"/>
      <c r="N13" s="231"/>
      <c r="O13" s="6">
        <v>4</v>
      </c>
      <c r="P13" s="137"/>
      <c r="Q13" s="124" t="str">
        <f t="shared" ref="Q13:Q15" si="5">IF(OR(R13="Preventivo",R13="Detectivo"),"Probabilidad",IF(R13="Correctivo","Impacto",""))</f>
        <v/>
      </c>
      <c r="R13" s="125"/>
      <c r="S13" s="125"/>
      <c r="T13" s="126" t="str">
        <f t="shared" si="0"/>
        <v/>
      </c>
      <c r="U13" s="125"/>
      <c r="V13" s="125"/>
      <c r="W13" s="125"/>
      <c r="X13" s="127" t="str">
        <f t="shared" ref="X13:X15" si="6">IFERROR(IF(AND(Q12="Probabilidad",Q13="Probabilidad"),(Z12-(+Z12*T13)),IF(AND(Q12="Impacto",Q13="Probabilidad"),(Z11-(+Z11*T13)),IF(Q13="Impacto",Z12,""))),"")</f>
        <v/>
      </c>
      <c r="Y13" s="128" t="str">
        <f t="shared" si="1"/>
        <v/>
      </c>
      <c r="Z13" s="129" t="str">
        <f t="shared" si="2"/>
        <v/>
      </c>
      <c r="AA13" s="128" t="str">
        <f t="shared" si="3"/>
        <v/>
      </c>
      <c r="AB13" s="129" t="str">
        <f t="shared" ref="AB13:AB15" si="7">IFERROR(IF(AND(Q12="Impacto",Q13="Impacto"),(AB12-(+AB12*T13)),IF(AND(Q12="Probabilidad",Q13="Impacto"),(AB11-(+AB11*T13)),IF(Q13="Probabilidad",AB12,""))),"")</f>
        <v/>
      </c>
      <c r="AC13" s="130"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1"/>
      <c r="AE13" s="139"/>
      <c r="AF13" s="139"/>
      <c r="AG13" s="139"/>
      <c r="AH13" s="140"/>
      <c r="AI13" s="140"/>
      <c r="AJ13" s="139"/>
      <c r="AK13" s="138"/>
      <c r="AL13" s="139"/>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ht="151.5" hidden="1" customHeight="1" x14ac:dyDescent="0.3">
      <c r="A14" s="219"/>
      <c r="B14" s="222"/>
      <c r="C14" s="222"/>
      <c r="D14" s="222"/>
      <c r="E14" s="234"/>
      <c r="F14" s="222"/>
      <c r="G14" s="237"/>
      <c r="H14" s="240"/>
      <c r="I14" s="228"/>
      <c r="J14" s="243"/>
      <c r="K14" s="228">
        <f>IF(NOT(ISERROR(MATCH(J14,_xlfn.ANCHORARRAY(E25),0))),I27&amp;"Por favor no seleccionar los criterios de impacto",J14)</f>
        <v>0</v>
      </c>
      <c r="L14" s="240"/>
      <c r="M14" s="228"/>
      <c r="N14" s="231"/>
      <c r="O14" s="6">
        <v>5</v>
      </c>
      <c r="P14" s="137"/>
      <c r="Q14" s="124" t="str">
        <f t="shared" si="5"/>
        <v/>
      </c>
      <c r="R14" s="125"/>
      <c r="S14" s="125"/>
      <c r="T14" s="126" t="str">
        <f t="shared" si="0"/>
        <v/>
      </c>
      <c r="U14" s="125"/>
      <c r="V14" s="125"/>
      <c r="W14" s="125"/>
      <c r="X14" s="127" t="str">
        <f t="shared" si="6"/>
        <v/>
      </c>
      <c r="Y14" s="128" t="str">
        <f t="shared" si="1"/>
        <v/>
      </c>
      <c r="Z14" s="129" t="str">
        <f t="shared" si="2"/>
        <v/>
      </c>
      <c r="AA14" s="128" t="str">
        <f t="shared" si="3"/>
        <v/>
      </c>
      <c r="AB14" s="129" t="str">
        <f t="shared" si="7"/>
        <v/>
      </c>
      <c r="AC14" s="130" t="str">
        <f t="shared" si="4"/>
        <v/>
      </c>
      <c r="AD14" s="131"/>
      <c r="AE14" s="139"/>
      <c r="AF14" s="139"/>
      <c r="AG14" s="139"/>
      <c r="AH14" s="140"/>
      <c r="AI14" s="140"/>
      <c r="AJ14" s="139"/>
      <c r="AK14" s="138"/>
      <c r="AL14" s="139"/>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ht="151.5" hidden="1" customHeight="1" x14ac:dyDescent="0.3">
      <c r="A15" s="220"/>
      <c r="B15" s="223"/>
      <c r="C15" s="223"/>
      <c r="D15" s="223"/>
      <c r="E15" s="235"/>
      <c r="F15" s="223"/>
      <c r="G15" s="238"/>
      <c r="H15" s="241"/>
      <c r="I15" s="229"/>
      <c r="J15" s="244"/>
      <c r="K15" s="229">
        <f>IF(NOT(ISERROR(MATCH(J15,_xlfn.ANCHORARRAY(E26),0))),I28&amp;"Por favor no seleccionar los criterios de impacto",J15)</f>
        <v>0</v>
      </c>
      <c r="L15" s="241"/>
      <c r="M15" s="229"/>
      <c r="N15" s="232"/>
      <c r="O15" s="6">
        <v>6</v>
      </c>
      <c r="P15" s="137"/>
      <c r="Q15" s="124" t="str">
        <f t="shared" si="5"/>
        <v/>
      </c>
      <c r="R15" s="125"/>
      <c r="S15" s="125"/>
      <c r="T15" s="126" t="str">
        <f t="shared" si="0"/>
        <v/>
      </c>
      <c r="U15" s="125"/>
      <c r="V15" s="125"/>
      <c r="W15" s="125"/>
      <c r="X15" s="127" t="str">
        <f t="shared" si="6"/>
        <v/>
      </c>
      <c r="Y15" s="128" t="str">
        <f t="shared" si="1"/>
        <v/>
      </c>
      <c r="Z15" s="129" t="str">
        <f t="shared" si="2"/>
        <v/>
      </c>
      <c r="AA15" s="128" t="str">
        <f t="shared" si="3"/>
        <v/>
      </c>
      <c r="AB15" s="129" t="str">
        <f t="shared" si="7"/>
        <v/>
      </c>
      <c r="AC15" s="130" t="str">
        <f t="shared" si="4"/>
        <v/>
      </c>
      <c r="AD15" s="131"/>
      <c r="AE15" s="139"/>
      <c r="AF15" s="139"/>
      <c r="AG15" s="139"/>
      <c r="AH15" s="140"/>
      <c r="AI15" s="140"/>
      <c r="AJ15" s="139"/>
      <c r="AK15" s="138"/>
      <c r="AL15" s="139"/>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s="2" customFormat="1" ht="151.5" customHeight="1" x14ac:dyDescent="0.25">
      <c r="A16" s="245">
        <v>2</v>
      </c>
      <c r="B16" s="221" t="s">
        <v>131</v>
      </c>
      <c r="C16" s="221" t="s">
        <v>218</v>
      </c>
      <c r="D16" s="221" t="s">
        <v>235</v>
      </c>
      <c r="E16" s="233" t="s">
        <v>231</v>
      </c>
      <c r="F16" s="221" t="s">
        <v>122</v>
      </c>
      <c r="G16" s="236">
        <v>49</v>
      </c>
      <c r="H16" s="239" t="str">
        <f>IF(G16&lt;=0,"",IF(G16&lt;=2,"Muy Baja",IF(G16&lt;=24,"Baja",IF(G16&lt;=500,"Media",IF(G16&lt;=5000,"Alta","Muy Alta")))))</f>
        <v>Media</v>
      </c>
      <c r="I16" s="227">
        <f>IF(H16="","",IF(H16="Muy Baja",0.2,IF(H16="Baja",0.4,IF(H16="Media",0.6,IF(H16="Alta",0.8,IF(H16="Muy Alta",1,))))))</f>
        <v>0.6</v>
      </c>
      <c r="J16" s="242" t="s">
        <v>153</v>
      </c>
      <c r="K16" s="227" t="str">
        <f>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239" t="str">
        <f>IF(OR(K16='Tabla Impacto'!$C$11,K16='Tabla Impacto'!$D$11),"Leve",IF(OR(K16='Tabla Impacto'!$C$12,K16='Tabla Impacto'!$D$12),"Menor",IF(OR(K16='Tabla Impacto'!$C$13,K16='Tabla Impacto'!$D$13),"Moderado",IF(OR(K16='Tabla Impacto'!$C$14,K16='Tabla Impacto'!$D$14),"Mayor",IF(OR(K16='Tabla Impacto'!$C$15,K16='Tabla Impacto'!$D$15),"Catastrófico","")))))</f>
        <v>Moderado</v>
      </c>
      <c r="M16" s="227">
        <f>IF(L16="","",IF(L16="Leve",0.2,IF(L16="Menor",0.4,IF(L16="Moderado",0.6,IF(L16="Mayor",0.8,IF(L16="Catastrófico",1,))))))</f>
        <v>0.6</v>
      </c>
      <c r="N16" s="230"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6">
        <v>1</v>
      </c>
      <c r="P16" s="139" t="s">
        <v>221</v>
      </c>
      <c r="Q16" s="142" t="str">
        <f>IF(OR(R16="Preventivo",R16="Detectivo"),"Probabilidad",IF(R16="Correctivo","Impacto",""))</f>
        <v>Probabilidad</v>
      </c>
      <c r="R16" s="143" t="s">
        <v>14</v>
      </c>
      <c r="S16" s="143" t="s">
        <v>9</v>
      </c>
      <c r="T16" s="144" t="str">
        <f>IF(AND(R16="Preventivo",S16="Automático"),"50%",IF(AND(R16="Preventivo",S16="Manual"),"40%",IF(AND(R16="Detectivo",S16="Automático"),"40%",IF(AND(R16="Detectivo",S16="Manual"),"30%",IF(AND(R16="Correctivo",S16="Automático"),"35%",IF(AND(R16="Correctivo",S16="Manual"),"25%",""))))))</f>
        <v>40%</v>
      </c>
      <c r="U16" s="143" t="s">
        <v>19</v>
      </c>
      <c r="V16" s="143" t="s">
        <v>22</v>
      </c>
      <c r="W16" s="143" t="s">
        <v>118</v>
      </c>
      <c r="X16" s="145">
        <f>IFERROR(IF(Q16="Probabilidad",(I16-(+I16*T16)),IF(Q16="Impacto",I16,"")),"")</f>
        <v>0.36</v>
      </c>
      <c r="Y16" s="146" t="str">
        <f>IFERROR(IF(X16="","",IF(X16&lt;=0.2,"Muy Baja",IF(X16&lt;=0.4,"Baja",IF(X16&lt;=0.6,"Media",IF(X16&lt;=0.8,"Alta","Muy Alta"))))),"")</f>
        <v>Baja</v>
      </c>
      <c r="Z16" s="147">
        <f>+X16</f>
        <v>0.36</v>
      </c>
      <c r="AA16" s="146" t="str">
        <f>IFERROR(IF(AB16="","",IF(AB16&lt;=0.2,"Leve",IF(AB16&lt;=0.4,"Menor",IF(AB16&lt;=0.6,"Moderado",IF(AB16&lt;=0.8,"Mayor","Catastrófico"))))),"")</f>
        <v>Moderado</v>
      </c>
      <c r="AB16" s="147">
        <f>IFERROR(IF(Q16="Impacto",(M16-(+M16*T16)),IF(Q16="Probabilidad",M16,"")),"")</f>
        <v>0.6</v>
      </c>
      <c r="AC16" s="148"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49" t="s">
        <v>135</v>
      </c>
      <c r="AE16" s="139" t="s">
        <v>224</v>
      </c>
      <c r="AF16" s="139"/>
      <c r="AG16" s="139" t="s">
        <v>225</v>
      </c>
      <c r="AH16" s="140">
        <v>45292</v>
      </c>
      <c r="AI16" s="150" t="s">
        <v>240</v>
      </c>
      <c r="AJ16" s="139"/>
      <c r="AK16" s="138" t="s">
        <v>40</v>
      </c>
      <c r="AL16" s="139"/>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row>
    <row r="17" spans="1:69" s="2" customFormat="1" ht="151.5" hidden="1" customHeight="1" x14ac:dyDescent="0.25">
      <c r="A17" s="246"/>
      <c r="B17" s="222"/>
      <c r="C17" s="222"/>
      <c r="D17" s="222"/>
      <c r="E17" s="234"/>
      <c r="F17" s="222"/>
      <c r="G17" s="237"/>
      <c r="H17" s="240"/>
      <c r="I17" s="228"/>
      <c r="J17" s="243"/>
      <c r="K17" s="228">
        <f>IF(NOT(ISERROR(MATCH(J17,_xlfn.ANCHORARRAY(E28),0))),I30&amp;"Por favor no seleccionar los criterios de impacto",J17)</f>
        <v>0</v>
      </c>
      <c r="L17" s="240"/>
      <c r="M17" s="228"/>
      <c r="N17" s="231"/>
      <c r="O17" s="6">
        <v>2</v>
      </c>
      <c r="P17" s="137"/>
      <c r="Q17" s="142" t="str">
        <f>IF(OR(R17="Preventivo",R17="Detectivo"),"Probabilidad",IF(R17="Correctivo","Impacto",""))</f>
        <v/>
      </c>
      <c r="R17" s="143"/>
      <c r="S17" s="143"/>
      <c r="T17" s="144" t="str">
        <f t="shared" ref="T17:T21" si="8">IF(AND(R17="Preventivo",S17="Automático"),"50%",IF(AND(R17="Preventivo",S17="Manual"),"40%",IF(AND(R17="Detectivo",S17="Automático"),"40%",IF(AND(R17="Detectivo",S17="Manual"),"30%",IF(AND(R17="Correctivo",S17="Automático"),"35%",IF(AND(R17="Correctivo",S17="Manual"),"25%",""))))))</f>
        <v/>
      </c>
      <c r="U17" s="143"/>
      <c r="V17" s="143"/>
      <c r="W17" s="143"/>
      <c r="X17" s="145" t="str">
        <f>IFERROR(IF(AND(Q16="Probabilidad",Q17="Probabilidad"),(Z16-(+Z16*T17)),IF(Q17="Probabilidad",(I16-(+I16*T17)),IF(Q17="Impacto",Z16,""))),"")</f>
        <v/>
      </c>
      <c r="Y17" s="146" t="str">
        <f t="shared" si="1"/>
        <v/>
      </c>
      <c r="Z17" s="147" t="str">
        <f t="shared" ref="Z17:Z21" si="9">+X17</f>
        <v/>
      </c>
      <c r="AA17" s="146" t="str">
        <f t="shared" si="3"/>
        <v/>
      </c>
      <c r="AB17" s="147" t="str">
        <f>IFERROR(IF(AND(Q16="Impacto",Q17="Impacto"),(AB16-(+AB16*T17)),IF(Q17="Impacto",(M16-(+M16*T17)),IF(Q17="Probabilidad",AB16,""))),"")</f>
        <v/>
      </c>
      <c r="AC17" s="148"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49"/>
      <c r="AE17" s="139"/>
      <c r="AF17" s="139"/>
      <c r="AG17" s="139" t="s">
        <v>212</v>
      </c>
      <c r="AH17" s="140"/>
      <c r="AI17" s="140"/>
      <c r="AJ17" s="139"/>
      <c r="AK17" s="138"/>
      <c r="AL17" s="139"/>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row>
    <row r="18" spans="1:69" s="2" customFormat="1" ht="151.5" hidden="1" customHeight="1" x14ac:dyDescent="0.25">
      <c r="A18" s="246"/>
      <c r="B18" s="222"/>
      <c r="C18" s="222"/>
      <c r="D18" s="222"/>
      <c r="E18" s="234"/>
      <c r="F18" s="222"/>
      <c r="G18" s="237"/>
      <c r="H18" s="240"/>
      <c r="I18" s="228"/>
      <c r="J18" s="243"/>
      <c r="K18" s="228">
        <f>IF(NOT(ISERROR(MATCH(J18,_xlfn.ANCHORARRAY(E29),0))),I31&amp;"Por favor no seleccionar los criterios de impacto",J18)</f>
        <v>0</v>
      </c>
      <c r="L18" s="240"/>
      <c r="M18" s="228"/>
      <c r="N18" s="231"/>
      <c r="O18" s="6">
        <v>3</v>
      </c>
      <c r="P18" s="138"/>
      <c r="Q18" s="142" t="str">
        <f>IF(OR(R18="Preventivo",R18="Detectivo"),"Probabilidad",IF(R18="Correctivo","Impacto",""))</f>
        <v/>
      </c>
      <c r="R18" s="143"/>
      <c r="S18" s="143"/>
      <c r="T18" s="144" t="str">
        <f t="shared" si="8"/>
        <v/>
      </c>
      <c r="U18" s="143"/>
      <c r="V18" s="143"/>
      <c r="W18" s="143"/>
      <c r="X18" s="145" t="str">
        <f>IFERROR(IF(AND(Q17="Probabilidad",Q18="Probabilidad"),(Z17-(+Z17*T18)),IF(AND(Q17="Impacto",Q18="Probabilidad"),(Z16-(+Z16*T18)),IF(Q18="Impacto",Z17,""))),"")</f>
        <v/>
      </c>
      <c r="Y18" s="146" t="str">
        <f t="shared" si="1"/>
        <v/>
      </c>
      <c r="Z18" s="147" t="str">
        <f t="shared" si="9"/>
        <v/>
      </c>
      <c r="AA18" s="146" t="str">
        <f t="shared" si="3"/>
        <v/>
      </c>
      <c r="AB18" s="147" t="str">
        <f>IFERROR(IF(AND(Q17="Impacto",Q18="Impacto"),(AB17-(+AB17*T18)),IF(AND(Q17="Probabilidad",Q18="Impacto"),(AB16-(+AB16*T18)),IF(Q18="Probabilidad",AB17,""))),"")</f>
        <v/>
      </c>
      <c r="AC18" s="148" t="str">
        <f t="shared" si="10"/>
        <v/>
      </c>
      <c r="AD18" s="149"/>
      <c r="AE18" s="139"/>
      <c r="AF18" s="139"/>
      <c r="AG18" s="139" t="s">
        <v>212</v>
      </c>
      <c r="AH18" s="140"/>
      <c r="AI18" s="140"/>
      <c r="AJ18" s="139"/>
      <c r="AK18" s="138"/>
      <c r="AL18" s="139"/>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row>
    <row r="19" spans="1:69" s="2" customFormat="1" ht="151.5" hidden="1" customHeight="1" x14ac:dyDescent="0.25">
      <c r="A19" s="246"/>
      <c r="B19" s="222"/>
      <c r="C19" s="222"/>
      <c r="D19" s="222"/>
      <c r="E19" s="234"/>
      <c r="F19" s="222"/>
      <c r="G19" s="237"/>
      <c r="H19" s="240"/>
      <c r="I19" s="228"/>
      <c r="J19" s="243"/>
      <c r="K19" s="228">
        <f>IF(NOT(ISERROR(MATCH(J19,_xlfn.ANCHORARRAY(E30),0))),I32&amp;"Por favor no seleccionar los criterios de impacto",J19)</f>
        <v>0</v>
      </c>
      <c r="L19" s="240"/>
      <c r="M19" s="228"/>
      <c r="N19" s="231"/>
      <c r="O19" s="6">
        <v>4</v>
      </c>
      <c r="P19" s="137"/>
      <c r="Q19" s="142" t="str">
        <f t="shared" ref="Q19:Q21" si="11">IF(OR(R19="Preventivo",R19="Detectivo"),"Probabilidad",IF(R19="Correctivo","Impacto",""))</f>
        <v/>
      </c>
      <c r="R19" s="143"/>
      <c r="S19" s="143"/>
      <c r="T19" s="144" t="str">
        <f t="shared" si="8"/>
        <v/>
      </c>
      <c r="U19" s="143"/>
      <c r="V19" s="143"/>
      <c r="W19" s="143"/>
      <c r="X19" s="145" t="str">
        <f t="shared" ref="X19:X21" si="12">IFERROR(IF(AND(Q18="Probabilidad",Q19="Probabilidad"),(Z18-(+Z18*T19)),IF(AND(Q18="Impacto",Q19="Probabilidad"),(Z17-(+Z17*T19)),IF(Q19="Impacto",Z18,""))),"")</f>
        <v/>
      </c>
      <c r="Y19" s="146" t="str">
        <f t="shared" si="1"/>
        <v/>
      </c>
      <c r="Z19" s="147" t="str">
        <f t="shared" si="9"/>
        <v/>
      </c>
      <c r="AA19" s="146" t="str">
        <f t="shared" si="3"/>
        <v/>
      </c>
      <c r="AB19" s="147" t="str">
        <f t="shared" ref="AB19:AB21" si="13">IFERROR(IF(AND(Q18="Impacto",Q19="Impacto"),(AB18-(+AB18*T19)),IF(AND(Q18="Probabilidad",Q19="Impacto"),(AB17-(+AB17*T19)),IF(Q19="Probabilidad",AB18,""))),"")</f>
        <v/>
      </c>
      <c r="AC19" s="148"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49"/>
      <c r="AE19" s="139"/>
      <c r="AF19" s="139"/>
      <c r="AG19" s="139" t="s">
        <v>212</v>
      </c>
      <c r="AH19" s="140"/>
      <c r="AI19" s="140"/>
      <c r="AJ19" s="139"/>
      <c r="AK19" s="138"/>
      <c r="AL19" s="139"/>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row>
    <row r="20" spans="1:69" s="2" customFormat="1" ht="151.5" hidden="1" customHeight="1" x14ac:dyDescent="0.25">
      <c r="A20" s="246"/>
      <c r="B20" s="222"/>
      <c r="C20" s="222"/>
      <c r="D20" s="222"/>
      <c r="E20" s="234"/>
      <c r="F20" s="222"/>
      <c r="G20" s="237"/>
      <c r="H20" s="240"/>
      <c r="I20" s="228"/>
      <c r="J20" s="243"/>
      <c r="K20" s="228">
        <f>IF(NOT(ISERROR(MATCH(J20,_xlfn.ANCHORARRAY(E31),0))),I33&amp;"Por favor no seleccionar los criterios de impacto",J20)</f>
        <v>0</v>
      </c>
      <c r="L20" s="240"/>
      <c r="M20" s="228"/>
      <c r="N20" s="231"/>
      <c r="O20" s="6">
        <v>5</v>
      </c>
      <c r="P20" s="137"/>
      <c r="Q20" s="142" t="str">
        <f t="shared" si="11"/>
        <v/>
      </c>
      <c r="R20" s="143"/>
      <c r="S20" s="143"/>
      <c r="T20" s="144" t="str">
        <f t="shared" si="8"/>
        <v/>
      </c>
      <c r="U20" s="143"/>
      <c r="V20" s="143"/>
      <c r="W20" s="143"/>
      <c r="X20" s="145" t="str">
        <f t="shared" si="12"/>
        <v/>
      </c>
      <c r="Y20" s="146" t="str">
        <f t="shared" si="1"/>
        <v/>
      </c>
      <c r="Z20" s="147" t="str">
        <f t="shared" si="9"/>
        <v/>
      </c>
      <c r="AA20" s="146" t="str">
        <f t="shared" si="3"/>
        <v/>
      </c>
      <c r="AB20" s="147" t="str">
        <f t="shared" si="13"/>
        <v/>
      </c>
      <c r="AC20" s="148"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49"/>
      <c r="AE20" s="139"/>
      <c r="AF20" s="139"/>
      <c r="AG20" s="139" t="s">
        <v>212</v>
      </c>
      <c r="AH20" s="140"/>
      <c r="AI20" s="140"/>
      <c r="AJ20" s="139"/>
      <c r="AK20" s="138"/>
      <c r="AL20" s="139"/>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row>
    <row r="21" spans="1:69" s="2" customFormat="1" ht="151.5" hidden="1" customHeight="1" x14ac:dyDescent="0.25">
      <c r="A21" s="247"/>
      <c r="B21" s="223"/>
      <c r="C21" s="223"/>
      <c r="D21" s="223"/>
      <c r="E21" s="235"/>
      <c r="F21" s="223"/>
      <c r="G21" s="238"/>
      <c r="H21" s="241"/>
      <c r="I21" s="229"/>
      <c r="J21" s="244"/>
      <c r="K21" s="229">
        <f>IF(NOT(ISERROR(MATCH(J21,_xlfn.ANCHORARRAY(E32),0))),I34&amp;"Por favor no seleccionar los criterios de impacto",J21)</f>
        <v>0</v>
      </c>
      <c r="L21" s="241"/>
      <c r="M21" s="229"/>
      <c r="N21" s="232"/>
      <c r="O21" s="6">
        <v>6</v>
      </c>
      <c r="P21" s="137"/>
      <c r="Q21" s="142" t="str">
        <f t="shared" si="11"/>
        <v/>
      </c>
      <c r="R21" s="143"/>
      <c r="S21" s="143"/>
      <c r="T21" s="144" t="str">
        <f t="shared" si="8"/>
        <v/>
      </c>
      <c r="U21" s="143"/>
      <c r="V21" s="143"/>
      <c r="W21" s="143"/>
      <c r="X21" s="145" t="str">
        <f t="shared" si="12"/>
        <v/>
      </c>
      <c r="Y21" s="146" t="str">
        <f t="shared" si="1"/>
        <v/>
      </c>
      <c r="Z21" s="147" t="str">
        <f t="shared" si="9"/>
        <v/>
      </c>
      <c r="AA21" s="146" t="str">
        <f t="shared" si="3"/>
        <v/>
      </c>
      <c r="AB21" s="147" t="str">
        <f t="shared" si="13"/>
        <v/>
      </c>
      <c r="AC21" s="148" t="str">
        <f t="shared" si="14"/>
        <v/>
      </c>
      <c r="AD21" s="149"/>
      <c r="AE21" s="139"/>
      <c r="AF21" s="139"/>
      <c r="AG21" s="139" t="s">
        <v>212</v>
      </c>
      <c r="AH21" s="140"/>
      <c r="AI21" s="140"/>
      <c r="AJ21" s="139"/>
      <c r="AK21" s="138"/>
      <c r="AL21" s="139"/>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row>
    <row r="22" spans="1:69" s="2" customFormat="1" ht="151.5" customHeight="1" x14ac:dyDescent="0.25">
      <c r="A22" s="218">
        <v>3</v>
      </c>
      <c r="B22" s="221" t="s">
        <v>133</v>
      </c>
      <c r="C22" s="221" t="s">
        <v>219</v>
      </c>
      <c r="D22" s="221" t="s">
        <v>219</v>
      </c>
      <c r="E22" s="233" t="s">
        <v>232</v>
      </c>
      <c r="F22" s="221" t="s">
        <v>122</v>
      </c>
      <c r="G22" s="236">
        <v>12</v>
      </c>
      <c r="H22" s="239" t="str">
        <f>IF(G22&lt;=0,"",IF(G22&lt;=2,"Muy Baja",IF(G22&lt;=24,"Baja",IF(G22&lt;=500,"Media",IF(G22&lt;=5000,"Alta","Muy Alta")))))</f>
        <v>Baja</v>
      </c>
      <c r="I22" s="227">
        <f>IF(H22="","",IF(H22="Muy Baja",0.2,IF(H22="Baja",0.4,IF(H22="Media",0.6,IF(H22="Alta",0.8,IF(H22="Muy Alta",1,))))))</f>
        <v>0.4</v>
      </c>
      <c r="J22" s="242" t="s">
        <v>153</v>
      </c>
      <c r="K22" s="227" t="str">
        <f>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239" t="str">
        <f>IF(OR(K22='Tabla Impacto'!$C$11,K22='Tabla Impacto'!$D$11),"Leve",IF(OR(K22='Tabla Impacto'!$C$12,K22='Tabla Impacto'!$D$12),"Menor",IF(OR(K22='Tabla Impacto'!$C$13,K22='Tabla Impacto'!$D$13),"Moderado",IF(OR(K22='Tabla Impacto'!$C$14,K22='Tabla Impacto'!$D$14),"Mayor",IF(OR(K22='Tabla Impacto'!$C$15,K22='Tabla Impacto'!$D$15),"Catastrófico","")))))</f>
        <v>Moderado</v>
      </c>
      <c r="M22" s="227">
        <f>IF(L22="","",IF(L22="Leve",0.2,IF(L22="Menor",0.4,IF(L22="Moderado",0.6,IF(L22="Mayor",0.8,IF(L22="Catastrófico",1,))))))</f>
        <v>0.6</v>
      </c>
      <c r="N22" s="230"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6">
        <v>1</v>
      </c>
      <c r="P22" s="139" t="s">
        <v>222</v>
      </c>
      <c r="Q22" s="142" t="str">
        <f>IF(OR(R22="Preventivo",R22="Detectivo"),"Probabilidad",IF(R22="Correctivo","Impacto",""))</f>
        <v>Probabilidad</v>
      </c>
      <c r="R22" s="143" t="s">
        <v>15</v>
      </c>
      <c r="S22" s="143" t="s">
        <v>10</v>
      </c>
      <c r="T22" s="144" t="str">
        <f>IF(AND(R22="Preventivo",S22="Automático"),"50%",IF(AND(R22="Preventivo",S22="Manual"),"40%",IF(AND(R22="Detectivo",S22="Automático"),"40%",IF(AND(R22="Detectivo",S22="Manual"),"30%",IF(AND(R22="Correctivo",S22="Automático"),"35%",IF(AND(R22="Correctivo",S22="Manual"),"25%",""))))))</f>
        <v>40%</v>
      </c>
      <c r="U22" s="143" t="s">
        <v>19</v>
      </c>
      <c r="V22" s="143" t="s">
        <v>22</v>
      </c>
      <c r="W22" s="143" t="s">
        <v>118</v>
      </c>
      <c r="X22" s="145">
        <f>IFERROR(IF(Q22="Probabilidad",(I22-(+I22*T22)),IF(Q22="Impacto",I22,"")),"")</f>
        <v>0.24</v>
      </c>
      <c r="Y22" s="146" t="str">
        <f>IFERROR(IF(X22="","",IF(X22&lt;=0.2,"Muy Baja",IF(X22&lt;=0.4,"Baja",IF(X22&lt;=0.6,"Media",IF(X22&lt;=0.8,"Alta","Muy Alta"))))),"")</f>
        <v>Baja</v>
      </c>
      <c r="Z22" s="147">
        <f>+X22</f>
        <v>0.24</v>
      </c>
      <c r="AA22" s="146" t="str">
        <f>IFERROR(IF(AB22="","",IF(AB22&lt;=0.2,"Leve",IF(AB22&lt;=0.4,"Menor",IF(AB22&lt;=0.6,"Moderado",IF(AB22&lt;=0.8,"Mayor","Catastrófico"))))),"")</f>
        <v>Moderado</v>
      </c>
      <c r="AB22" s="147">
        <f>IFERROR(IF(Q22="Impacto",(M22-(+M22*T22)),IF(Q22="Probabilidad",M22,"")),"")</f>
        <v>0.6</v>
      </c>
      <c r="AC22" s="148"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49" t="s">
        <v>32</v>
      </c>
      <c r="AE22" s="139" t="s">
        <v>244</v>
      </c>
      <c r="AF22" s="139"/>
      <c r="AG22" s="139" t="s">
        <v>225</v>
      </c>
      <c r="AH22" s="140">
        <v>45292</v>
      </c>
      <c r="AI22" s="150" t="s">
        <v>240</v>
      </c>
      <c r="AJ22" s="139"/>
      <c r="AK22" s="138" t="s">
        <v>40</v>
      </c>
      <c r="AL22" s="139"/>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row>
    <row r="23" spans="1:69" s="2" customFormat="1" ht="151.5" customHeight="1" x14ac:dyDescent="0.25">
      <c r="A23" s="219"/>
      <c r="B23" s="222"/>
      <c r="C23" s="222"/>
      <c r="D23" s="222"/>
      <c r="E23" s="234"/>
      <c r="F23" s="222"/>
      <c r="G23" s="237"/>
      <c r="H23" s="240"/>
      <c r="I23" s="228"/>
      <c r="J23" s="243"/>
      <c r="K23" s="228">
        <f t="shared" ref="K23:K27" si="15">IF(NOT(ISERROR(MATCH(J23,_xlfn.ANCHORARRAY(E34),0))),I36&amp;"Por favor no seleccionar los criterios de impacto",J23)</f>
        <v>0</v>
      </c>
      <c r="L23" s="240"/>
      <c r="M23" s="228"/>
      <c r="N23" s="231"/>
      <c r="O23" s="6">
        <v>2</v>
      </c>
      <c r="P23" s="139" t="s">
        <v>243</v>
      </c>
      <c r="Q23" s="142" t="s">
        <v>4</v>
      </c>
      <c r="R23" s="143" t="s">
        <v>15</v>
      </c>
      <c r="S23" s="143" t="s">
        <v>9</v>
      </c>
      <c r="T23" s="144" t="str">
        <f t="shared" ref="T23:T27" si="16">IF(AND(R23="Preventivo",S23="Automático"),"50%",IF(AND(R23="Preventivo",S23="Manual"),"40%",IF(AND(R23="Detectivo",S23="Automático"),"40%",IF(AND(R23="Detectivo",S23="Manual"),"30%",IF(AND(R23="Correctivo",S23="Automático"),"35%",IF(AND(R23="Correctivo",S23="Manual"),"25%",""))))))</f>
        <v>30%</v>
      </c>
      <c r="U23" s="143" t="s">
        <v>19</v>
      </c>
      <c r="V23" s="143" t="s">
        <v>22</v>
      </c>
      <c r="W23" s="143" t="s">
        <v>118</v>
      </c>
      <c r="X23" s="151">
        <f>IFERROR(IF(AND(Q22="Probabilidad",Q23="Probabilidad"),(Z22-(+Z22*T23)),IF(Q23="Probabilidad",(I22-(+I22*T23)),IF(Q23="Impacto",Z22,""))),"")</f>
        <v>0.16799999999999998</v>
      </c>
      <c r="Y23" s="146" t="str">
        <f t="shared" si="1"/>
        <v>Muy Baja</v>
      </c>
      <c r="Z23" s="147">
        <f t="shared" ref="Z23:Z27" si="17">+X23</f>
        <v>0.16799999999999998</v>
      </c>
      <c r="AA23" s="146" t="str">
        <f t="shared" si="3"/>
        <v>Moderado</v>
      </c>
      <c r="AB23" s="147">
        <f>IFERROR(IF(AND(Q22="Impacto",Q23="Impacto"),(AB22-(+AB22*T23)),IF(Q23="Impacto",(M22-(+M22*T23)),IF(Q23="Probabilidad",AB22,""))),"")</f>
        <v>0.6</v>
      </c>
      <c r="AC23" s="148"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Moderado</v>
      </c>
      <c r="AD23" s="149" t="s">
        <v>135</v>
      </c>
      <c r="AE23" s="139" t="s">
        <v>242</v>
      </c>
      <c r="AF23" s="139"/>
      <c r="AG23" s="139" t="s">
        <v>225</v>
      </c>
      <c r="AH23" s="140">
        <v>45292</v>
      </c>
      <c r="AI23" s="150" t="s">
        <v>240</v>
      </c>
      <c r="AJ23" s="139"/>
      <c r="AK23" s="138" t="s">
        <v>40</v>
      </c>
      <c r="AL23" s="139"/>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row>
    <row r="24" spans="1:69" ht="151.5" hidden="1" customHeight="1" x14ac:dyDescent="0.3">
      <c r="A24" s="219"/>
      <c r="B24" s="222"/>
      <c r="C24" s="222"/>
      <c r="D24" s="222"/>
      <c r="E24" s="234"/>
      <c r="F24" s="222"/>
      <c r="G24" s="237"/>
      <c r="H24" s="240"/>
      <c r="I24" s="228"/>
      <c r="J24" s="243"/>
      <c r="K24" s="228">
        <f t="shared" si="15"/>
        <v>0</v>
      </c>
      <c r="L24" s="240"/>
      <c r="M24" s="228"/>
      <c r="N24" s="231"/>
      <c r="O24" s="6">
        <v>3</v>
      </c>
      <c r="P24" s="135"/>
      <c r="Q24" s="124" t="str">
        <f>IF(OR(R24="Preventivo",R24="Detectivo"),"Probabilidad",IF(R24="Correctivo","Impacto",""))</f>
        <v/>
      </c>
      <c r="R24" s="125"/>
      <c r="S24" s="125"/>
      <c r="T24" s="126" t="str">
        <f t="shared" si="16"/>
        <v/>
      </c>
      <c r="U24" s="125"/>
      <c r="V24" s="125"/>
      <c r="W24" s="125"/>
      <c r="X24" s="127" t="str">
        <f>IFERROR(IF(AND(Q23="Probabilidad",Q24="Probabilidad"),(Z23-(+Z23*T24)),IF(AND(Q23="Impacto",Q24="Probabilidad"),(Z22-(+Z22*T24)),IF(Q24="Impacto",Z23,""))),"")</f>
        <v/>
      </c>
      <c r="Y24" s="128" t="str">
        <f t="shared" si="1"/>
        <v/>
      </c>
      <c r="Z24" s="129" t="str">
        <f t="shared" si="17"/>
        <v/>
      </c>
      <c r="AA24" s="128" t="str">
        <f t="shared" si="3"/>
        <v/>
      </c>
      <c r="AB24" s="129" t="str">
        <f>IFERROR(IF(AND(Q23="Impacto",Q24="Impacto"),(AB23-(+AB23*T24)),IF(AND(Q23="Probabilidad",Q24="Impacto"),(AB22-(+AB22*T24)),IF(Q24="Probabilidad",AB23,""))),"")</f>
        <v/>
      </c>
      <c r="AC24" s="130" t="str">
        <f t="shared" si="18"/>
        <v/>
      </c>
      <c r="AD24" s="131"/>
      <c r="AE24" s="132"/>
      <c r="AF24" s="132"/>
      <c r="AG24" s="132" t="s">
        <v>212</v>
      </c>
      <c r="AH24" s="134" t="s">
        <v>213</v>
      </c>
      <c r="AI24" s="134"/>
      <c r="AJ24" s="132"/>
      <c r="AK24" s="133"/>
      <c r="AL24" s="132"/>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69" ht="151.5" hidden="1" customHeight="1" x14ac:dyDescent="0.3">
      <c r="A25" s="219"/>
      <c r="B25" s="222"/>
      <c r="C25" s="222"/>
      <c r="D25" s="222"/>
      <c r="E25" s="234"/>
      <c r="F25" s="222"/>
      <c r="G25" s="237"/>
      <c r="H25" s="240"/>
      <c r="I25" s="228"/>
      <c r="J25" s="243"/>
      <c r="K25" s="228">
        <f t="shared" si="15"/>
        <v>0</v>
      </c>
      <c r="L25" s="240"/>
      <c r="M25" s="228"/>
      <c r="N25" s="231"/>
      <c r="O25" s="6">
        <v>4</v>
      </c>
      <c r="P25" s="123"/>
      <c r="Q25" s="124" t="str">
        <f t="shared" ref="Q25:Q27" si="19">IF(OR(R25="Preventivo",R25="Detectivo"),"Probabilidad",IF(R25="Correctivo","Impacto",""))</f>
        <v/>
      </c>
      <c r="R25" s="125"/>
      <c r="S25" s="125"/>
      <c r="T25" s="126" t="str">
        <f t="shared" si="16"/>
        <v/>
      </c>
      <c r="U25" s="125"/>
      <c r="V25" s="125"/>
      <c r="W25" s="125"/>
      <c r="X25" s="127" t="str">
        <f t="shared" ref="X25:X27" si="20">IFERROR(IF(AND(Q24="Probabilidad",Q25="Probabilidad"),(Z24-(+Z24*T25)),IF(AND(Q24="Impacto",Q25="Probabilidad"),(Z23-(+Z23*T25)),IF(Q25="Impacto",Z24,""))),"")</f>
        <v/>
      </c>
      <c r="Y25" s="128" t="str">
        <f t="shared" si="1"/>
        <v/>
      </c>
      <c r="Z25" s="129" t="str">
        <f t="shared" si="17"/>
        <v/>
      </c>
      <c r="AA25" s="128" t="str">
        <f t="shared" si="3"/>
        <v/>
      </c>
      <c r="AB25" s="129" t="str">
        <f t="shared" ref="AB25:AB27" si="21">IFERROR(IF(AND(Q24="Impacto",Q25="Impacto"),(AB24-(+AB24*T25)),IF(AND(Q24="Probabilidad",Q25="Impacto"),(AB23-(+AB23*T25)),IF(Q25="Probabilidad",AB24,""))),"")</f>
        <v/>
      </c>
      <c r="AC25" s="130"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1"/>
      <c r="AE25" s="132"/>
      <c r="AF25" s="132"/>
      <c r="AG25" s="132" t="s">
        <v>212</v>
      </c>
      <c r="AH25" s="134" t="s">
        <v>213</v>
      </c>
      <c r="AI25" s="134"/>
      <c r="AJ25" s="132"/>
      <c r="AK25" s="133"/>
      <c r="AL25" s="132"/>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69" ht="151.5" hidden="1" customHeight="1" x14ac:dyDescent="0.3">
      <c r="A26" s="219"/>
      <c r="B26" s="222"/>
      <c r="C26" s="222"/>
      <c r="D26" s="222"/>
      <c r="E26" s="234"/>
      <c r="F26" s="222"/>
      <c r="G26" s="237"/>
      <c r="H26" s="240"/>
      <c r="I26" s="228"/>
      <c r="J26" s="243"/>
      <c r="K26" s="228">
        <f t="shared" si="15"/>
        <v>0</v>
      </c>
      <c r="L26" s="240"/>
      <c r="M26" s="228"/>
      <c r="N26" s="231"/>
      <c r="O26" s="6">
        <v>5</v>
      </c>
      <c r="P26" s="123"/>
      <c r="Q26" s="124" t="str">
        <f t="shared" si="19"/>
        <v/>
      </c>
      <c r="R26" s="125"/>
      <c r="S26" s="125"/>
      <c r="T26" s="126" t="str">
        <f t="shared" si="16"/>
        <v/>
      </c>
      <c r="U26" s="125"/>
      <c r="V26" s="125"/>
      <c r="W26" s="125"/>
      <c r="X26" s="127" t="str">
        <f t="shared" si="20"/>
        <v/>
      </c>
      <c r="Y26" s="128" t="str">
        <f t="shared" si="1"/>
        <v/>
      </c>
      <c r="Z26" s="129" t="str">
        <f t="shared" si="17"/>
        <v/>
      </c>
      <c r="AA26" s="128" t="str">
        <f t="shared" si="3"/>
        <v/>
      </c>
      <c r="AB26" s="129" t="str">
        <f t="shared" si="21"/>
        <v/>
      </c>
      <c r="AC26" s="130"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1"/>
      <c r="AE26" s="132"/>
      <c r="AF26" s="132"/>
      <c r="AG26" s="132" t="s">
        <v>212</v>
      </c>
      <c r="AH26" s="134" t="s">
        <v>213</v>
      </c>
      <c r="AI26" s="134"/>
      <c r="AJ26" s="132"/>
      <c r="AK26" s="133"/>
      <c r="AL26" s="132"/>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69" ht="151.5" hidden="1" customHeight="1" x14ac:dyDescent="0.3">
      <c r="A27" s="220"/>
      <c r="B27" s="223"/>
      <c r="C27" s="223"/>
      <c r="D27" s="223"/>
      <c r="E27" s="235"/>
      <c r="F27" s="223"/>
      <c r="G27" s="238"/>
      <c r="H27" s="241"/>
      <c r="I27" s="229"/>
      <c r="J27" s="244"/>
      <c r="K27" s="229">
        <f t="shared" si="15"/>
        <v>0</v>
      </c>
      <c r="L27" s="241"/>
      <c r="M27" s="229"/>
      <c r="N27" s="232"/>
      <c r="O27" s="6">
        <v>6</v>
      </c>
      <c r="P27" s="123"/>
      <c r="Q27" s="124" t="str">
        <f t="shared" si="19"/>
        <v/>
      </c>
      <c r="R27" s="125"/>
      <c r="S27" s="125"/>
      <c r="T27" s="126" t="str">
        <f t="shared" si="16"/>
        <v/>
      </c>
      <c r="U27" s="125"/>
      <c r="V27" s="125"/>
      <c r="W27" s="125"/>
      <c r="X27" s="127" t="str">
        <f t="shared" si="20"/>
        <v/>
      </c>
      <c r="Y27" s="128" t="str">
        <f t="shared" si="1"/>
        <v/>
      </c>
      <c r="Z27" s="129" t="str">
        <f t="shared" si="17"/>
        <v/>
      </c>
      <c r="AA27" s="128" t="str">
        <f t="shared" si="3"/>
        <v/>
      </c>
      <c r="AB27" s="129" t="str">
        <f t="shared" si="21"/>
        <v/>
      </c>
      <c r="AC27" s="130" t="str">
        <f t="shared" si="22"/>
        <v/>
      </c>
      <c r="AD27" s="131"/>
      <c r="AE27" s="132"/>
      <c r="AF27" s="132"/>
      <c r="AG27" s="132" t="s">
        <v>212</v>
      </c>
      <c r="AH27" s="134" t="s">
        <v>213</v>
      </c>
      <c r="AI27" s="134"/>
      <c r="AJ27" s="132"/>
      <c r="AK27" s="133"/>
      <c r="AL27" s="132"/>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row>
    <row r="28" spans="1:69" ht="151.5" hidden="1" customHeight="1" x14ac:dyDescent="0.3">
      <c r="A28" s="218">
        <v>4</v>
      </c>
      <c r="B28" s="212"/>
      <c r="C28" s="212"/>
      <c r="D28" s="221"/>
      <c r="E28" s="224"/>
      <c r="F28" s="212"/>
      <c r="G28" s="215"/>
      <c r="H28" s="209"/>
      <c r="I28" s="200"/>
      <c r="J28" s="206"/>
      <c r="K28" s="200"/>
      <c r="L28" s="209"/>
      <c r="M28" s="200"/>
      <c r="N28" s="203"/>
      <c r="O28" s="122"/>
      <c r="P28" s="123"/>
      <c r="Q28" s="124"/>
      <c r="R28" s="125"/>
      <c r="S28" s="125"/>
      <c r="T28" s="126"/>
      <c r="U28" s="125"/>
      <c r="V28" s="125"/>
      <c r="W28" s="125"/>
      <c r="X28" s="127"/>
      <c r="Y28" s="128"/>
      <c r="Z28" s="129"/>
      <c r="AA28" s="128"/>
      <c r="AB28" s="129"/>
      <c r="AC28" s="130"/>
      <c r="AD28" s="131"/>
      <c r="AE28" s="132"/>
      <c r="AF28" s="132"/>
      <c r="AG28" s="132"/>
      <c r="AH28" s="134"/>
      <c r="AI28" s="134"/>
      <c r="AJ28" s="132"/>
      <c r="AK28" s="133"/>
      <c r="AL28" s="132"/>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1:69" ht="151.5" hidden="1" customHeight="1" x14ac:dyDescent="0.3">
      <c r="A29" s="219"/>
      <c r="B29" s="213"/>
      <c r="C29" s="213"/>
      <c r="D29" s="222"/>
      <c r="E29" s="225"/>
      <c r="F29" s="213"/>
      <c r="G29" s="216"/>
      <c r="H29" s="210"/>
      <c r="I29" s="201"/>
      <c r="J29" s="207"/>
      <c r="K29" s="201"/>
      <c r="L29" s="210"/>
      <c r="M29" s="201"/>
      <c r="N29" s="204"/>
      <c r="O29" s="122"/>
      <c r="P29" s="123"/>
      <c r="Q29" s="124"/>
      <c r="R29" s="125"/>
      <c r="S29" s="125"/>
      <c r="T29" s="126"/>
      <c r="U29" s="125"/>
      <c r="V29" s="125"/>
      <c r="W29" s="125"/>
      <c r="X29" s="127"/>
      <c r="Y29" s="128"/>
      <c r="Z29" s="129"/>
      <c r="AA29" s="128"/>
      <c r="AB29" s="129"/>
      <c r="AC29" s="130"/>
      <c r="AD29" s="131"/>
      <c r="AE29" s="132"/>
      <c r="AF29" s="132"/>
      <c r="AG29" s="133"/>
      <c r="AH29" s="134"/>
      <c r="AI29" s="134"/>
      <c r="AJ29" s="132"/>
      <c r="AK29" s="133"/>
      <c r="AL29" s="132"/>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row>
    <row r="30" spans="1:69" ht="151.5" hidden="1" customHeight="1" x14ac:dyDescent="0.3">
      <c r="A30" s="219"/>
      <c r="B30" s="213"/>
      <c r="C30" s="213"/>
      <c r="D30" s="222"/>
      <c r="E30" s="225"/>
      <c r="F30" s="213"/>
      <c r="G30" s="216"/>
      <c r="H30" s="210"/>
      <c r="I30" s="201"/>
      <c r="J30" s="207"/>
      <c r="K30" s="201"/>
      <c r="L30" s="210"/>
      <c r="M30" s="201"/>
      <c r="N30" s="204"/>
      <c r="O30" s="122"/>
      <c r="P30" s="135"/>
      <c r="Q30" s="124"/>
      <c r="R30" s="125"/>
      <c r="S30" s="125"/>
      <c r="T30" s="126"/>
      <c r="U30" s="125"/>
      <c r="V30" s="125"/>
      <c r="W30" s="125"/>
      <c r="X30" s="127"/>
      <c r="Y30" s="128"/>
      <c r="Z30" s="129"/>
      <c r="AA30" s="128"/>
      <c r="AB30" s="129"/>
      <c r="AC30" s="130"/>
      <c r="AD30" s="131"/>
      <c r="AE30" s="132"/>
      <c r="AF30" s="132"/>
      <c r="AG30" s="133"/>
      <c r="AH30" s="134"/>
      <c r="AI30" s="134"/>
      <c r="AJ30" s="132"/>
      <c r="AK30" s="133"/>
      <c r="AL30" s="132"/>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151.5" hidden="1" customHeight="1" x14ac:dyDescent="0.3">
      <c r="A31" s="219"/>
      <c r="B31" s="213"/>
      <c r="C31" s="213"/>
      <c r="D31" s="222"/>
      <c r="E31" s="225"/>
      <c r="F31" s="213"/>
      <c r="G31" s="216"/>
      <c r="H31" s="210"/>
      <c r="I31" s="201"/>
      <c r="J31" s="207"/>
      <c r="K31" s="201"/>
      <c r="L31" s="210"/>
      <c r="M31" s="201"/>
      <c r="N31" s="204"/>
      <c r="O31" s="122"/>
      <c r="P31" s="123"/>
      <c r="Q31" s="124"/>
      <c r="R31" s="125"/>
      <c r="S31" s="125"/>
      <c r="T31" s="126"/>
      <c r="U31" s="125"/>
      <c r="V31" s="125"/>
      <c r="W31" s="125"/>
      <c r="X31" s="127"/>
      <c r="Y31" s="128"/>
      <c r="Z31" s="129"/>
      <c r="AA31" s="128"/>
      <c r="AB31" s="129"/>
      <c r="AC31" s="130"/>
      <c r="AD31" s="131"/>
      <c r="AE31" s="132"/>
      <c r="AF31" s="132"/>
      <c r="AG31" s="133"/>
      <c r="AH31" s="134"/>
      <c r="AI31" s="134"/>
      <c r="AJ31" s="132"/>
      <c r="AK31" s="133"/>
      <c r="AL31" s="132"/>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151.5" hidden="1" customHeight="1" x14ac:dyDescent="0.3">
      <c r="A32" s="219"/>
      <c r="B32" s="213"/>
      <c r="C32" s="213"/>
      <c r="D32" s="222"/>
      <c r="E32" s="225"/>
      <c r="F32" s="213"/>
      <c r="G32" s="216"/>
      <c r="H32" s="210"/>
      <c r="I32" s="201"/>
      <c r="J32" s="207"/>
      <c r="K32" s="201"/>
      <c r="L32" s="210"/>
      <c r="M32" s="201"/>
      <c r="N32" s="204"/>
      <c r="O32" s="122"/>
      <c r="P32" s="123"/>
      <c r="Q32" s="124"/>
      <c r="R32" s="125"/>
      <c r="S32" s="125"/>
      <c r="T32" s="126"/>
      <c r="U32" s="125"/>
      <c r="V32" s="125"/>
      <c r="W32" s="125"/>
      <c r="X32" s="136"/>
      <c r="Y32" s="128"/>
      <c r="Z32" s="129"/>
      <c r="AA32" s="128"/>
      <c r="AB32" s="129"/>
      <c r="AC32" s="130"/>
      <c r="AD32" s="131"/>
      <c r="AE32" s="132"/>
      <c r="AF32" s="132"/>
      <c r="AG32" s="133"/>
      <c r="AH32" s="134"/>
      <c r="AI32" s="134"/>
      <c r="AJ32" s="132"/>
      <c r="AK32" s="133"/>
      <c r="AL32" s="132"/>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151.5" hidden="1" customHeight="1" x14ac:dyDescent="0.3">
      <c r="A33" s="220"/>
      <c r="B33" s="214"/>
      <c r="C33" s="214"/>
      <c r="D33" s="223"/>
      <c r="E33" s="226"/>
      <c r="F33" s="214"/>
      <c r="G33" s="217"/>
      <c r="H33" s="211"/>
      <c r="I33" s="202"/>
      <c r="J33" s="208"/>
      <c r="K33" s="202"/>
      <c r="L33" s="211"/>
      <c r="M33" s="202"/>
      <c r="N33" s="205"/>
      <c r="O33" s="122"/>
      <c r="P33" s="123"/>
      <c r="Q33" s="124"/>
      <c r="R33" s="125"/>
      <c r="S33" s="125"/>
      <c r="T33" s="126"/>
      <c r="U33" s="125"/>
      <c r="V33" s="125"/>
      <c r="W33" s="125"/>
      <c r="X33" s="127"/>
      <c r="Y33" s="128"/>
      <c r="Z33" s="129"/>
      <c r="AA33" s="128"/>
      <c r="AB33" s="129"/>
      <c r="AC33" s="130"/>
      <c r="AD33" s="131"/>
      <c r="AE33" s="132"/>
      <c r="AF33" s="132"/>
      <c r="AG33" s="133"/>
      <c r="AH33" s="134"/>
      <c r="AI33" s="134"/>
      <c r="AJ33" s="132"/>
      <c r="AK33" s="133"/>
      <c r="AL33" s="132"/>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ht="151.5" hidden="1" customHeight="1" x14ac:dyDescent="0.3">
      <c r="A34" s="218">
        <v>5</v>
      </c>
      <c r="B34" s="212"/>
      <c r="C34" s="212"/>
      <c r="D34" s="221"/>
      <c r="E34" s="224"/>
      <c r="F34" s="212"/>
      <c r="G34" s="215"/>
      <c r="H34" s="209" t="str">
        <f>IF(G34&lt;=0,"",IF(G34&lt;=2,"Muy Baja",IF(G34&lt;=24,"Baja",IF(G34&lt;=500,"Media",IF(G34&lt;=5000,"Alta","Muy Alta")))))</f>
        <v/>
      </c>
      <c r="I34" s="200" t="str">
        <f>IF(H34="","",IF(H34="Muy Baja",0.2,IF(H34="Baja",0.4,IF(H34="Media",0.6,IF(H34="Alta",0.8,IF(H34="Muy Alta",1,))))))</f>
        <v/>
      </c>
      <c r="J34" s="206"/>
      <c r="K34" s="200">
        <f>IF(NOT(ISERROR(MATCH(J34,'Tabla Impacto'!$B$221:$B$223,0))),'Tabla Impacto'!$F$223&amp;"Por favor no seleccionar los criterios de impacto(Afectación Económica o presupuestal y Pérdida Reputacional)",J34)</f>
        <v>0</v>
      </c>
      <c r="L34" s="209" t="str">
        <f>IF(OR(K34='Tabla Impacto'!$C$11,K34='Tabla Impacto'!$D$11),"Leve",IF(OR(K34='Tabla Impacto'!$C$12,K34='Tabla Impacto'!$D$12),"Menor",IF(OR(K34='Tabla Impacto'!$C$13,K34='Tabla Impacto'!$D$13),"Moderado",IF(OR(K34='Tabla Impacto'!$C$14,K34='Tabla Impacto'!$D$14),"Mayor",IF(OR(K34='Tabla Impacto'!$C$15,K34='Tabla Impacto'!$D$15),"Catastrófico","")))))</f>
        <v/>
      </c>
      <c r="M34" s="200" t="str">
        <f>IF(L34="","",IF(L34="Leve",0.2,IF(L34="Menor",0.4,IF(L34="Moderado",0.6,IF(L34="Mayor",0.8,IF(L34="Catastrófico",1,))))))</f>
        <v/>
      </c>
      <c r="N34" s="203"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2">
        <v>1</v>
      </c>
      <c r="P34" s="123"/>
      <c r="Q34" s="124" t="str">
        <f>IF(OR(R34="Preventivo",R34="Detectivo"),"Probabilidad",IF(R34="Correctivo","Impacto",""))</f>
        <v/>
      </c>
      <c r="R34" s="125"/>
      <c r="S34" s="125"/>
      <c r="T34" s="126" t="str">
        <f>IF(AND(R34="Preventivo",S34="Automático"),"50%",IF(AND(R34="Preventivo",S34="Manual"),"40%",IF(AND(R34="Detectivo",S34="Automático"),"40%",IF(AND(R34="Detectivo",S34="Manual"),"30%",IF(AND(R34="Correctivo",S34="Automático"),"35%",IF(AND(R34="Correctivo",S34="Manual"),"25%",""))))))</f>
        <v/>
      </c>
      <c r="U34" s="125"/>
      <c r="V34" s="125"/>
      <c r="W34" s="125"/>
      <c r="X34" s="127" t="str">
        <f>IFERROR(IF(Q34="Probabilidad",(I34-(+I34*T34)),IF(Q34="Impacto",I34,"")),"")</f>
        <v/>
      </c>
      <c r="Y34" s="128" t="str">
        <f>IFERROR(IF(X34="","",IF(X34&lt;=0.2,"Muy Baja",IF(X34&lt;=0.4,"Baja",IF(X34&lt;=0.6,"Media",IF(X34&lt;=0.8,"Alta","Muy Alta"))))),"")</f>
        <v/>
      </c>
      <c r="Z34" s="129" t="str">
        <f>+X34</f>
        <v/>
      </c>
      <c r="AA34" s="128" t="str">
        <f>IFERROR(IF(AB34="","",IF(AB34&lt;=0.2,"Leve",IF(AB34&lt;=0.4,"Menor",IF(AB34&lt;=0.6,"Moderado",IF(AB34&lt;=0.8,"Mayor","Catastrófico"))))),"")</f>
        <v/>
      </c>
      <c r="AB34" s="129" t="str">
        <f>IFERROR(IF(Q34="Impacto",(M34-(+M34*T34)),IF(Q34="Probabilidad",M34,"")),"")</f>
        <v/>
      </c>
      <c r="AC34" s="130"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1"/>
      <c r="AE34" s="132"/>
      <c r="AF34" s="132"/>
      <c r="AG34" s="133"/>
      <c r="AH34" s="134"/>
      <c r="AI34" s="134"/>
      <c r="AJ34" s="132"/>
      <c r="AK34" s="133"/>
      <c r="AL34" s="132"/>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ht="151.5" hidden="1" customHeight="1" x14ac:dyDescent="0.3">
      <c r="A35" s="219"/>
      <c r="B35" s="213"/>
      <c r="C35" s="213"/>
      <c r="D35" s="222"/>
      <c r="E35" s="225"/>
      <c r="F35" s="213"/>
      <c r="G35" s="216"/>
      <c r="H35" s="210"/>
      <c r="I35" s="201"/>
      <c r="J35" s="207"/>
      <c r="K35" s="201">
        <f t="shared" ref="K35:K39" si="23">IF(NOT(ISERROR(MATCH(J35,_xlfn.ANCHORARRAY(E46),0))),I48&amp;"Por favor no seleccionar los criterios de impacto",J35)</f>
        <v>0</v>
      </c>
      <c r="L35" s="210"/>
      <c r="M35" s="201"/>
      <c r="N35" s="204"/>
      <c r="O35" s="122">
        <v>2</v>
      </c>
      <c r="P35" s="123"/>
      <c r="Q35" s="124" t="str">
        <f>IF(OR(R35="Preventivo",R35="Detectivo"),"Probabilidad",IF(R35="Correctivo","Impacto",""))</f>
        <v/>
      </c>
      <c r="R35" s="125"/>
      <c r="S35" s="125"/>
      <c r="T35" s="126" t="str">
        <f t="shared" ref="T35:T39" si="24">IF(AND(R35="Preventivo",S35="Automático"),"50%",IF(AND(R35="Preventivo",S35="Manual"),"40%",IF(AND(R35="Detectivo",S35="Automático"),"40%",IF(AND(R35="Detectivo",S35="Manual"),"30%",IF(AND(R35="Correctivo",S35="Automático"),"35%",IF(AND(R35="Correctivo",S35="Manual"),"25%",""))))))</f>
        <v/>
      </c>
      <c r="U35" s="125"/>
      <c r="V35" s="125"/>
      <c r="W35" s="125"/>
      <c r="X35" s="127" t="str">
        <f>IFERROR(IF(AND(Q34="Probabilidad",Q35="Probabilidad"),(Z34-(+Z34*T35)),IF(Q35="Probabilidad",(I34-(+I34*T35)),IF(Q35="Impacto",Z34,""))),"")</f>
        <v/>
      </c>
      <c r="Y35" s="128" t="str">
        <f t="shared" si="1"/>
        <v/>
      </c>
      <c r="Z35" s="129" t="str">
        <f t="shared" ref="Z35:Z39" si="25">+X35</f>
        <v/>
      </c>
      <c r="AA35" s="128" t="str">
        <f t="shared" si="3"/>
        <v/>
      </c>
      <c r="AB35" s="129" t="str">
        <f>IFERROR(IF(AND(Q34="Impacto",Q35="Impacto"),(AB34-(+AB34*T35)),IF(Q35="Impacto",(M34-(+M34*T35)),IF(Q35="Probabilidad",AB34,""))),"")</f>
        <v/>
      </c>
      <c r="AC35" s="130" t="str">
        <f t="shared" ref="AC35:AC36" si="26">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1"/>
      <c r="AE35" s="132"/>
      <c r="AF35" s="132"/>
      <c r="AG35" s="133"/>
      <c r="AH35" s="134"/>
      <c r="AI35" s="134"/>
      <c r="AJ35" s="132"/>
      <c r="AK35" s="133"/>
      <c r="AL35" s="132"/>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t="151.5" hidden="1" customHeight="1" x14ac:dyDescent="0.3">
      <c r="A36" s="219"/>
      <c r="B36" s="213"/>
      <c r="C36" s="213"/>
      <c r="D36" s="222"/>
      <c r="E36" s="225"/>
      <c r="F36" s="213"/>
      <c r="G36" s="216"/>
      <c r="H36" s="210"/>
      <c r="I36" s="201"/>
      <c r="J36" s="207"/>
      <c r="K36" s="201">
        <f t="shared" si="23"/>
        <v>0</v>
      </c>
      <c r="L36" s="210"/>
      <c r="M36" s="201"/>
      <c r="N36" s="204"/>
      <c r="O36" s="122">
        <v>3</v>
      </c>
      <c r="P36" s="135"/>
      <c r="Q36" s="124" t="str">
        <f>IF(OR(R36="Preventivo",R36="Detectivo"),"Probabilidad",IF(R36="Correctivo","Impacto",""))</f>
        <v/>
      </c>
      <c r="R36" s="125"/>
      <c r="S36" s="125"/>
      <c r="T36" s="126" t="str">
        <f t="shared" si="24"/>
        <v/>
      </c>
      <c r="U36" s="125"/>
      <c r="V36" s="125"/>
      <c r="W36" s="125"/>
      <c r="X36" s="127" t="str">
        <f>IFERROR(IF(AND(Q35="Probabilidad",Q36="Probabilidad"),(Z35-(+Z35*T36)),IF(AND(Q35="Impacto",Q36="Probabilidad"),(Z34-(+Z34*T36)),IF(Q36="Impacto",Z35,""))),"")</f>
        <v/>
      </c>
      <c r="Y36" s="128" t="str">
        <f t="shared" si="1"/>
        <v/>
      </c>
      <c r="Z36" s="129" t="str">
        <f t="shared" si="25"/>
        <v/>
      </c>
      <c r="AA36" s="128" t="str">
        <f t="shared" si="3"/>
        <v/>
      </c>
      <c r="AB36" s="129" t="str">
        <f>IFERROR(IF(AND(Q35="Impacto",Q36="Impacto"),(AB35-(+AB35*T36)),IF(AND(Q35="Probabilidad",Q36="Impacto"),(AB34-(+AB34*T36)),IF(Q36="Probabilidad",AB35,""))),"")</f>
        <v/>
      </c>
      <c r="AC36" s="130" t="str">
        <f t="shared" si="26"/>
        <v/>
      </c>
      <c r="AD36" s="131"/>
      <c r="AE36" s="132"/>
      <c r="AF36" s="132"/>
      <c r="AG36" s="133"/>
      <c r="AH36" s="134"/>
      <c r="AI36" s="134"/>
      <c r="AJ36" s="132"/>
      <c r="AK36" s="133"/>
      <c r="AL36" s="132"/>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ht="151.5" hidden="1" customHeight="1" x14ac:dyDescent="0.3">
      <c r="A37" s="219"/>
      <c r="B37" s="213"/>
      <c r="C37" s="213"/>
      <c r="D37" s="222"/>
      <c r="E37" s="225"/>
      <c r="F37" s="213"/>
      <c r="G37" s="216"/>
      <c r="H37" s="210"/>
      <c r="I37" s="201"/>
      <c r="J37" s="207"/>
      <c r="K37" s="201">
        <f t="shared" si="23"/>
        <v>0</v>
      </c>
      <c r="L37" s="210"/>
      <c r="M37" s="201"/>
      <c r="N37" s="204"/>
      <c r="O37" s="122">
        <v>4</v>
      </c>
      <c r="P37" s="123"/>
      <c r="Q37" s="124" t="str">
        <f t="shared" ref="Q37:Q39" si="27">IF(OR(R37="Preventivo",R37="Detectivo"),"Probabilidad",IF(R37="Correctivo","Impacto",""))</f>
        <v/>
      </c>
      <c r="R37" s="125"/>
      <c r="S37" s="125"/>
      <c r="T37" s="126" t="str">
        <f t="shared" si="24"/>
        <v/>
      </c>
      <c r="U37" s="125"/>
      <c r="V37" s="125"/>
      <c r="W37" s="125"/>
      <c r="X37" s="127" t="str">
        <f t="shared" ref="X37:X39" si="28">IFERROR(IF(AND(Q36="Probabilidad",Q37="Probabilidad"),(Z36-(+Z36*T37)),IF(AND(Q36="Impacto",Q37="Probabilidad"),(Z35-(+Z35*T37)),IF(Q37="Impacto",Z36,""))),"")</f>
        <v/>
      </c>
      <c r="Y37" s="128" t="str">
        <f t="shared" si="1"/>
        <v/>
      </c>
      <c r="Z37" s="129" t="str">
        <f t="shared" si="25"/>
        <v/>
      </c>
      <c r="AA37" s="128" t="str">
        <f t="shared" si="3"/>
        <v/>
      </c>
      <c r="AB37" s="129" t="str">
        <f t="shared" ref="AB37:AB39" si="29">IFERROR(IF(AND(Q36="Impacto",Q37="Impacto"),(AB36-(+AB36*T37)),IF(AND(Q36="Probabilidad",Q37="Impacto"),(AB35-(+AB35*T37)),IF(Q37="Probabilidad",AB36,""))),"")</f>
        <v/>
      </c>
      <c r="AC37" s="130"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1"/>
      <c r="AE37" s="132"/>
      <c r="AF37" s="132"/>
      <c r="AG37" s="133"/>
      <c r="AH37" s="134"/>
      <c r="AI37" s="134"/>
      <c r="AJ37" s="132"/>
      <c r="AK37" s="133"/>
      <c r="AL37" s="132"/>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t="151.5" hidden="1" customHeight="1" x14ac:dyDescent="0.3">
      <c r="A38" s="219"/>
      <c r="B38" s="213"/>
      <c r="C38" s="213"/>
      <c r="D38" s="222"/>
      <c r="E38" s="225"/>
      <c r="F38" s="213"/>
      <c r="G38" s="216"/>
      <c r="H38" s="210"/>
      <c r="I38" s="201"/>
      <c r="J38" s="207"/>
      <c r="K38" s="201">
        <f t="shared" si="23"/>
        <v>0</v>
      </c>
      <c r="L38" s="210"/>
      <c r="M38" s="201"/>
      <c r="N38" s="204"/>
      <c r="O38" s="122">
        <v>5</v>
      </c>
      <c r="P38" s="123"/>
      <c r="Q38" s="124" t="str">
        <f t="shared" si="27"/>
        <v/>
      </c>
      <c r="R38" s="125"/>
      <c r="S38" s="125"/>
      <c r="T38" s="126" t="str">
        <f t="shared" si="24"/>
        <v/>
      </c>
      <c r="U38" s="125"/>
      <c r="V38" s="125"/>
      <c r="W38" s="125"/>
      <c r="X38" s="127" t="str">
        <f t="shared" si="28"/>
        <v/>
      </c>
      <c r="Y38" s="128" t="str">
        <f t="shared" si="1"/>
        <v/>
      </c>
      <c r="Z38" s="129" t="str">
        <f t="shared" si="25"/>
        <v/>
      </c>
      <c r="AA38" s="128" t="str">
        <f t="shared" si="3"/>
        <v/>
      </c>
      <c r="AB38" s="129" t="str">
        <f t="shared" si="29"/>
        <v/>
      </c>
      <c r="AC38" s="130" t="str">
        <f t="shared" ref="AC38:AC39" si="30">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1"/>
      <c r="AE38" s="132"/>
      <c r="AF38" s="132"/>
      <c r="AG38" s="133"/>
      <c r="AH38" s="134"/>
      <c r="AI38" s="134"/>
      <c r="AJ38" s="132"/>
      <c r="AK38" s="133"/>
      <c r="AL38" s="132"/>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t="151.5" hidden="1" customHeight="1" x14ac:dyDescent="0.3">
      <c r="A39" s="220"/>
      <c r="B39" s="214"/>
      <c r="C39" s="214"/>
      <c r="D39" s="223"/>
      <c r="E39" s="226"/>
      <c r="F39" s="214"/>
      <c r="G39" s="217"/>
      <c r="H39" s="211"/>
      <c r="I39" s="202"/>
      <c r="J39" s="208"/>
      <c r="K39" s="202">
        <f t="shared" si="23"/>
        <v>0</v>
      </c>
      <c r="L39" s="211"/>
      <c r="M39" s="202"/>
      <c r="N39" s="205"/>
      <c r="O39" s="122">
        <v>6</v>
      </c>
      <c r="P39" s="123"/>
      <c r="Q39" s="124" t="str">
        <f t="shared" si="27"/>
        <v/>
      </c>
      <c r="R39" s="125"/>
      <c r="S39" s="125"/>
      <c r="T39" s="126" t="str">
        <f t="shared" si="24"/>
        <v/>
      </c>
      <c r="U39" s="125"/>
      <c r="V39" s="125"/>
      <c r="W39" s="125"/>
      <c r="X39" s="127" t="str">
        <f t="shared" si="28"/>
        <v/>
      </c>
      <c r="Y39" s="128" t="str">
        <f t="shared" si="1"/>
        <v/>
      </c>
      <c r="Z39" s="129" t="str">
        <f t="shared" si="25"/>
        <v/>
      </c>
      <c r="AA39" s="128" t="str">
        <f t="shared" si="3"/>
        <v/>
      </c>
      <c r="AB39" s="129" t="str">
        <f t="shared" si="29"/>
        <v/>
      </c>
      <c r="AC39" s="130" t="str">
        <f t="shared" si="30"/>
        <v/>
      </c>
      <c r="AD39" s="131"/>
      <c r="AE39" s="132"/>
      <c r="AF39" s="132"/>
      <c r="AG39" s="133"/>
      <c r="AH39" s="134"/>
      <c r="AI39" s="134"/>
      <c r="AJ39" s="132"/>
      <c r="AK39" s="133"/>
      <c r="AL39" s="132"/>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t="151.5" hidden="1" customHeight="1" x14ac:dyDescent="0.3">
      <c r="A40" s="218">
        <v>6</v>
      </c>
      <c r="B40" s="212"/>
      <c r="C40" s="212"/>
      <c r="D40" s="221"/>
      <c r="E40" s="224"/>
      <c r="F40" s="212"/>
      <c r="G40" s="215"/>
      <c r="H40" s="209" t="str">
        <f>IF(G40&lt;=0,"",IF(G40&lt;=2,"Muy Baja",IF(G40&lt;=24,"Baja",IF(G40&lt;=500,"Media",IF(G40&lt;=5000,"Alta","Muy Alta")))))</f>
        <v/>
      </c>
      <c r="I40" s="200" t="str">
        <f>IF(H40="","",IF(H40="Muy Baja",0.2,IF(H40="Baja",0.4,IF(H40="Media",0.6,IF(H40="Alta",0.8,IF(H40="Muy Alta",1,))))))</f>
        <v/>
      </c>
      <c r="J40" s="206"/>
      <c r="K40" s="200">
        <f>IF(NOT(ISERROR(MATCH(J40,'Tabla Impacto'!$B$221:$B$223,0))),'Tabla Impacto'!$F$223&amp;"Por favor no seleccionar los criterios de impacto(Afectación Económica o presupuestal y Pérdida Reputacional)",J40)</f>
        <v>0</v>
      </c>
      <c r="L40" s="209" t="str">
        <f>IF(OR(K40='Tabla Impacto'!$C$11,K40='Tabla Impacto'!$D$11),"Leve",IF(OR(K40='Tabla Impacto'!$C$12,K40='Tabla Impacto'!$D$12),"Menor",IF(OR(K40='Tabla Impacto'!$C$13,K40='Tabla Impacto'!$D$13),"Moderado",IF(OR(K40='Tabla Impacto'!$C$14,K40='Tabla Impacto'!$D$14),"Mayor",IF(OR(K40='Tabla Impacto'!$C$15,K40='Tabla Impacto'!$D$15),"Catastrófico","")))))</f>
        <v/>
      </c>
      <c r="M40" s="200" t="str">
        <f>IF(L40="","",IF(L40="Leve",0.2,IF(L40="Menor",0.4,IF(L40="Moderado",0.6,IF(L40="Mayor",0.8,IF(L40="Catastrófico",1,))))))</f>
        <v/>
      </c>
      <c r="N40" s="203"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2">
        <v>1</v>
      </c>
      <c r="P40" s="123"/>
      <c r="Q40" s="124" t="str">
        <f>IF(OR(R40="Preventivo",R40="Detectivo"),"Probabilidad",IF(R40="Correctivo","Impacto",""))</f>
        <v/>
      </c>
      <c r="R40" s="125"/>
      <c r="S40" s="125"/>
      <c r="T40" s="126" t="str">
        <f>IF(AND(R40="Preventivo",S40="Automático"),"50%",IF(AND(R40="Preventivo",S40="Manual"),"40%",IF(AND(R40="Detectivo",S40="Automático"),"40%",IF(AND(R40="Detectivo",S40="Manual"),"30%",IF(AND(R40="Correctivo",S40="Automático"),"35%",IF(AND(R40="Correctivo",S40="Manual"),"25%",""))))))</f>
        <v/>
      </c>
      <c r="U40" s="125"/>
      <c r="V40" s="125"/>
      <c r="W40" s="125"/>
      <c r="X40" s="127" t="str">
        <f>IFERROR(IF(Q40="Probabilidad",(I40-(+I40*T40)),IF(Q40="Impacto",I40,"")),"")</f>
        <v/>
      </c>
      <c r="Y40" s="128" t="str">
        <f>IFERROR(IF(X40="","",IF(X40&lt;=0.2,"Muy Baja",IF(X40&lt;=0.4,"Baja",IF(X40&lt;=0.6,"Media",IF(X40&lt;=0.8,"Alta","Muy Alta"))))),"")</f>
        <v/>
      </c>
      <c r="Z40" s="129" t="str">
        <f>+X40</f>
        <v/>
      </c>
      <c r="AA40" s="128" t="str">
        <f>IFERROR(IF(AB40="","",IF(AB40&lt;=0.2,"Leve",IF(AB40&lt;=0.4,"Menor",IF(AB40&lt;=0.6,"Moderado",IF(AB40&lt;=0.8,"Mayor","Catastrófico"))))),"")</f>
        <v/>
      </c>
      <c r="AB40" s="129" t="str">
        <f>IFERROR(IF(Q40="Impacto",(M40-(+M40*T40)),IF(Q40="Probabilidad",M40,"")),"")</f>
        <v/>
      </c>
      <c r="AC40" s="130"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1"/>
      <c r="AE40" s="132"/>
      <c r="AF40" s="132"/>
      <c r="AG40" s="133"/>
      <c r="AH40" s="134"/>
      <c r="AI40" s="134"/>
      <c r="AJ40" s="132"/>
      <c r="AK40" s="133"/>
      <c r="AL40" s="132"/>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69" ht="151.5" hidden="1" customHeight="1" x14ac:dyDescent="0.3">
      <c r="A41" s="219"/>
      <c r="B41" s="213"/>
      <c r="C41" s="213"/>
      <c r="D41" s="222"/>
      <c r="E41" s="225"/>
      <c r="F41" s="213"/>
      <c r="G41" s="216"/>
      <c r="H41" s="210"/>
      <c r="I41" s="201"/>
      <c r="J41" s="207"/>
      <c r="K41" s="201">
        <f t="shared" ref="K41:K45" si="31">IF(NOT(ISERROR(MATCH(J41,_xlfn.ANCHORARRAY(E52),0))),I54&amp;"Por favor no seleccionar los criterios de impacto",J41)</f>
        <v>0</v>
      </c>
      <c r="L41" s="210"/>
      <c r="M41" s="201"/>
      <c r="N41" s="204"/>
      <c r="O41" s="122">
        <v>2</v>
      </c>
      <c r="P41" s="123"/>
      <c r="Q41" s="124" t="str">
        <f>IF(OR(R41="Preventivo",R41="Detectivo"),"Probabilidad",IF(R41="Correctivo","Impacto",""))</f>
        <v/>
      </c>
      <c r="R41" s="125"/>
      <c r="S41" s="125"/>
      <c r="T41" s="126" t="str">
        <f t="shared" ref="T41:T45" si="32">IF(AND(R41="Preventivo",S41="Automático"),"50%",IF(AND(R41="Preventivo",S41="Manual"),"40%",IF(AND(R41="Detectivo",S41="Automático"),"40%",IF(AND(R41="Detectivo",S41="Manual"),"30%",IF(AND(R41="Correctivo",S41="Automático"),"35%",IF(AND(R41="Correctivo",S41="Manual"),"25%",""))))))</f>
        <v/>
      </c>
      <c r="U41" s="125"/>
      <c r="V41" s="125"/>
      <c r="W41" s="125"/>
      <c r="X41" s="127" t="str">
        <f>IFERROR(IF(AND(Q40="Probabilidad",Q41="Probabilidad"),(Z40-(+Z40*T41)),IF(Q41="Probabilidad",(I40-(+I40*T41)),IF(Q41="Impacto",Z40,""))),"")</f>
        <v/>
      </c>
      <c r="Y41" s="128" t="str">
        <f t="shared" si="1"/>
        <v/>
      </c>
      <c r="Z41" s="129" t="str">
        <f t="shared" ref="Z41:Z45" si="33">+X41</f>
        <v/>
      </c>
      <c r="AA41" s="128" t="str">
        <f t="shared" si="3"/>
        <v/>
      </c>
      <c r="AB41" s="129" t="str">
        <f>IFERROR(IF(AND(Q40="Impacto",Q41="Impacto"),(AB40-(+AB40*T41)),IF(Q41="Impacto",(M40-(+M40*T41)),IF(Q41="Probabilidad",AB40,""))),"")</f>
        <v/>
      </c>
      <c r="AC41" s="130" t="str">
        <f t="shared" ref="AC41:AC42" si="34">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1"/>
      <c r="AE41" s="132"/>
      <c r="AF41" s="132"/>
      <c r="AG41" s="133"/>
      <c r="AH41" s="134"/>
      <c r="AI41" s="134"/>
      <c r="AJ41" s="132"/>
      <c r="AK41" s="133"/>
      <c r="AL41" s="132"/>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1:69" ht="151.5" hidden="1" customHeight="1" x14ac:dyDescent="0.3">
      <c r="A42" s="219"/>
      <c r="B42" s="213"/>
      <c r="C42" s="213"/>
      <c r="D42" s="222"/>
      <c r="E42" s="225"/>
      <c r="F42" s="213"/>
      <c r="G42" s="216"/>
      <c r="H42" s="210"/>
      <c r="I42" s="201"/>
      <c r="J42" s="207"/>
      <c r="K42" s="201">
        <f t="shared" si="31"/>
        <v>0</v>
      </c>
      <c r="L42" s="210"/>
      <c r="M42" s="201"/>
      <c r="N42" s="204"/>
      <c r="O42" s="122">
        <v>3</v>
      </c>
      <c r="P42" s="135"/>
      <c r="Q42" s="124" t="str">
        <f>IF(OR(R42="Preventivo",R42="Detectivo"),"Probabilidad",IF(R42="Correctivo","Impacto",""))</f>
        <v/>
      </c>
      <c r="R42" s="125"/>
      <c r="S42" s="125"/>
      <c r="T42" s="126" t="str">
        <f t="shared" si="32"/>
        <v/>
      </c>
      <c r="U42" s="125"/>
      <c r="V42" s="125"/>
      <c r="W42" s="125"/>
      <c r="X42" s="127" t="str">
        <f>IFERROR(IF(AND(Q41="Probabilidad",Q42="Probabilidad"),(Z41-(+Z41*T42)),IF(AND(Q41="Impacto",Q42="Probabilidad"),(Z40-(+Z40*T42)),IF(Q42="Impacto",Z41,""))),"")</f>
        <v/>
      </c>
      <c r="Y42" s="128" t="str">
        <f t="shared" si="1"/>
        <v/>
      </c>
      <c r="Z42" s="129" t="str">
        <f t="shared" si="33"/>
        <v/>
      </c>
      <c r="AA42" s="128" t="str">
        <f t="shared" si="3"/>
        <v/>
      </c>
      <c r="AB42" s="129" t="str">
        <f>IFERROR(IF(AND(Q41="Impacto",Q42="Impacto"),(AB41-(+AB41*T42)),IF(AND(Q41="Probabilidad",Q42="Impacto"),(AB40-(+AB40*T42)),IF(Q42="Probabilidad",AB41,""))),"")</f>
        <v/>
      </c>
      <c r="AC42" s="130" t="str">
        <f t="shared" si="34"/>
        <v/>
      </c>
      <c r="AD42" s="131"/>
      <c r="AE42" s="132"/>
      <c r="AF42" s="132"/>
      <c r="AG42" s="133"/>
      <c r="AH42" s="134"/>
      <c r="AI42" s="134"/>
      <c r="AJ42" s="132"/>
      <c r="AK42" s="133"/>
      <c r="AL42" s="132"/>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1:69" ht="151.5" hidden="1" customHeight="1" x14ac:dyDescent="0.3">
      <c r="A43" s="219"/>
      <c r="B43" s="213"/>
      <c r="C43" s="213"/>
      <c r="D43" s="222"/>
      <c r="E43" s="225"/>
      <c r="F43" s="213"/>
      <c r="G43" s="216"/>
      <c r="H43" s="210"/>
      <c r="I43" s="201"/>
      <c r="J43" s="207"/>
      <c r="K43" s="201">
        <f t="shared" si="31"/>
        <v>0</v>
      </c>
      <c r="L43" s="210"/>
      <c r="M43" s="201"/>
      <c r="N43" s="204"/>
      <c r="O43" s="122">
        <v>4</v>
      </c>
      <c r="P43" s="123"/>
      <c r="Q43" s="124" t="str">
        <f t="shared" ref="Q43:Q45" si="35">IF(OR(R43="Preventivo",R43="Detectivo"),"Probabilidad",IF(R43="Correctivo","Impacto",""))</f>
        <v/>
      </c>
      <c r="R43" s="125"/>
      <c r="S43" s="125"/>
      <c r="T43" s="126" t="str">
        <f t="shared" si="32"/>
        <v/>
      </c>
      <c r="U43" s="125"/>
      <c r="V43" s="125"/>
      <c r="W43" s="125"/>
      <c r="X43" s="127" t="str">
        <f t="shared" ref="X43:X45" si="36">IFERROR(IF(AND(Q42="Probabilidad",Q43="Probabilidad"),(Z42-(+Z42*T43)),IF(AND(Q42="Impacto",Q43="Probabilidad"),(Z41-(+Z41*T43)),IF(Q43="Impacto",Z42,""))),"")</f>
        <v/>
      </c>
      <c r="Y43" s="128" t="str">
        <f t="shared" si="1"/>
        <v/>
      </c>
      <c r="Z43" s="129" t="str">
        <f t="shared" si="33"/>
        <v/>
      </c>
      <c r="AA43" s="128" t="str">
        <f t="shared" si="3"/>
        <v/>
      </c>
      <c r="AB43" s="129" t="str">
        <f t="shared" ref="AB43:AB45" si="37">IFERROR(IF(AND(Q42="Impacto",Q43="Impacto"),(AB42-(+AB42*T43)),IF(AND(Q42="Probabilidad",Q43="Impacto"),(AB41-(+AB41*T43)),IF(Q43="Probabilidad",AB42,""))),"")</f>
        <v/>
      </c>
      <c r="AC43" s="130"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1"/>
      <c r="AE43" s="132"/>
      <c r="AF43" s="132"/>
      <c r="AG43" s="133"/>
      <c r="AH43" s="134"/>
      <c r="AI43" s="134"/>
      <c r="AJ43" s="132"/>
      <c r="AK43" s="133"/>
      <c r="AL43" s="132"/>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1:69" ht="151.5" hidden="1" customHeight="1" x14ac:dyDescent="0.3">
      <c r="A44" s="219"/>
      <c r="B44" s="213"/>
      <c r="C44" s="213"/>
      <c r="D44" s="222"/>
      <c r="E44" s="225"/>
      <c r="F44" s="213"/>
      <c r="G44" s="216"/>
      <c r="H44" s="210"/>
      <c r="I44" s="201"/>
      <c r="J44" s="207"/>
      <c r="K44" s="201">
        <f t="shared" si="31"/>
        <v>0</v>
      </c>
      <c r="L44" s="210"/>
      <c r="M44" s="201"/>
      <c r="N44" s="204"/>
      <c r="O44" s="122">
        <v>5</v>
      </c>
      <c r="P44" s="123"/>
      <c r="Q44" s="124" t="str">
        <f t="shared" si="35"/>
        <v/>
      </c>
      <c r="R44" s="125"/>
      <c r="S44" s="125"/>
      <c r="T44" s="126" t="str">
        <f t="shared" si="32"/>
        <v/>
      </c>
      <c r="U44" s="125"/>
      <c r="V44" s="125"/>
      <c r="W44" s="125"/>
      <c r="X44" s="127" t="str">
        <f t="shared" si="36"/>
        <v/>
      </c>
      <c r="Y44" s="128" t="str">
        <f t="shared" si="1"/>
        <v/>
      </c>
      <c r="Z44" s="129" t="str">
        <f t="shared" si="33"/>
        <v/>
      </c>
      <c r="AA44" s="128" t="str">
        <f t="shared" si="3"/>
        <v/>
      </c>
      <c r="AB44" s="129" t="str">
        <f t="shared" si="37"/>
        <v/>
      </c>
      <c r="AC44" s="130" t="str">
        <f t="shared" ref="AC44" si="38">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1"/>
      <c r="AE44" s="132"/>
      <c r="AF44" s="132"/>
      <c r="AG44" s="133"/>
      <c r="AH44" s="134"/>
      <c r="AI44" s="134"/>
      <c r="AJ44" s="132"/>
      <c r="AK44" s="133"/>
      <c r="AL44" s="132"/>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1:69" ht="151.5" hidden="1" customHeight="1" x14ac:dyDescent="0.3">
      <c r="A45" s="220"/>
      <c r="B45" s="214"/>
      <c r="C45" s="214"/>
      <c r="D45" s="223"/>
      <c r="E45" s="226"/>
      <c r="F45" s="214"/>
      <c r="G45" s="217"/>
      <c r="H45" s="211"/>
      <c r="I45" s="202"/>
      <c r="J45" s="208"/>
      <c r="K45" s="202">
        <f t="shared" si="31"/>
        <v>0</v>
      </c>
      <c r="L45" s="211"/>
      <c r="M45" s="202"/>
      <c r="N45" s="205"/>
      <c r="O45" s="122">
        <v>6</v>
      </c>
      <c r="P45" s="123"/>
      <c r="Q45" s="124" t="str">
        <f t="shared" si="35"/>
        <v/>
      </c>
      <c r="R45" s="125"/>
      <c r="S45" s="125"/>
      <c r="T45" s="126" t="str">
        <f t="shared" si="32"/>
        <v/>
      </c>
      <c r="U45" s="125"/>
      <c r="V45" s="125"/>
      <c r="W45" s="125"/>
      <c r="X45" s="127" t="str">
        <f t="shared" si="36"/>
        <v/>
      </c>
      <c r="Y45" s="128" t="str">
        <f t="shared" si="1"/>
        <v/>
      </c>
      <c r="Z45" s="129" t="str">
        <f t="shared" si="33"/>
        <v/>
      </c>
      <c r="AA45" s="128" t="str">
        <f>IFERROR(IF(AB45="","",IF(AB45&lt;=0.2,"Leve",IF(AB45&lt;=0.4,"Menor",IF(AB45&lt;=0.6,"Moderado",IF(AB45&lt;=0.8,"Mayor","Catastrófico"))))),"")</f>
        <v/>
      </c>
      <c r="AB45" s="129" t="str">
        <f t="shared" si="37"/>
        <v/>
      </c>
      <c r="AC45" s="130"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1"/>
      <c r="AE45" s="132"/>
      <c r="AF45" s="132"/>
      <c r="AG45" s="133"/>
      <c r="AH45" s="134"/>
      <c r="AI45" s="134"/>
      <c r="AJ45" s="132"/>
      <c r="AK45" s="133"/>
      <c r="AL45" s="132"/>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69" ht="151.5" hidden="1" customHeight="1" x14ac:dyDescent="0.3">
      <c r="A46" s="218">
        <v>7</v>
      </c>
      <c r="B46" s="212"/>
      <c r="C46" s="212"/>
      <c r="D46" s="221"/>
      <c r="E46" s="224"/>
      <c r="F46" s="212"/>
      <c r="G46" s="215"/>
      <c r="H46" s="209" t="str">
        <f>IF(G46&lt;=0,"",IF(G46&lt;=2,"Muy Baja",IF(G46&lt;=24,"Baja",IF(G46&lt;=500,"Media",IF(G46&lt;=5000,"Alta","Muy Alta")))))</f>
        <v/>
      </c>
      <c r="I46" s="200" t="str">
        <f>IF(H46="","",IF(H46="Muy Baja",0.2,IF(H46="Baja",0.4,IF(H46="Media",0.6,IF(H46="Alta",0.8,IF(H46="Muy Alta",1,))))))</f>
        <v/>
      </c>
      <c r="J46" s="206"/>
      <c r="K46" s="200">
        <f>IF(NOT(ISERROR(MATCH(J46,'Tabla Impacto'!$B$221:$B$223,0))),'Tabla Impacto'!$F$223&amp;"Por favor no seleccionar los criterios de impacto(Afectación Económica o presupuestal y Pérdida Reputacional)",J46)</f>
        <v>0</v>
      </c>
      <c r="L46" s="209" t="str">
        <f>IF(OR(K46='Tabla Impacto'!$C$11,K46='Tabla Impacto'!$D$11),"Leve",IF(OR(K46='Tabla Impacto'!$C$12,K46='Tabla Impacto'!$D$12),"Menor",IF(OR(K46='Tabla Impacto'!$C$13,K46='Tabla Impacto'!$D$13),"Moderado",IF(OR(K46='Tabla Impacto'!$C$14,K46='Tabla Impacto'!$D$14),"Mayor",IF(OR(K46='Tabla Impacto'!$C$15,K46='Tabla Impacto'!$D$15),"Catastrófico","")))))</f>
        <v/>
      </c>
      <c r="M46" s="200" t="str">
        <f>IF(L46="","",IF(L46="Leve",0.2,IF(L46="Menor",0.4,IF(L46="Moderado",0.6,IF(L46="Mayor",0.8,IF(L46="Catastrófico",1,))))))</f>
        <v/>
      </c>
      <c r="N46" s="203"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2">
        <v>1</v>
      </c>
      <c r="P46" s="123"/>
      <c r="Q46" s="124" t="str">
        <f>IF(OR(R46="Preventivo",R46="Detectivo"),"Probabilidad",IF(R46="Correctivo","Impacto",""))</f>
        <v/>
      </c>
      <c r="R46" s="125"/>
      <c r="S46" s="125"/>
      <c r="T46" s="126" t="str">
        <f>IF(AND(R46="Preventivo",S46="Automático"),"50%",IF(AND(R46="Preventivo",S46="Manual"),"40%",IF(AND(R46="Detectivo",S46="Automático"),"40%",IF(AND(R46="Detectivo",S46="Manual"),"30%",IF(AND(R46="Correctivo",S46="Automático"),"35%",IF(AND(R46="Correctivo",S46="Manual"),"25%",""))))))</f>
        <v/>
      </c>
      <c r="U46" s="125"/>
      <c r="V46" s="125"/>
      <c r="W46" s="125"/>
      <c r="X46" s="127" t="str">
        <f>IFERROR(IF(Q46="Probabilidad",(I46-(+I46*T46)),IF(Q46="Impacto",I46,"")),"")</f>
        <v/>
      </c>
      <c r="Y46" s="128" t="str">
        <f>IFERROR(IF(X46="","",IF(X46&lt;=0.2,"Muy Baja",IF(X46&lt;=0.4,"Baja",IF(X46&lt;=0.6,"Media",IF(X46&lt;=0.8,"Alta","Muy Alta"))))),"")</f>
        <v/>
      </c>
      <c r="Z46" s="129" t="str">
        <f>+X46</f>
        <v/>
      </c>
      <c r="AA46" s="128" t="str">
        <f>IFERROR(IF(AB46="","",IF(AB46&lt;=0.2,"Leve",IF(AB46&lt;=0.4,"Menor",IF(AB46&lt;=0.6,"Moderado",IF(AB46&lt;=0.8,"Mayor","Catastrófico"))))),"")</f>
        <v/>
      </c>
      <c r="AB46" s="129" t="str">
        <f>IFERROR(IF(Q46="Impacto",(M46-(+M46*T46)),IF(Q46="Probabilidad",M46,"")),"")</f>
        <v/>
      </c>
      <c r="AC46" s="130"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1"/>
      <c r="AE46" s="132"/>
      <c r="AF46" s="132"/>
      <c r="AG46" s="133"/>
      <c r="AH46" s="134"/>
      <c r="AI46" s="134"/>
      <c r="AJ46" s="132"/>
      <c r="AK46" s="133"/>
      <c r="AL46" s="132"/>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69" ht="151.5" hidden="1" customHeight="1" x14ac:dyDescent="0.3">
      <c r="A47" s="219"/>
      <c r="B47" s="213"/>
      <c r="C47" s="213"/>
      <c r="D47" s="222"/>
      <c r="E47" s="225"/>
      <c r="F47" s="213"/>
      <c r="G47" s="216"/>
      <c r="H47" s="210"/>
      <c r="I47" s="201"/>
      <c r="J47" s="207"/>
      <c r="K47" s="201">
        <f t="shared" ref="K47:K51" si="39">IF(NOT(ISERROR(MATCH(J47,_xlfn.ANCHORARRAY(E58),0))),I60&amp;"Por favor no seleccionar los criterios de impacto",J47)</f>
        <v>0</v>
      </c>
      <c r="L47" s="210"/>
      <c r="M47" s="201"/>
      <c r="N47" s="204"/>
      <c r="O47" s="122">
        <v>2</v>
      </c>
      <c r="P47" s="123"/>
      <c r="Q47" s="124" t="str">
        <f>IF(OR(R47="Preventivo",R47="Detectivo"),"Probabilidad",IF(R47="Correctivo","Impacto",""))</f>
        <v/>
      </c>
      <c r="R47" s="125"/>
      <c r="S47" s="125"/>
      <c r="T47" s="126" t="str">
        <f t="shared" ref="T47:T51" si="40">IF(AND(R47="Preventivo",S47="Automático"),"50%",IF(AND(R47="Preventivo",S47="Manual"),"40%",IF(AND(R47="Detectivo",S47="Automático"),"40%",IF(AND(R47="Detectivo",S47="Manual"),"30%",IF(AND(R47="Correctivo",S47="Automático"),"35%",IF(AND(R47="Correctivo",S47="Manual"),"25%",""))))))</f>
        <v/>
      </c>
      <c r="U47" s="125"/>
      <c r="V47" s="125"/>
      <c r="W47" s="125"/>
      <c r="X47" s="127" t="str">
        <f>IFERROR(IF(AND(Q46="Probabilidad",Q47="Probabilidad"),(Z46-(+Z46*T47)),IF(Q47="Probabilidad",(I46-(+I46*T47)),IF(Q47="Impacto",Z46,""))),"")</f>
        <v/>
      </c>
      <c r="Y47" s="128" t="str">
        <f t="shared" si="1"/>
        <v/>
      </c>
      <c r="Z47" s="129" t="str">
        <f t="shared" ref="Z47:Z51" si="41">+X47</f>
        <v/>
      </c>
      <c r="AA47" s="128" t="str">
        <f t="shared" si="3"/>
        <v/>
      </c>
      <c r="AB47" s="129" t="str">
        <f>IFERROR(IF(AND(Q46="Impacto",Q47="Impacto"),(AB46-(+AB46*T47)),IF(Q47="Impacto",(M46-(+M46*T47)),IF(Q47="Probabilidad",AB46,""))),"")</f>
        <v/>
      </c>
      <c r="AC47" s="130" t="str">
        <f t="shared" ref="AC47:AC48" si="42">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1"/>
      <c r="AE47" s="132"/>
      <c r="AF47" s="132"/>
      <c r="AG47" s="133"/>
      <c r="AH47" s="134"/>
      <c r="AI47" s="134"/>
      <c r="AJ47" s="132"/>
      <c r="AK47" s="133"/>
      <c r="AL47" s="132"/>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1:69" ht="151.5" hidden="1" customHeight="1" x14ac:dyDescent="0.3">
      <c r="A48" s="219"/>
      <c r="B48" s="213"/>
      <c r="C48" s="213"/>
      <c r="D48" s="222"/>
      <c r="E48" s="225"/>
      <c r="F48" s="213"/>
      <c r="G48" s="216"/>
      <c r="H48" s="210"/>
      <c r="I48" s="201"/>
      <c r="J48" s="207"/>
      <c r="K48" s="201">
        <f t="shared" si="39"/>
        <v>0</v>
      </c>
      <c r="L48" s="210"/>
      <c r="M48" s="201"/>
      <c r="N48" s="204"/>
      <c r="O48" s="122">
        <v>3</v>
      </c>
      <c r="P48" s="135"/>
      <c r="Q48" s="124" t="str">
        <f>IF(OR(R48="Preventivo",R48="Detectivo"),"Probabilidad",IF(R48="Correctivo","Impacto",""))</f>
        <v/>
      </c>
      <c r="R48" s="125"/>
      <c r="S48" s="125"/>
      <c r="T48" s="126" t="str">
        <f t="shared" si="40"/>
        <v/>
      </c>
      <c r="U48" s="125"/>
      <c r="V48" s="125"/>
      <c r="W48" s="125"/>
      <c r="X48" s="127" t="str">
        <f>IFERROR(IF(AND(Q47="Probabilidad",Q48="Probabilidad"),(Z47-(+Z47*T48)),IF(AND(Q47="Impacto",Q48="Probabilidad"),(Z46-(+Z46*T48)),IF(Q48="Impacto",Z47,""))),"")</f>
        <v/>
      </c>
      <c r="Y48" s="128" t="str">
        <f t="shared" si="1"/>
        <v/>
      </c>
      <c r="Z48" s="129" t="str">
        <f t="shared" si="41"/>
        <v/>
      </c>
      <c r="AA48" s="128" t="str">
        <f t="shared" si="3"/>
        <v/>
      </c>
      <c r="AB48" s="129" t="str">
        <f>IFERROR(IF(AND(Q47="Impacto",Q48="Impacto"),(AB47-(+AB47*T48)),IF(AND(Q47="Probabilidad",Q48="Impacto"),(AB46-(+AB46*T48)),IF(Q48="Probabilidad",AB47,""))),"")</f>
        <v/>
      </c>
      <c r="AC48" s="130" t="str">
        <f t="shared" si="42"/>
        <v/>
      </c>
      <c r="AD48" s="131"/>
      <c r="AE48" s="132"/>
      <c r="AF48" s="132"/>
      <c r="AG48" s="133"/>
      <c r="AH48" s="134"/>
      <c r="AI48" s="134"/>
      <c r="AJ48" s="132"/>
      <c r="AK48" s="133"/>
      <c r="AL48" s="132"/>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69" ht="151.5" hidden="1" customHeight="1" x14ac:dyDescent="0.3">
      <c r="A49" s="219"/>
      <c r="B49" s="213"/>
      <c r="C49" s="213"/>
      <c r="D49" s="222"/>
      <c r="E49" s="225"/>
      <c r="F49" s="213"/>
      <c r="G49" s="216"/>
      <c r="H49" s="210"/>
      <c r="I49" s="201"/>
      <c r="J49" s="207"/>
      <c r="K49" s="201">
        <f t="shared" si="39"/>
        <v>0</v>
      </c>
      <c r="L49" s="210"/>
      <c r="M49" s="201"/>
      <c r="N49" s="204"/>
      <c r="O49" s="122">
        <v>4</v>
      </c>
      <c r="P49" s="123"/>
      <c r="Q49" s="124" t="str">
        <f t="shared" ref="Q49:Q51" si="43">IF(OR(R49="Preventivo",R49="Detectivo"),"Probabilidad",IF(R49="Correctivo","Impacto",""))</f>
        <v/>
      </c>
      <c r="R49" s="125"/>
      <c r="S49" s="125"/>
      <c r="T49" s="126" t="str">
        <f t="shared" si="40"/>
        <v/>
      </c>
      <c r="U49" s="125"/>
      <c r="V49" s="125"/>
      <c r="W49" s="125"/>
      <c r="X49" s="127" t="str">
        <f t="shared" ref="X49:X51" si="44">IFERROR(IF(AND(Q48="Probabilidad",Q49="Probabilidad"),(Z48-(+Z48*T49)),IF(AND(Q48="Impacto",Q49="Probabilidad"),(Z47-(+Z47*T49)),IF(Q49="Impacto",Z48,""))),"")</f>
        <v/>
      </c>
      <c r="Y49" s="128" t="str">
        <f t="shared" si="1"/>
        <v/>
      </c>
      <c r="Z49" s="129" t="str">
        <f t="shared" si="41"/>
        <v/>
      </c>
      <c r="AA49" s="128" t="str">
        <f t="shared" si="3"/>
        <v/>
      </c>
      <c r="AB49" s="129" t="str">
        <f t="shared" ref="AB49:AB51" si="45">IFERROR(IF(AND(Q48="Impacto",Q49="Impacto"),(AB48-(+AB48*T49)),IF(AND(Q48="Probabilidad",Q49="Impacto"),(AB47-(+AB47*T49)),IF(Q49="Probabilidad",AB48,""))),"")</f>
        <v/>
      </c>
      <c r="AC49" s="130"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1"/>
      <c r="AE49" s="132"/>
      <c r="AF49" s="132"/>
      <c r="AG49" s="133"/>
      <c r="AH49" s="134"/>
      <c r="AI49" s="134"/>
      <c r="AJ49" s="132"/>
      <c r="AK49" s="133"/>
      <c r="AL49" s="132"/>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69" ht="151.5" hidden="1" customHeight="1" x14ac:dyDescent="0.3">
      <c r="A50" s="219"/>
      <c r="B50" s="213"/>
      <c r="C50" s="213"/>
      <c r="D50" s="222"/>
      <c r="E50" s="225"/>
      <c r="F50" s="213"/>
      <c r="G50" s="216"/>
      <c r="H50" s="210"/>
      <c r="I50" s="201"/>
      <c r="J50" s="207"/>
      <c r="K50" s="201">
        <f t="shared" si="39"/>
        <v>0</v>
      </c>
      <c r="L50" s="210"/>
      <c r="M50" s="201"/>
      <c r="N50" s="204"/>
      <c r="O50" s="122">
        <v>5</v>
      </c>
      <c r="P50" s="123"/>
      <c r="Q50" s="124" t="str">
        <f t="shared" si="43"/>
        <v/>
      </c>
      <c r="R50" s="125"/>
      <c r="S50" s="125"/>
      <c r="T50" s="126" t="str">
        <f t="shared" si="40"/>
        <v/>
      </c>
      <c r="U50" s="125"/>
      <c r="V50" s="125"/>
      <c r="W50" s="125"/>
      <c r="X50" s="127" t="str">
        <f t="shared" si="44"/>
        <v/>
      </c>
      <c r="Y50" s="128" t="str">
        <f t="shared" si="1"/>
        <v/>
      </c>
      <c r="Z50" s="129" t="str">
        <f t="shared" si="41"/>
        <v/>
      </c>
      <c r="AA50" s="128" t="str">
        <f t="shared" si="3"/>
        <v/>
      </c>
      <c r="AB50" s="129" t="str">
        <f t="shared" si="45"/>
        <v/>
      </c>
      <c r="AC50" s="130" t="str">
        <f t="shared" ref="AC50:AC51" si="46">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1"/>
      <c r="AE50" s="132"/>
      <c r="AF50" s="132"/>
      <c r="AG50" s="133"/>
      <c r="AH50" s="134"/>
      <c r="AI50" s="134"/>
      <c r="AJ50" s="132"/>
      <c r="AK50" s="133"/>
      <c r="AL50" s="132"/>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row>
    <row r="51" spans="1:69" ht="151.5" hidden="1" customHeight="1" x14ac:dyDescent="0.3">
      <c r="A51" s="220"/>
      <c r="B51" s="214"/>
      <c r="C51" s="214"/>
      <c r="D51" s="223"/>
      <c r="E51" s="226"/>
      <c r="F51" s="214"/>
      <c r="G51" s="217"/>
      <c r="H51" s="211"/>
      <c r="I51" s="202"/>
      <c r="J51" s="208"/>
      <c r="K51" s="202">
        <f t="shared" si="39"/>
        <v>0</v>
      </c>
      <c r="L51" s="211"/>
      <c r="M51" s="202"/>
      <c r="N51" s="205"/>
      <c r="O51" s="122">
        <v>6</v>
      </c>
      <c r="P51" s="123"/>
      <c r="Q51" s="124" t="str">
        <f t="shared" si="43"/>
        <v/>
      </c>
      <c r="R51" s="125"/>
      <c r="S51" s="125"/>
      <c r="T51" s="126" t="str">
        <f t="shared" si="40"/>
        <v/>
      </c>
      <c r="U51" s="125"/>
      <c r="V51" s="125"/>
      <c r="W51" s="125"/>
      <c r="X51" s="127" t="str">
        <f t="shared" si="44"/>
        <v/>
      </c>
      <c r="Y51" s="128" t="str">
        <f t="shared" si="1"/>
        <v/>
      </c>
      <c r="Z51" s="129" t="str">
        <f t="shared" si="41"/>
        <v/>
      </c>
      <c r="AA51" s="128" t="str">
        <f t="shared" si="3"/>
        <v/>
      </c>
      <c r="AB51" s="129" t="str">
        <f t="shared" si="45"/>
        <v/>
      </c>
      <c r="AC51" s="130" t="str">
        <f t="shared" si="46"/>
        <v/>
      </c>
      <c r="AD51" s="131"/>
      <c r="AE51" s="132"/>
      <c r="AF51" s="132"/>
      <c r="AG51" s="133"/>
      <c r="AH51" s="134"/>
      <c r="AI51" s="134"/>
      <c r="AJ51" s="132"/>
      <c r="AK51" s="133"/>
      <c r="AL51" s="132"/>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row>
    <row r="52" spans="1:69" ht="151.5" hidden="1" customHeight="1" x14ac:dyDescent="0.3">
      <c r="A52" s="218">
        <v>8</v>
      </c>
      <c r="B52" s="212"/>
      <c r="C52" s="212"/>
      <c r="D52" s="221"/>
      <c r="E52" s="224"/>
      <c r="F52" s="212"/>
      <c r="G52" s="215"/>
      <c r="H52" s="209" t="str">
        <f>IF(G52&lt;=0,"",IF(G52&lt;=2,"Muy Baja",IF(G52&lt;=24,"Baja",IF(G52&lt;=500,"Media",IF(G52&lt;=5000,"Alta","Muy Alta")))))</f>
        <v/>
      </c>
      <c r="I52" s="200" t="str">
        <f>IF(H52="","",IF(H52="Muy Baja",0.2,IF(H52="Baja",0.4,IF(H52="Media",0.6,IF(H52="Alta",0.8,IF(H52="Muy Alta",1,))))))</f>
        <v/>
      </c>
      <c r="J52" s="206"/>
      <c r="K52" s="200">
        <f>IF(NOT(ISERROR(MATCH(J52,'Tabla Impacto'!$B$221:$B$223,0))),'Tabla Impacto'!$F$223&amp;"Por favor no seleccionar los criterios de impacto(Afectación Económica o presupuestal y Pérdida Reputacional)",J52)</f>
        <v>0</v>
      </c>
      <c r="L52" s="209" t="str">
        <f>IF(OR(K52='Tabla Impacto'!$C$11,K52='Tabla Impacto'!$D$11),"Leve",IF(OR(K52='Tabla Impacto'!$C$12,K52='Tabla Impacto'!$D$12),"Menor",IF(OR(K52='Tabla Impacto'!$C$13,K52='Tabla Impacto'!$D$13),"Moderado",IF(OR(K52='Tabla Impacto'!$C$14,K52='Tabla Impacto'!$D$14),"Mayor",IF(OR(K52='Tabla Impacto'!$C$15,K52='Tabla Impacto'!$D$15),"Catastrófico","")))))</f>
        <v/>
      </c>
      <c r="M52" s="200" t="str">
        <f>IF(L52="","",IF(L52="Leve",0.2,IF(L52="Menor",0.4,IF(L52="Moderado",0.6,IF(L52="Mayor",0.8,IF(L52="Catastrófico",1,))))))</f>
        <v/>
      </c>
      <c r="N52" s="203"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2">
        <v>1</v>
      </c>
      <c r="P52" s="123"/>
      <c r="Q52" s="124" t="str">
        <f>IF(OR(R52="Preventivo",R52="Detectivo"),"Probabilidad",IF(R52="Correctivo","Impacto",""))</f>
        <v/>
      </c>
      <c r="R52" s="125"/>
      <c r="S52" s="125"/>
      <c r="T52" s="126" t="str">
        <f>IF(AND(R52="Preventivo",S52="Automático"),"50%",IF(AND(R52="Preventivo",S52="Manual"),"40%",IF(AND(R52="Detectivo",S52="Automático"),"40%",IF(AND(R52="Detectivo",S52="Manual"),"30%",IF(AND(R52="Correctivo",S52="Automático"),"35%",IF(AND(R52="Correctivo",S52="Manual"),"25%",""))))))</f>
        <v/>
      </c>
      <c r="U52" s="125"/>
      <c r="V52" s="125"/>
      <c r="W52" s="125"/>
      <c r="X52" s="127" t="str">
        <f>IFERROR(IF(Q52="Probabilidad",(I52-(+I52*T52)),IF(Q52="Impacto",I52,"")),"")</f>
        <v/>
      </c>
      <c r="Y52" s="128" t="str">
        <f>IFERROR(IF(X52="","",IF(X52&lt;=0.2,"Muy Baja",IF(X52&lt;=0.4,"Baja",IF(X52&lt;=0.6,"Media",IF(X52&lt;=0.8,"Alta","Muy Alta"))))),"")</f>
        <v/>
      </c>
      <c r="Z52" s="129" t="str">
        <f>+X52</f>
        <v/>
      </c>
      <c r="AA52" s="128" t="str">
        <f>IFERROR(IF(AB52="","",IF(AB52&lt;=0.2,"Leve",IF(AB52&lt;=0.4,"Menor",IF(AB52&lt;=0.6,"Moderado",IF(AB52&lt;=0.8,"Mayor","Catastrófico"))))),"")</f>
        <v/>
      </c>
      <c r="AB52" s="129" t="str">
        <f>IFERROR(IF(Q52="Impacto",(M52-(+M52*T52)),IF(Q52="Probabilidad",M52,"")),"")</f>
        <v/>
      </c>
      <c r="AC52" s="130"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1"/>
      <c r="AE52" s="132"/>
      <c r="AF52" s="132"/>
      <c r="AG52" s="133"/>
      <c r="AH52" s="134"/>
      <c r="AI52" s="134"/>
      <c r="AJ52" s="132"/>
      <c r="AK52" s="133"/>
      <c r="AL52" s="132"/>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69" ht="151.5" hidden="1" customHeight="1" x14ac:dyDescent="0.3">
      <c r="A53" s="219"/>
      <c r="B53" s="213"/>
      <c r="C53" s="213"/>
      <c r="D53" s="222"/>
      <c r="E53" s="225"/>
      <c r="F53" s="213"/>
      <c r="G53" s="216"/>
      <c r="H53" s="210"/>
      <c r="I53" s="201"/>
      <c r="J53" s="207"/>
      <c r="K53" s="201">
        <f>IF(NOT(ISERROR(MATCH(J53,_xlfn.ANCHORARRAY(E64),0))),I66&amp;"Por favor no seleccionar los criterios de impacto",J53)</f>
        <v>0</v>
      </c>
      <c r="L53" s="210"/>
      <c r="M53" s="201"/>
      <c r="N53" s="204"/>
      <c r="O53" s="122">
        <v>2</v>
      </c>
      <c r="P53" s="123"/>
      <c r="Q53" s="124" t="str">
        <f>IF(OR(R53="Preventivo",R53="Detectivo"),"Probabilidad",IF(R53="Correctivo","Impacto",""))</f>
        <v/>
      </c>
      <c r="R53" s="125"/>
      <c r="S53" s="125"/>
      <c r="T53" s="126" t="str">
        <f t="shared" ref="T53:T57" si="47">IF(AND(R53="Preventivo",S53="Automático"),"50%",IF(AND(R53="Preventivo",S53="Manual"),"40%",IF(AND(R53="Detectivo",S53="Automático"),"40%",IF(AND(R53="Detectivo",S53="Manual"),"30%",IF(AND(R53="Correctivo",S53="Automático"),"35%",IF(AND(R53="Correctivo",S53="Manual"),"25%",""))))))</f>
        <v/>
      </c>
      <c r="U53" s="125"/>
      <c r="V53" s="125"/>
      <c r="W53" s="125"/>
      <c r="X53" s="127" t="str">
        <f>IFERROR(IF(AND(Q52="Probabilidad",Q53="Probabilidad"),(Z52-(+Z52*T53)),IF(Q53="Probabilidad",(I52-(+I52*T53)),IF(Q53="Impacto",Z52,""))),"")</f>
        <v/>
      </c>
      <c r="Y53" s="128" t="str">
        <f t="shared" si="1"/>
        <v/>
      </c>
      <c r="Z53" s="129" t="str">
        <f t="shared" ref="Z53:Z57" si="48">+X53</f>
        <v/>
      </c>
      <c r="AA53" s="128" t="str">
        <f t="shared" si="3"/>
        <v/>
      </c>
      <c r="AB53" s="129" t="str">
        <f>IFERROR(IF(AND(Q52="Impacto",Q53="Impacto"),(AB52-(+AB52*T53)),IF(Q53="Impacto",(M52-(+M52*T53)),IF(Q53="Probabilidad",AB52,""))),"")</f>
        <v/>
      </c>
      <c r="AC53" s="130" t="str">
        <f t="shared" ref="AC53:AC54" si="49">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1"/>
      <c r="AE53" s="132"/>
      <c r="AF53" s="132"/>
      <c r="AG53" s="133"/>
      <c r="AH53" s="134"/>
      <c r="AI53" s="134"/>
      <c r="AJ53" s="132"/>
      <c r="AK53" s="133"/>
      <c r="AL53" s="132"/>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ht="151.5" hidden="1" customHeight="1" x14ac:dyDescent="0.3">
      <c r="A54" s="219"/>
      <c r="B54" s="213"/>
      <c r="C54" s="213"/>
      <c r="D54" s="222"/>
      <c r="E54" s="225"/>
      <c r="F54" s="213"/>
      <c r="G54" s="216"/>
      <c r="H54" s="210"/>
      <c r="I54" s="201"/>
      <c r="J54" s="207"/>
      <c r="K54" s="201">
        <f>IF(NOT(ISERROR(MATCH(J54,_xlfn.ANCHORARRAY(E65),0))),I67&amp;"Por favor no seleccionar los criterios de impacto",J54)</f>
        <v>0</v>
      </c>
      <c r="L54" s="210"/>
      <c r="M54" s="201"/>
      <c r="N54" s="204"/>
      <c r="O54" s="122">
        <v>3</v>
      </c>
      <c r="P54" s="135"/>
      <c r="Q54" s="124" t="str">
        <f>IF(OR(R54="Preventivo",R54="Detectivo"),"Probabilidad",IF(R54="Correctivo","Impacto",""))</f>
        <v/>
      </c>
      <c r="R54" s="125"/>
      <c r="S54" s="125"/>
      <c r="T54" s="126" t="str">
        <f t="shared" si="47"/>
        <v/>
      </c>
      <c r="U54" s="125"/>
      <c r="V54" s="125"/>
      <c r="W54" s="125"/>
      <c r="X54" s="127" t="str">
        <f>IFERROR(IF(AND(Q53="Probabilidad",Q54="Probabilidad"),(Z53-(+Z53*T54)),IF(AND(Q53="Impacto",Q54="Probabilidad"),(Z52-(+Z52*T54)),IF(Q54="Impacto",Z53,""))),"")</f>
        <v/>
      </c>
      <c r="Y54" s="128" t="str">
        <f t="shared" si="1"/>
        <v/>
      </c>
      <c r="Z54" s="129" t="str">
        <f t="shared" si="48"/>
        <v/>
      </c>
      <c r="AA54" s="128" t="str">
        <f t="shared" si="3"/>
        <v/>
      </c>
      <c r="AB54" s="129" t="str">
        <f>IFERROR(IF(AND(Q53="Impacto",Q54="Impacto"),(AB53-(+AB53*T54)),IF(AND(Q53="Probabilidad",Q54="Impacto"),(AB52-(+AB52*T54)),IF(Q54="Probabilidad",AB53,""))),"")</f>
        <v/>
      </c>
      <c r="AC54" s="130" t="str">
        <f t="shared" si="49"/>
        <v/>
      </c>
      <c r="AD54" s="131"/>
      <c r="AE54" s="132"/>
      <c r="AF54" s="132"/>
      <c r="AG54" s="133"/>
      <c r="AH54" s="134"/>
      <c r="AI54" s="134"/>
      <c r="AJ54" s="132"/>
      <c r="AK54" s="133"/>
      <c r="AL54" s="132"/>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ht="151.5" hidden="1" customHeight="1" x14ac:dyDescent="0.3">
      <c r="A55" s="219"/>
      <c r="B55" s="213"/>
      <c r="C55" s="213"/>
      <c r="D55" s="222"/>
      <c r="E55" s="225"/>
      <c r="F55" s="213"/>
      <c r="G55" s="216"/>
      <c r="H55" s="210"/>
      <c r="I55" s="201"/>
      <c r="J55" s="207"/>
      <c r="K55" s="201">
        <f>IF(NOT(ISERROR(MATCH(J55,_xlfn.ANCHORARRAY(E66),0))),I68&amp;"Por favor no seleccionar los criterios de impacto",J55)</f>
        <v>0</v>
      </c>
      <c r="L55" s="210"/>
      <c r="M55" s="201"/>
      <c r="N55" s="204"/>
      <c r="O55" s="122">
        <v>4</v>
      </c>
      <c r="P55" s="123"/>
      <c r="Q55" s="124" t="str">
        <f t="shared" ref="Q55:Q57" si="50">IF(OR(R55="Preventivo",R55="Detectivo"),"Probabilidad",IF(R55="Correctivo","Impacto",""))</f>
        <v/>
      </c>
      <c r="R55" s="125"/>
      <c r="S55" s="125"/>
      <c r="T55" s="126" t="str">
        <f t="shared" si="47"/>
        <v/>
      </c>
      <c r="U55" s="125"/>
      <c r="V55" s="125"/>
      <c r="W55" s="125"/>
      <c r="X55" s="127" t="str">
        <f t="shared" ref="X55:X57" si="51">IFERROR(IF(AND(Q54="Probabilidad",Q55="Probabilidad"),(Z54-(+Z54*T55)),IF(AND(Q54="Impacto",Q55="Probabilidad"),(Z53-(+Z53*T55)),IF(Q55="Impacto",Z54,""))),"")</f>
        <v/>
      </c>
      <c r="Y55" s="128" t="str">
        <f t="shared" si="1"/>
        <v/>
      </c>
      <c r="Z55" s="129" t="str">
        <f t="shared" si="48"/>
        <v/>
      </c>
      <c r="AA55" s="128" t="str">
        <f t="shared" si="3"/>
        <v/>
      </c>
      <c r="AB55" s="129" t="str">
        <f t="shared" ref="AB55:AB57" si="52">IFERROR(IF(AND(Q54="Impacto",Q55="Impacto"),(AB54-(+AB54*T55)),IF(AND(Q54="Probabilidad",Q55="Impacto"),(AB53-(+AB53*T55)),IF(Q55="Probabilidad",AB54,""))),"")</f>
        <v/>
      </c>
      <c r="AC55" s="130"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1"/>
      <c r="AE55" s="132"/>
      <c r="AF55" s="132"/>
      <c r="AG55" s="133"/>
      <c r="AH55" s="134"/>
      <c r="AI55" s="134"/>
      <c r="AJ55" s="132"/>
      <c r="AK55" s="133"/>
      <c r="AL55" s="132"/>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ht="151.5" hidden="1" customHeight="1" x14ac:dyDescent="0.3">
      <c r="A56" s="219"/>
      <c r="B56" s="213"/>
      <c r="C56" s="213"/>
      <c r="D56" s="222"/>
      <c r="E56" s="225"/>
      <c r="F56" s="213"/>
      <c r="G56" s="216"/>
      <c r="H56" s="210"/>
      <c r="I56" s="201"/>
      <c r="J56" s="207"/>
      <c r="K56" s="201">
        <f>IF(NOT(ISERROR(MATCH(J56,_xlfn.ANCHORARRAY(E67),0))),I69&amp;"Por favor no seleccionar los criterios de impacto",J56)</f>
        <v>0</v>
      </c>
      <c r="L56" s="210"/>
      <c r="M56" s="201"/>
      <c r="N56" s="204"/>
      <c r="O56" s="122">
        <v>5</v>
      </c>
      <c r="P56" s="123"/>
      <c r="Q56" s="124" t="str">
        <f t="shared" si="50"/>
        <v/>
      </c>
      <c r="R56" s="125"/>
      <c r="S56" s="125"/>
      <c r="T56" s="126" t="str">
        <f t="shared" si="47"/>
        <v/>
      </c>
      <c r="U56" s="125"/>
      <c r="V56" s="125"/>
      <c r="W56" s="125"/>
      <c r="X56" s="127" t="str">
        <f t="shared" si="51"/>
        <v/>
      </c>
      <c r="Y56" s="128" t="str">
        <f t="shared" si="1"/>
        <v/>
      </c>
      <c r="Z56" s="129" t="str">
        <f t="shared" si="48"/>
        <v/>
      </c>
      <c r="AA56" s="128" t="str">
        <f t="shared" si="3"/>
        <v/>
      </c>
      <c r="AB56" s="129" t="str">
        <f t="shared" si="52"/>
        <v/>
      </c>
      <c r="AC56" s="130" t="str">
        <f t="shared" ref="AC56:AC57" si="53">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1"/>
      <c r="AE56" s="132"/>
      <c r="AF56" s="132"/>
      <c r="AG56" s="133"/>
      <c r="AH56" s="134"/>
      <c r="AI56" s="134"/>
      <c r="AJ56" s="132"/>
      <c r="AK56" s="133"/>
      <c r="AL56" s="132"/>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ht="151.5" hidden="1" customHeight="1" x14ac:dyDescent="0.3">
      <c r="A57" s="220"/>
      <c r="B57" s="214"/>
      <c r="C57" s="214"/>
      <c r="D57" s="223"/>
      <c r="E57" s="226"/>
      <c r="F57" s="214"/>
      <c r="G57" s="217"/>
      <c r="H57" s="211"/>
      <c r="I57" s="202"/>
      <c r="J57" s="208"/>
      <c r="K57" s="202">
        <f>IF(NOT(ISERROR(MATCH(J57,_xlfn.ANCHORARRAY(E68),0))),I70&amp;"Por favor no seleccionar los criterios de impacto",J57)</f>
        <v>0</v>
      </c>
      <c r="L57" s="211"/>
      <c r="M57" s="202"/>
      <c r="N57" s="205"/>
      <c r="O57" s="122">
        <v>6</v>
      </c>
      <c r="P57" s="123"/>
      <c r="Q57" s="124" t="str">
        <f t="shared" si="50"/>
        <v/>
      </c>
      <c r="R57" s="125"/>
      <c r="S57" s="125"/>
      <c r="T57" s="126" t="str">
        <f t="shared" si="47"/>
        <v/>
      </c>
      <c r="U57" s="125"/>
      <c r="V57" s="125"/>
      <c r="W57" s="125"/>
      <c r="X57" s="127" t="str">
        <f t="shared" si="51"/>
        <v/>
      </c>
      <c r="Y57" s="128" t="str">
        <f t="shared" si="1"/>
        <v/>
      </c>
      <c r="Z57" s="129" t="str">
        <f t="shared" si="48"/>
        <v/>
      </c>
      <c r="AA57" s="128" t="str">
        <f t="shared" si="3"/>
        <v/>
      </c>
      <c r="AB57" s="129" t="str">
        <f t="shared" si="52"/>
        <v/>
      </c>
      <c r="AC57" s="130" t="str">
        <f t="shared" si="53"/>
        <v/>
      </c>
      <c r="AD57" s="131"/>
      <c r="AE57" s="132"/>
      <c r="AF57" s="132"/>
      <c r="AG57" s="133"/>
      <c r="AH57" s="134"/>
      <c r="AI57" s="134"/>
      <c r="AJ57" s="132"/>
      <c r="AK57" s="133"/>
      <c r="AL57" s="132"/>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151.5" hidden="1" customHeight="1" x14ac:dyDescent="0.3">
      <c r="A58" s="218">
        <v>9</v>
      </c>
      <c r="B58" s="212"/>
      <c r="C58" s="212"/>
      <c r="D58" s="221"/>
      <c r="E58" s="224"/>
      <c r="F58" s="212"/>
      <c r="G58" s="215"/>
      <c r="H58" s="209" t="str">
        <f>IF(G58&lt;=0,"",IF(G58&lt;=2,"Muy Baja",IF(G58&lt;=24,"Baja",IF(G58&lt;=500,"Media",IF(G58&lt;=5000,"Alta","Muy Alta")))))</f>
        <v/>
      </c>
      <c r="I58" s="200" t="str">
        <f>IF(H58="","",IF(H58="Muy Baja",0.2,IF(H58="Baja",0.4,IF(H58="Media",0.6,IF(H58="Alta",0.8,IF(H58="Muy Alta",1,))))))</f>
        <v/>
      </c>
      <c r="J58" s="206"/>
      <c r="K58" s="200">
        <f>IF(NOT(ISERROR(MATCH(J58,'Tabla Impacto'!$B$221:$B$223,0))),'Tabla Impacto'!$F$223&amp;"Por favor no seleccionar los criterios de impacto(Afectación Económica o presupuestal y Pérdida Reputacional)",J58)</f>
        <v>0</v>
      </c>
      <c r="L58" s="209" t="str">
        <f>IF(OR(K58='Tabla Impacto'!$C$11,K58='Tabla Impacto'!$D$11),"Leve",IF(OR(K58='Tabla Impacto'!$C$12,K58='Tabla Impacto'!$D$12),"Menor",IF(OR(K58='Tabla Impacto'!$C$13,K58='Tabla Impacto'!$D$13),"Moderado",IF(OR(K58='Tabla Impacto'!$C$14,K58='Tabla Impacto'!$D$14),"Mayor",IF(OR(K58='Tabla Impacto'!$C$15,K58='Tabla Impacto'!$D$15),"Catastrófico","")))))</f>
        <v/>
      </c>
      <c r="M58" s="200" t="str">
        <f>IF(L58="","",IF(L58="Leve",0.2,IF(L58="Menor",0.4,IF(L58="Moderado",0.6,IF(L58="Mayor",0.8,IF(L58="Catastrófico",1,))))))</f>
        <v/>
      </c>
      <c r="N58" s="203"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2">
        <v>1</v>
      </c>
      <c r="P58" s="123"/>
      <c r="Q58" s="124" t="str">
        <f>IF(OR(R58="Preventivo",R58="Detectivo"),"Probabilidad",IF(R58="Correctivo","Impacto",""))</f>
        <v/>
      </c>
      <c r="R58" s="125"/>
      <c r="S58" s="125"/>
      <c r="T58" s="126" t="str">
        <f>IF(AND(R58="Preventivo",S58="Automático"),"50%",IF(AND(R58="Preventivo",S58="Manual"),"40%",IF(AND(R58="Detectivo",S58="Automático"),"40%",IF(AND(R58="Detectivo",S58="Manual"),"30%",IF(AND(R58="Correctivo",S58="Automático"),"35%",IF(AND(R58="Correctivo",S58="Manual"),"25%",""))))))</f>
        <v/>
      </c>
      <c r="U58" s="125"/>
      <c r="V58" s="125"/>
      <c r="W58" s="125"/>
      <c r="X58" s="127" t="str">
        <f>IFERROR(IF(Q58="Probabilidad",(I58-(+I58*T58)),IF(Q58="Impacto",I58,"")),"")</f>
        <v/>
      </c>
      <c r="Y58" s="128" t="str">
        <f>IFERROR(IF(X58="","",IF(X58&lt;=0.2,"Muy Baja",IF(X58&lt;=0.4,"Baja",IF(X58&lt;=0.6,"Media",IF(X58&lt;=0.8,"Alta","Muy Alta"))))),"")</f>
        <v/>
      </c>
      <c r="Z58" s="129" t="str">
        <f>+X58</f>
        <v/>
      </c>
      <c r="AA58" s="128" t="str">
        <f>IFERROR(IF(AB58="","",IF(AB58&lt;=0.2,"Leve",IF(AB58&lt;=0.4,"Menor",IF(AB58&lt;=0.6,"Moderado",IF(AB58&lt;=0.8,"Mayor","Catastrófico"))))),"")</f>
        <v/>
      </c>
      <c r="AB58" s="129" t="str">
        <f>IFERROR(IF(Q58="Impacto",(M58-(+M58*T58)),IF(Q58="Probabilidad",M58,"")),"")</f>
        <v/>
      </c>
      <c r="AC58" s="130"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1"/>
      <c r="AE58" s="132"/>
      <c r="AF58" s="132"/>
      <c r="AG58" s="133"/>
      <c r="AH58" s="134"/>
      <c r="AI58" s="134"/>
      <c r="AJ58" s="132"/>
      <c r="AK58" s="133"/>
      <c r="AL58" s="132"/>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1:69" ht="151.5" hidden="1" customHeight="1" x14ac:dyDescent="0.3">
      <c r="A59" s="219"/>
      <c r="B59" s="213"/>
      <c r="C59" s="213"/>
      <c r="D59" s="222"/>
      <c r="E59" s="225"/>
      <c r="F59" s="213"/>
      <c r="G59" s="216"/>
      <c r="H59" s="210"/>
      <c r="I59" s="201"/>
      <c r="J59" s="207"/>
      <c r="K59" s="201">
        <f>IF(NOT(ISERROR(MATCH(J59,_xlfn.ANCHORARRAY(E70),0))),I72&amp;"Por favor no seleccionar los criterios de impacto",J59)</f>
        <v>0</v>
      </c>
      <c r="L59" s="210"/>
      <c r="M59" s="201"/>
      <c r="N59" s="204"/>
      <c r="O59" s="122">
        <v>2</v>
      </c>
      <c r="P59" s="123"/>
      <c r="Q59" s="124" t="str">
        <f>IF(OR(R59="Preventivo",R59="Detectivo"),"Probabilidad",IF(R59="Correctivo","Impacto",""))</f>
        <v/>
      </c>
      <c r="R59" s="125"/>
      <c r="S59" s="125"/>
      <c r="T59" s="126" t="str">
        <f t="shared" ref="T59:T63" si="54">IF(AND(R59="Preventivo",S59="Automático"),"50%",IF(AND(R59="Preventivo",S59="Manual"),"40%",IF(AND(R59="Detectivo",S59="Automático"),"40%",IF(AND(R59="Detectivo",S59="Manual"),"30%",IF(AND(R59="Correctivo",S59="Automático"),"35%",IF(AND(R59="Correctivo",S59="Manual"),"25%",""))))))</f>
        <v/>
      </c>
      <c r="U59" s="125"/>
      <c r="V59" s="125"/>
      <c r="W59" s="125"/>
      <c r="X59" s="127" t="str">
        <f>IFERROR(IF(AND(Q58="Probabilidad",Q59="Probabilidad"),(Z58-(+Z58*T59)),IF(Q59="Probabilidad",(I58-(+I58*T59)),IF(Q59="Impacto",Z58,""))),"")</f>
        <v/>
      </c>
      <c r="Y59" s="128" t="str">
        <f t="shared" si="1"/>
        <v/>
      </c>
      <c r="Z59" s="129" t="str">
        <f t="shared" ref="Z59:Z63" si="55">+X59</f>
        <v/>
      </c>
      <c r="AA59" s="128" t="str">
        <f t="shared" si="3"/>
        <v/>
      </c>
      <c r="AB59" s="129" t="str">
        <f>IFERROR(IF(AND(Q58="Impacto",Q59="Impacto"),(AB58-(+AB58*T59)),IF(Q59="Impacto",(M58-(+M58*T59)),IF(Q59="Probabilidad",AB58,""))),"")</f>
        <v/>
      </c>
      <c r="AC59" s="130" t="str">
        <f t="shared" ref="AC59:AC60" si="56">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1"/>
      <c r="AE59" s="132"/>
      <c r="AF59" s="132"/>
      <c r="AG59" s="133"/>
      <c r="AH59" s="134"/>
      <c r="AI59" s="134"/>
      <c r="AJ59" s="132"/>
      <c r="AK59" s="133"/>
      <c r="AL59" s="132"/>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1:69" ht="151.5" hidden="1" customHeight="1" x14ac:dyDescent="0.3">
      <c r="A60" s="219"/>
      <c r="B60" s="213"/>
      <c r="C60" s="213"/>
      <c r="D60" s="222"/>
      <c r="E60" s="225"/>
      <c r="F60" s="213"/>
      <c r="G60" s="216"/>
      <c r="H60" s="210"/>
      <c r="I60" s="201"/>
      <c r="J60" s="207"/>
      <c r="K60" s="201">
        <f>IF(NOT(ISERROR(MATCH(J60,_xlfn.ANCHORARRAY(E71),0))),I73&amp;"Por favor no seleccionar los criterios de impacto",J60)</f>
        <v>0</v>
      </c>
      <c r="L60" s="210"/>
      <c r="M60" s="201"/>
      <c r="N60" s="204"/>
      <c r="O60" s="122">
        <v>3</v>
      </c>
      <c r="P60" s="135"/>
      <c r="Q60" s="124" t="str">
        <f>IF(OR(R60="Preventivo",R60="Detectivo"),"Probabilidad",IF(R60="Correctivo","Impacto",""))</f>
        <v/>
      </c>
      <c r="R60" s="125"/>
      <c r="S60" s="125"/>
      <c r="T60" s="126" t="str">
        <f t="shared" si="54"/>
        <v/>
      </c>
      <c r="U60" s="125"/>
      <c r="V60" s="125"/>
      <c r="W60" s="125"/>
      <c r="X60" s="127" t="str">
        <f>IFERROR(IF(AND(Q59="Probabilidad",Q60="Probabilidad"),(Z59-(+Z59*T60)),IF(AND(Q59="Impacto",Q60="Probabilidad"),(Z58-(+Z58*T60)),IF(Q60="Impacto",Z59,""))),"")</f>
        <v/>
      </c>
      <c r="Y60" s="128" t="str">
        <f t="shared" si="1"/>
        <v/>
      </c>
      <c r="Z60" s="129" t="str">
        <f t="shared" si="55"/>
        <v/>
      </c>
      <c r="AA60" s="128" t="str">
        <f t="shared" si="3"/>
        <v/>
      </c>
      <c r="AB60" s="129" t="str">
        <f>IFERROR(IF(AND(Q59="Impacto",Q60="Impacto"),(AB59-(+AB59*T60)),IF(AND(Q59="Probabilidad",Q60="Impacto"),(AB58-(+AB58*T60)),IF(Q60="Probabilidad",AB59,""))),"")</f>
        <v/>
      </c>
      <c r="AC60" s="130" t="str">
        <f t="shared" si="56"/>
        <v/>
      </c>
      <c r="AD60" s="131"/>
      <c r="AE60" s="132"/>
      <c r="AF60" s="132"/>
      <c r="AG60" s="133"/>
      <c r="AH60" s="134"/>
      <c r="AI60" s="134"/>
      <c r="AJ60" s="132"/>
      <c r="AK60" s="133"/>
      <c r="AL60" s="132"/>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1:69" ht="151.5" hidden="1" customHeight="1" x14ac:dyDescent="0.3">
      <c r="A61" s="219"/>
      <c r="B61" s="213"/>
      <c r="C61" s="213"/>
      <c r="D61" s="222"/>
      <c r="E61" s="225"/>
      <c r="F61" s="213"/>
      <c r="G61" s="216"/>
      <c r="H61" s="210"/>
      <c r="I61" s="201"/>
      <c r="J61" s="207"/>
      <c r="K61" s="201">
        <f>IF(NOT(ISERROR(MATCH(J61,_xlfn.ANCHORARRAY(E72),0))),I74&amp;"Por favor no seleccionar los criterios de impacto",J61)</f>
        <v>0</v>
      </c>
      <c r="L61" s="210"/>
      <c r="M61" s="201"/>
      <c r="N61" s="204"/>
      <c r="O61" s="122">
        <v>4</v>
      </c>
      <c r="P61" s="123"/>
      <c r="Q61" s="124" t="str">
        <f t="shared" ref="Q61:Q63" si="57">IF(OR(R61="Preventivo",R61="Detectivo"),"Probabilidad",IF(R61="Correctivo","Impacto",""))</f>
        <v/>
      </c>
      <c r="R61" s="125"/>
      <c r="S61" s="125"/>
      <c r="T61" s="126" t="str">
        <f t="shared" si="54"/>
        <v/>
      </c>
      <c r="U61" s="125"/>
      <c r="V61" s="125"/>
      <c r="W61" s="125"/>
      <c r="X61" s="127" t="str">
        <f t="shared" ref="X61:X63" si="58">IFERROR(IF(AND(Q60="Probabilidad",Q61="Probabilidad"),(Z60-(+Z60*T61)),IF(AND(Q60="Impacto",Q61="Probabilidad"),(Z59-(+Z59*T61)),IF(Q61="Impacto",Z60,""))),"")</f>
        <v/>
      </c>
      <c r="Y61" s="128" t="str">
        <f t="shared" si="1"/>
        <v/>
      </c>
      <c r="Z61" s="129" t="str">
        <f t="shared" si="55"/>
        <v/>
      </c>
      <c r="AA61" s="128" t="str">
        <f t="shared" si="3"/>
        <v/>
      </c>
      <c r="AB61" s="129" t="str">
        <f t="shared" ref="AB61:AB63" si="59">IFERROR(IF(AND(Q60="Impacto",Q61="Impacto"),(AB60-(+AB60*T61)),IF(AND(Q60="Probabilidad",Q61="Impacto"),(AB59-(+AB59*T61)),IF(Q61="Probabilidad",AB60,""))),"")</f>
        <v/>
      </c>
      <c r="AC61" s="130"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1"/>
      <c r="AE61" s="132"/>
      <c r="AF61" s="132"/>
      <c r="AG61" s="133"/>
      <c r="AH61" s="134"/>
      <c r="AI61" s="134"/>
      <c r="AJ61" s="132"/>
      <c r="AK61" s="133"/>
      <c r="AL61" s="132"/>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ht="151.5" hidden="1" customHeight="1" x14ac:dyDescent="0.3">
      <c r="A62" s="219"/>
      <c r="B62" s="213"/>
      <c r="C62" s="213"/>
      <c r="D62" s="222"/>
      <c r="E62" s="225"/>
      <c r="F62" s="213"/>
      <c r="G62" s="216"/>
      <c r="H62" s="210"/>
      <c r="I62" s="201"/>
      <c r="J62" s="207"/>
      <c r="K62" s="201">
        <f>IF(NOT(ISERROR(MATCH(J62,_xlfn.ANCHORARRAY(E73),0))),I75&amp;"Por favor no seleccionar los criterios de impacto",J62)</f>
        <v>0</v>
      </c>
      <c r="L62" s="210"/>
      <c r="M62" s="201"/>
      <c r="N62" s="204"/>
      <c r="O62" s="122">
        <v>5</v>
      </c>
      <c r="P62" s="123"/>
      <c r="Q62" s="124" t="str">
        <f t="shared" si="57"/>
        <v/>
      </c>
      <c r="R62" s="125"/>
      <c r="S62" s="125"/>
      <c r="T62" s="126" t="str">
        <f t="shared" si="54"/>
        <v/>
      </c>
      <c r="U62" s="125"/>
      <c r="V62" s="125"/>
      <c r="W62" s="125"/>
      <c r="X62" s="127" t="str">
        <f t="shared" si="58"/>
        <v/>
      </c>
      <c r="Y62" s="128" t="str">
        <f t="shared" si="1"/>
        <v/>
      </c>
      <c r="Z62" s="129" t="str">
        <f t="shared" si="55"/>
        <v/>
      </c>
      <c r="AA62" s="128" t="str">
        <f t="shared" si="3"/>
        <v/>
      </c>
      <c r="AB62" s="129" t="str">
        <f t="shared" si="59"/>
        <v/>
      </c>
      <c r="AC62" s="130" t="str">
        <f t="shared" ref="AC62:AC63" si="60">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1"/>
      <c r="AE62" s="132"/>
      <c r="AF62" s="132"/>
      <c r="AG62" s="133"/>
      <c r="AH62" s="134"/>
      <c r="AI62" s="134"/>
      <c r="AJ62" s="132"/>
      <c r="AK62" s="133"/>
      <c r="AL62" s="132"/>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row>
    <row r="63" spans="1:69" ht="151.5" hidden="1" customHeight="1" x14ac:dyDescent="0.3">
      <c r="A63" s="220"/>
      <c r="B63" s="214"/>
      <c r="C63" s="214"/>
      <c r="D63" s="223"/>
      <c r="E63" s="226"/>
      <c r="F63" s="214"/>
      <c r="G63" s="217"/>
      <c r="H63" s="211"/>
      <c r="I63" s="202"/>
      <c r="J63" s="208"/>
      <c r="K63" s="202">
        <f>IF(NOT(ISERROR(MATCH(J63,_xlfn.ANCHORARRAY(E74),0))),I76&amp;"Por favor no seleccionar los criterios de impacto",J63)</f>
        <v>0</v>
      </c>
      <c r="L63" s="211"/>
      <c r="M63" s="202"/>
      <c r="N63" s="205"/>
      <c r="O63" s="122">
        <v>6</v>
      </c>
      <c r="P63" s="123"/>
      <c r="Q63" s="124" t="str">
        <f t="shared" si="57"/>
        <v/>
      </c>
      <c r="R63" s="125"/>
      <c r="S63" s="125"/>
      <c r="T63" s="126" t="str">
        <f t="shared" si="54"/>
        <v/>
      </c>
      <c r="U63" s="125"/>
      <c r="V63" s="125"/>
      <c r="W63" s="125"/>
      <c r="X63" s="127" t="str">
        <f t="shared" si="58"/>
        <v/>
      </c>
      <c r="Y63" s="128" t="str">
        <f t="shared" si="1"/>
        <v/>
      </c>
      <c r="Z63" s="129" t="str">
        <f t="shared" si="55"/>
        <v/>
      </c>
      <c r="AA63" s="128" t="str">
        <f t="shared" si="3"/>
        <v/>
      </c>
      <c r="AB63" s="129" t="str">
        <f t="shared" si="59"/>
        <v/>
      </c>
      <c r="AC63" s="130" t="str">
        <f t="shared" si="60"/>
        <v/>
      </c>
      <c r="AD63" s="131"/>
      <c r="AE63" s="132"/>
      <c r="AF63" s="132"/>
      <c r="AG63" s="133"/>
      <c r="AH63" s="134"/>
      <c r="AI63" s="134"/>
      <c r="AJ63" s="132"/>
      <c r="AK63" s="133"/>
      <c r="AL63" s="132"/>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row>
    <row r="64" spans="1:69" ht="151.5" hidden="1" customHeight="1" x14ac:dyDescent="0.3">
      <c r="A64" s="218">
        <v>10</v>
      </c>
      <c r="B64" s="212"/>
      <c r="C64" s="212"/>
      <c r="D64" s="221"/>
      <c r="E64" s="224"/>
      <c r="F64" s="212"/>
      <c r="G64" s="215"/>
      <c r="H64" s="209" t="str">
        <f>IF(G64&lt;=0,"",IF(G64&lt;=2,"Muy Baja",IF(G64&lt;=24,"Baja",IF(G64&lt;=500,"Media",IF(G64&lt;=5000,"Alta","Muy Alta")))))</f>
        <v/>
      </c>
      <c r="I64" s="200" t="str">
        <f>IF(H64="","",IF(H64="Muy Baja",0.2,IF(H64="Baja",0.4,IF(H64="Media",0.6,IF(H64="Alta",0.8,IF(H64="Muy Alta",1,))))))</f>
        <v/>
      </c>
      <c r="J64" s="206"/>
      <c r="K64" s="200">
        <f>IF(NOT(ISERROR(MATCH(J64,'Tabla Impacto'!$B$221:$B$223,0))),'Tabla Impacto'!$F$223&amp;"Por favor no seleccionar los criterios de impacto(Afectación Económica o presupuestal y Pérdida Reputacional)",J64)</f>
        <v>0</v>
      </c>
      <c r="L64" s="209" t="str">
        <f>IF(OR(K64='Tabla Impacto'!$C$11,K64='Tabla Impacto'!$D$11),"Leve",IF(OR(K64='Tabla Impacto'!$C$12,K64='Tabla Impacto'!$D$12),"Menor",IF(OR(K64='Tabla Impacto'!$C$13,K64='Tabla Impacto'!$D$13),"Moderado",IF(OR(K64='Tabla Impacto'!$C$14,K64='Tabla Impacto'!$D$14),"Mayor",IF(OR(K64='Tabla Impacto'!$C$15,K64='Tabla Impacto'!$D$15),"Catastrófico","")))))</f>
        <v/>
      </c>
      <c r="M64" s="200" t="str">
        <f>IF(L64="","",IF(L64="Leve",0.2,IF(L64="Menor",0.4,IF(L64="Moderado",0.6,IF(L64="Mayor",0.8,IF(L64="Catastrófico",1,))))))</f>
        <v/>
      </c>
      <c r="N64" s="203"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2">
        <v>1</v>
      </c>
      <c r="P64" s="123"/>
      <c r="Q64" s="124" t="str">
        <f>IF(OR(R64="Preventivo",R64="Detectivo"),"Probabilidad",IF(R64="Correctivo","Impacto",""))</f>
        <v/>
      </c>
      <c r="R64" s="125"/>
      <c r="S64" s="125"/>
      <c r="T64" s="126" t="str">
        <f>IF(AND(R64="Preventivo",S64="Automático"),"50%",IF(AND(R64="Preventivo",S64="Manual"),"40%",IF(AND(R64="Detectivo",S64="Automático"),"40%",IF(AND(R64="Detectivo",S64="Manual"),"30%",IF(AND(R64="Correctivo",S64="Automático"),"35%",IF(AND(R64="Correctivo",S64="Manual"),"25%",""))))))</f>
        <v/>
      </c>
      <c r="U64" s="125"/>
      <c r="V64" s="125"/>
      <c r="W64" s="125"/>
      <c r="X64" s="127" t="str">
        <f>IFERROR(IF(Q64="Probabilidad",(I64-(+I64*T64)),IF(Q64="Impacto",I64,"")),"")</f>
        <v/>
      </c>
      <c r="Y64" s="128" t="str">
        <f>IFERROR(IF(X64="","",IF(X64&lt;=0.2,"Muy Baja",IF(X64&lt;=0.4,"Baja",IF(X64&lt;=0.6,"Media",IF(X64&lt;=0.8,"Alta","Muy Alta"))))),"")</f>
        <v/>
      </c>
      <c r="Z64" s="129" t="str">
        <f>+X64</f>
        <v/>
      </c>
      <c r="AA64" s="128" t="str">
        <f>IFERROR(IF(AB64="","",IF(AB64&lt;=0.2,"Leve",IF(AB64&lt;=0.4,"Menor",IF(AB64&lt;=0.6,"Moderado",IF(AB64&lt;=0.8,"Mayor","Catastrófico"))))),"")</f>
        <v/>
      </c>
      <c r="AB64" s="129" t="str">
        <f>IFERROR(IF(Q64="Impacto",(M64-(+M64*T64)),IF(Q64="Probabilidad",M64,"")),"")</f>
        <v/>
      </c>
      <c r="AC64" s="130"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1"/>
      <c r="AE64" s="132"/>
      <c r="AF64" s="132"/>
      <c r="AG64" s="133"/>
      <c r="AH64" s="134"/>
      <c r="AI64" s="134"/>
      <c r="AJ64" s="132"/>
      <c r="AK64" s="133"/>
      <c r="AL64" s="132"/>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row>
    <row r="65" spans="1:38" ht="151.5" hidden="1" customHeight="1" x14ac:dyDescent="0.3">
      <c r="A65" s="219"/>
      <c r="B65" s="213"/>
      <c r="C65" s="213"/>
      <c r="D65" s="222"/>
      <c r="E65" s="225"/>
      <c r="F65" s="213"/>
      <c r="G65" s="216"/>
      <c r="H65" s="210"/>
      <c r="I65" s="201"/>
      <c r="J65" s="207"/>
      <c r="K65" s="201">
        <f>IF(NOT(ISERROR(MATCH(J65,_xlfn.ANCHORARRAY(E76),0))),I78&amp;"Por favor no seleccionar los criterios de impacto",J65)</f>
        <v>0</v>
      </c>
      <c r="L65" s="210"/>
      <c r="M65" s="201"/>
      <c r="N65" s="204"/>
      <c r="O65" s="122">
        <v>2</v>
      </c>
      <c r="P65" s="123"/>
      <c r="Q65" s="124" t="str">
        <f>IF(OR(R65="Preventivo",R65="Detectivo"),"Probabilidad",IF(R65="Correctivo","Impacto",""))</f>
        <v/>
      </c>
      <c r="R65" s="125"/>
      <c r="S65" s="125"/>
      <c r="T65" s="126" t="str">
        <f t="shared" ref="T65:T69" si="61">IF(AND(R65="Preventivo",S65="Automático"),"50%",IF(AND(R65="Preventivo",S65="Manual"),"40%",IF(AND(R65="Detectivo",S65="Automático"),"40%",IF(AND(R65="Detectivo",S65="Manual"),"30%",IF(AND(R65="Correctivo",S65="Automático"),"35%",IF(AND(R65="Correctivo",S65="Manual"),"25%",""))))))</f>
        <v/>
      </c>
      <c r="U65" s="125"/>
      <c r="V65" s="125"/>
      <c r="W65" s="125"/>
      <c r="X65" s="127" t="str">
        <f>IFERROR(IF(AND(Q64="Probabilidad",Q65="Probabilidad"),(Z64-(+Z64*T65)),IF(Q65="Probabilidad",(I64-(+I64*T65)),IF(Q65="Impacto",Z64,""))),"")</f>
        <v/>
      </c>
      <c r="Y65" s="128" t="str">
        <f t="shared" si="1"/>
        <v/>
      </c>
      <c r="Z65" s="129" t="str">
        <f t="shared" ref="Z65:Z69" si="62">+X65</f>
        <v/>
      </c>
      <c r="AA65" s="128" t="str">
        <f t="shared" si="3"/>
        <v/>
      </c>
      <c r="AB65" s="129" t="str">
        <f>IFERROR(IF(AND(Q64="Impacto",Q65="Impacto"),(AB64-(+AB64*T65)),IF(Q65="Impacto",(M64-(+M64*T65)),IF(Q65="Probabilidad",AB64,""))),"")</f>
        <v/>
      </c>
      <c r="AC65" s="130" t="str">
        <f t="shared" ref="AC65:AC66" si="63">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1"/>
      <c r="AE65" s="132"/>
      <c r="AF65" s="132"/>
      <c r="AG65" s="133"/>
      <c r="AH65" s="134"/>
      <c r="AI65" s="134"/>
      <c r="AJ65" s="132"/>
      <c r="AK65" s="133"/>
      <c r="AL65" s="132"/>
    </row>
    <row r="66" spans="1:38" ht="151.5" hidden="1" customHeight="1" x14ac:dyDescent="0.3">
      <c r="A66" s="219"/>
      <c r="B66" s="213"/>
      <c r="C66" s="213"/>
      <c r="D66" s="222"/>
      <c r="E66" s="225"/>
      <c r="F66" s="213"/>
      <c r="G66" s="216"/>
      <c r="H66" s="210"/>
      <c r="I66" s="201"/>
      <c r="J66" s="207"/>
      <c r="K66" s="201">
        <f>IF(NOT(ISERROR(MATCH(J66,_xlfn.ANCHORARRAY(E77),0))),I79&amp;"Por favor no seleccionar los criterios de impacto",J66)</f>
        <v>0</v>
      </c>
      <c r="L66" s="210"/>
      <c r="M66" s="201"/>
      <c r="N66" s="204"/>
      <c r="O66" s="122">
        <v>3</v>
      </c>
      <c r="P66" s="135"/>
      <c r="Q66" s="124" t="str">
        <f>IF(OR(R66="Preventivo",R66="Detectivo"),"Probabilidad",IF(R66="Correctivo","Impacto",""))</f>
        <v/>
      </c>
      <c r="R66" s="125"/>
      <c r="S66" s="125"/>
      <c r="T66" s="126" t="str">
        <f t="shared" si="61"/>
        <v/>
      </c>
      <c r="U66" s="125"/>
      <c r="V66" s="125"/>
      <c r="W66" s="125"/>
      <c r="X66" s="127" t="str">
        <f>IFERROR(IF(AND(Q65="Probabilidad",Q66="Probabilidad"),(Z65-(+Z65*T66)),IF(AND(Q65="Impacto",Q66="Probabilidad"),(Z64-(+Z64*T66)),IF(Q66="Impacto",Z65,""))),"")</f>
        <v/>
      </c>
      <c r="Y66" s="128" t="str">
        <f t="shared" si="1"/>
        <v/>
      </c>
      <c r="Z66" s="129" t="str">
        <f t="shared" si="62"/>
        <v/>
      </c>
      <c r="AA66" s="128" t="str">
        <f t="shared" si="3"/>
        <v/>
      </c>
      <c r="AB66" s="129" t="str">
        <f>IFERROR(IF(AND(Q65="Impacto",Q66="Impacto"),(AB65-(+AB65*T66)),IF(AND(Q65="Probabilidad",Q66="Impacto"),(AB64-(+AB64*T66)),IF(Q66="Probabilidad",AB65,""))),"")</f>
        <v/>
      </c>
      <c r="AC66" s="130" t="str">
        <f t="shared" si="63"/>
        <v/>
      </c>
      <c r="AD66" s="131"/>
      <c r="AE66" s="132"/>
      <c r="AF66" s="132"/>
      <c r="AG66" s="133"/>
      <c r="AH66" s="134"/>
      <c r="AI66" s="134"/>
      <c r="AJ66" s="132"/>
      <c r="AK66" s="133"/>
      <c r="AL66" s="132"/>
    </row>
    <row r="67" spans="1:38" ht="151.5" hidden="1" customHeight="1" x14ac:dyDescent="0.3">
      <c r="A67" s="219"/>
      <c r="B67" s="213"/>
      <c r="C67" s="213"/>
      <c r="D67" s="222"/>
      <c r="E67" s="225"/>
      <c r="F67" s="213"/>
      <c r="G67" s="216"/>
      <c r="H67" s="210"/>
      <c r="I67" s="201"/>
      <c r="J67" s="207"/>
      <c r="K67" s="201">
        <f>IF(NOT(ISERROR(MATCH(J67,_xlfn.ANCHORARRAY(E78),0))),I80&amp;"Por favor no seleccionar los criterios de impacto",J67)</f>
        <v>0</v>
      </c>
      <c r="L67" s="210"/>
      <c r="M67" s="201"/>
      <c r="N67" s="204"/>
      <c r="O67" s="122">
        <v>4</v>
      </c>
      <c r="P67" s="123"/>
      <c r="Q67" s="124" t="str">
        <f t="shared" ref="Q67:Q69" si="64">IF(OR(R67="Preventivo",R67="Detectivo"),"Probabilidad",IF(R67="Correctivo","Impacto",""))</f>
        <v/>
      </c>
      <c r="R67" s="125"/>
      <c r="S67" s="125"/>
      <c r="T67" s="126" t="str">
        <f t="shared" si="61"/>
        <v/>
      </c>
      <c r="U67" s="125"/>
      <c r="V67" s="125"/>
      <c r="W67" s="125"/>
      <c r="X67" s="127" t="str">
        <f t="shared" ref="X67:X69" si="65">IFERROR(IF(AND(Q66="Probabilidad",Q67="Probabilidad"),(Z66-(+Z66*T67)),IF(AND(Q66="Impacto",Q67="Probabilidad"),(Z65-(+Z65*T67)),IF(Q67="Impacto",Z66,""))),"")</f>
        <v/>
      </c>
      <c r="Y67" s="128" t="str">
        <f t="shared" si="1"/>
        <v/>
      </c>
      <c r="Z67" s="129" t="str">
        <f t="shared" si="62"/>
        <v/>
      </c>
      <c r="AA67" s="128" t="str">
        <f t="shared" si="3"/>
        <v/>
      </c>
      <c r="AB67" s="129" t="str">
        <f t="shared" ref="AB67:AB69" si="66">IFERROR(IF(AND(Q66="Impacto",Q67="Impacto"),(AB66-(+AB66*T67)),IF(AND(Q66="Probabilidad",Q67="Impacto"),(AB65-(+AB65*T67)),IF(Q67="Probabilidad",AB66,""))),"")</f>
        <v/>
      </c>
      <c r="AC67" s="130"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1"/>
      <c r="AE67" s="132"/>
      <c r="AF67" s="132"/>
      <c r="AG67" s="133"/>
      <c r="AH67" s="134"/>
      <c r="AI67" s="134"/>
      <c r="AJ67" s="132"/>
      <c r="AK67" s="133"/>
      <c r="AL67" s="132"/>
    </row>
    <row r="68" spans="1:38" ht="151.5" hidden="1" customHeight="1" x14ac:dyDescent="0.3">
      <c r="A68" s="219"/>
      <c r="B68" s="213"/>
      <c r="C68" s="213"/>
      <c r="D68" s="222"/>
      <c r="E68" s="225"/>
      <c r="F68" s="213"/>
      <c r="G68" s="216"/>
      <c r="H68" s="210"/>
      <c r="I68" s="201"/>
      <c r="J68" s="207"/>
      <c r="K68" s="201">
        <f>IF(NOT(ISERROR(MATCH(J68,_xlfn.ANCHORARRAY(E79),0))),I81&amp;"Por favor no seleccionar los criterios de impacto",J68)</f>
        <v>0</v>
      </c>
      <c r="L68" s="210"/>
      <c r="M68" s="201"/>
      <c r="N68" s="204"/>
      <c r="O68" s="122">
        <v>5</v>
      </c>
      <c r="P68" s="123"/>
      <c r="Q68" s="124" t="str">
        <f t="shared" si="64"/>
        <v/>
      </c>
      <c r="R68" s="125"/>
      <c r="S68" s="125"/>
      <c r="T68" s="126" t="str">
        <f t="shared" si="61"/>
        <v/>
      </c>
      <c r="U68" s="125"/>
      <c r="V68" s="125"/>
      <c r="W68" s="125"/>
      <c r="X68" s="127" t="str">
        <f t="shared" si="65"/>
        <v/>
      </c>
      <c r="Y68" s="128" t="str">
        <f t="shared" si="1"/>
        <v/>
      </c>
      <c r="Z68" s="129" t="str">
        <f t="shared" si="62"/>
        <v/>
      </c>
      <c r="AA68" s="128" t="str">
        <f t="shared" si="3"/>
        <v/>
      </c>
      <c r="AB68" s="129" t="str">
        <f t="shared" si="66"/>
        <v/>
      </c>
      <c r="AC68" s="130" t="str">
        <f t="shared" ref="AC68:AC69" si="67">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1"/>
      <c r="AE68" s="132"/>
      <c r="AF68" s="132"/>
      <c r="AG68" s="133"/>
      <c r="AH68" s="134"/>
      <c r="AI68" s="134"/>
      <c r="AJ68" s="132"/>
      <c r="AK68" s="133"/>
      <c r="AL68" s="132"/>
    </row>
    <row r="69" spans="1:38" hidden="1" x14ac:dyDescent="0.3">
      <c r="A69" s="220"/>
      <c r="B69" s="214"/>
      <c r="C69" s="214"/>
      <c r="D69" s="223"/>
      <c r="E69" s="226"/>
      <c r="F69" s="214"/>
      <c r="G69" s="217"/>
      <c r="H69" s="211"/>
      <c r="I69" s="202"/>
      <c r="J69" s="208"/>
      <c r="K69" s="202">
        <f>IF(NOT(ISERROR(MATCH(J69,_xlfn.ANCHORARRAY(E80),0))),I82&amp;"Por favor no seleccionar los criterios de impacto",J69)</f>
        <v>0</v>
      </c>
      <c r="L69" s="211"/>
      <c r="M69" s="202"/>
      <c r="N69" s="205"/>
      <c r="O69" s="122">
        <v>6</v>
      </c>
      <c r="P69" s="123"/>
      <c r="Q69" s="124" t="str">
        <f t="shared" si="64"/>
        <v/>
      </c>
      <c r="R69" s="125"/>
      <c r="S69" s="125"/>
      <c r="T69" s="126" t="str">
        <f t="shared" si="61"/>
        <v/>
      </c>
      <c r="U69" s="125"/>
      <c r="V69" s="125"/>
      <c r="W69" s="125"/>
      <c r="X69" s="127" t="str">
        <f t="shared" si="65"/>
        <v/>
      </c>
      <c r="Y69" s="128" t="str">
        <f t="shared" si="1"/>
        <v/>
      </c>
      <c r="Z69" s="129" t="str">
        <f t="shared" si="62"/>
        <v/>
      </c>
      <c r="AA69" s="128" t="str">
        <f t="shared" si="3"/>
        <v/>
      </c>
      <c r="AB69" s="129" t="str">
        <f t="shared" si="66"/>
        <v/>
      </c>
      <c r="AC69" s="130" t="str">
        <f t="shared" si="67"/>
        <v/>
      </c>
      <c r="AD69" s="131"/>
      <c r="AE69" s="132"/>
      <c r="AF69" s="132"/>
      <c r="AG69" s="133"/>
      <c r="AH69" s="134"/>
      <c r="AI69" s="134"/>
      <c r="AJ69" s="132"/>
      <c r="AK69" s="133"/>
      <c r="AL69" s="132"/>
    </row>
    <row r="70" spans="1:38" ht="49.5" customHeight="1" x14ac:dyDescent="0.3">
      <c r="A70" s="6"/>
      <c r="B70" s="197" t="s">
        <v>130</v>
      </c>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9"/>
    </row>
    <row r="72" spans="1:38" x14ac:dyDescent="0.3">
      <c r="A72" s="1"/>
      <c r="B72" s="23" t="s">
        <v>142</v>
      </c>
      <c r="C72" s="1"/>
      <c r="D72" s="3"/>
      <c r="F72" s="1"/>
    </row>
  </sheetData>
  <dataConsolidate/>
  <mergeCells count="190">
    <mergeCell ref="E1:AI1"/>
    <mergeCell ref="AJ1:AK1"/>
    <mergeCell ref="E2:AI2"/>
    <mergeCell ref="AJ2:AK2"/>
    <mergeCell ref="C4:AK4"/>
    <mergeCell ref="C5:AK5"/>
    <mergeCell ref="C6:AK6"/>
    <mergeCell ref="F10:F15"/>
    <mergeCell ref="G10:G15"/>
    <mergeCell ref="H10:H15"/>
    <mergeCell ref="AF8:AF9"/>
    <mergeCell ref="A1:D2"/>
    <mergeCell ref="A7:G7"/>
    <mergeCell ref="H7:N7"/>
    <mergeCell ref="O7:W7"/>
    <mergeCell ref="X7:AD7"/>
    <mergeCell ref="AE7:AK7"/>
    <mergeCell ref="AA8:AA9"/>
    <mergeCell ref="Y8:Y9"/>
    <mergeCell ref="Z8:Z9"/>
    <mergeCell ref="G8:G9"/>
    <mergeCell ref="H8:H9"/>
    <mergeCell ref="I8:I9"/>
    <mergeCell ref="L8:L9"/>
    <mergeCell ref="A10:A15"/>
    <mergeCell ref="B10:B15"/>
    <mergeCell ref="C10:C15"/>
    <mergeCell ref="D10:D15"/>
    <mergeCell ref="E10:E15"/>
    <mergeCell ref="N10:N15"/>
    <mergeCell ref="I10:I15"/>
    <mergeCell ref="J10:J15"/>
    <mergeCell ref="K10:K15"/>
    <mergeCell ref="L10:L15"/>
    <mergeCell ref="M10:M15"/>
    <mergeCell ref="D16:D21"/>
    <mergeCell ref="E16:E21"/>
    <mergeCell ref="AE8:AE9"/>
    <mergeCell ref="AK8:AK9"/>
    <mergeCell ref="AJ8:AJ9"/>
    <mergeCell ref="AI8:AI9"/>
    <mergeCell ref="AH8:AH9"/>
    <mergeCell ref="AG8:AG9"/>
    <mergeCell ref="A4:B4"/>
    <mergeCell ref="A5:B5"/>
    <mergeCell ref="A6:B6"/>
    <mergeCell ref="A8:A9"/>
    <mergeCell ref="F8:F9"/>
    <mergeCell ref="E8:E9"/>
    <mergeCell ref="D8:D9"/>
    <mergeCell ref="C8:C9"/>
    <mergeCell ref="AD8:AD9"/>
    <mergeCell ref="O8:O9"/>
    <mergeCell ref="AC8:AC9"/>
    <mergeCell ref="AB8:AB9"/>
    <mergeCell ref="X8:X9"/>
    <mergeCell ref="P8:P9"/>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34:A39"/>
    <mergeCell ref="B34:B39"/>
    <mergeCell ref="C34:C39"/>
    <mergeCell ref="A40:A45"/>
    <mergeCell ref="B40:B45"/>
    <mergeCell ref="C40:C45"/>
    <mergeCell ref="D40:D45"/>
    <mergeCell ref="E40:E45"/>
    <mergeCell ref="A52:A57"/>
    <mergeCell ref="B52:B57"/>
    <mergeCell ref="C52:C57"/>
    <mergeCell ref="D52:D57"/>
    <mergeCell ref="E52:E57"/>
    <mergeCell ref="A46:A51"/>
    <mergeCell ref="B46:B51"/>
    <mergeCell ref="C46:C51"/>
    <mergeCell ref="D46:D51"/>
    <mergeCell ref="E46:E51"/>
    <mergeCell ref="J52:J57"/>
    <mergeCell ref="F46:F51"/>
    <mergeCell ref="G46:G51"/>
    <mergeCell ref="H46:H51"/>
    <mergeCell ref="I46:I51"/>
    <mergeCell ref="K52:K57"/>
    <mergeCell ref="L52:L57"/>
    <mergeCell ref="M52:M57"/>
    <mergeCell ref="N52:N57"/>
    <mergeCell ref="J46:J51"/>
    <mergeCell ref="K46:K51"/>
    <mergeCell ref="L46:L51"/>
    <mergeCell ref="I52:I57"/>
    <mergeCell ref="A64:A69"/>
    <mergeCell ref="B64:B69"/>
    <mergeCell ref="C64:C69"/>
    <mergeCell ref="D64:D69"/>
    <mergeCell ref="E64:E69"/>
    <mergeCell ref="F64:F69"/>
    <mergeCell ref="G64:G69"/>
    <mergeCell ref="H64:H69"/>
    <mergeCell ref="I64:I69"/>
    <mergeCell ref="A58:A63"/>
    <mergeCell ref="B58:B63"/>
    <mergeCell ref="C58:C63"/>
    <mergeCell ref="D58:D63"/>
    <mergeCell ref="E58:E63"/>
    <mergeCell ref="F58:F63"/>
    <mergeCell ref="G58:G63"/>
    <mergeCell ref="H58:H63"/>
    <mergeCell ref="I58:I63"/>
    <mergeCell ref="AL8:AL9"/>
    <mergeCell ref="M8:M9"/>
    <mergeCell ref="B8:B9"/>
    <mergeCell ref="N8:N9"/>
    <mergeCell ref="J8:J9"/>
    <mergeCell ref="K8:K9"/>
    <mergeCell ref="Q8:Q9"/>
    <mergeCell ref="R8:W8"/>
    <mergeCell ref="B70:AK70"/>
    <mergeCell ref="M58:M63"/>
    <mergeCell ref="N58:N63"/>
    <mergeCell ref="J64:J69"/>
    <mergeCell ref="K64:K69"/>
    <mergeCell ref="L64:L69"/>
    <mergeCell ref="M64:M69"/>
    <mergeCell ref="N64:N69"/>
    <mergeCell ref="J58:J63"/>
    <mergeCell ref="K58:K63"/>
    <mergeCell ref="L58:L63"/>
    <mergeCell ref="M46:M51"/>
    <mergeCell ref="N46:N51"/>
    <mergeCell ref="F52:F57"/>
    <mergeCell ref="G52:G57"/>
    <mergeCell ref="H52:H57"/>
  </mergeCells>
  <conditionalFormatting sqref="H10 H16">
    <cfRule type="cellIs" dxfId="108" priority="323" operator="equal">
      <formula>"Muy Baja"</formula>
    </cfRule>
    <cfRule type="cellIs" dxfId="107" priority="319" operator="equal">
      <formula>"Muy Alta"</formula>
    </cfRule>
    <cfRule type="cellIs" dxfId="106" priority="322" operator="equal">
      <formula>"Baja"</formula>
    </cfRule>
    <cfRule type="cellIs" dxfId="105" priority="321" operator="equal">
      <formula>"Media"</formula>
    </cfRule>
    <cfRule type="cellIs" dxfId="104" priority="320" operator="equal">
      <formula>"Alta"</formula>
    </cfRule>
  </conditionalFormatting>
  <conditionalFormatting sqref="H22">
    <cfRule type="cellIs" dxfId="103" priority="222" operator="equal">
      <formula>"Alta"</formula>
    </cfRule>
    <cfRule type="cellIs" dxfId="102" priority="225" operator="equal">
      <formula>"Muy Baja"</formula>
    </cfRule>
    <cfRule type="cellIs" dxfId="101" priority="221" operator="equal">
      <formula>"Muy Alta"</formula>
    </cfRule>
    <cfRule type="cellIs" dxfId="100" priority="224" operator="equal">
      <formula>"Baja"</formula>
    </cfRule>
    <cfRule type="cellIs" dxfId="99" priority="223" operator="equal">
      <formula>"Media"</formula>
    </cfRule>
  </conditionalFormatting>
  <conditionalFormatting sqref="H28">
    <cfRule type="cellIs" dxfId="98" priority="197" operator="equal">
      <formula>"Muy Baja"</formula>
    </cfRule>
    <cfRule type="cellIs" dxfId="97" priority="195" operator="equal">
      <formula>"Media"</formula>
    </cfRule>
    <cfRule type="cellIs" dxfId="96" priority="193" operator="equal">
      <formula>"Muy Alta"</formula>
    </cfRule>
    <cfRule type="cellIs" dxfId="95" priority="194" operator="equal">
      <formula>"Alta"</formula>
    </cfRule>
    <cfRule type="cellIs" dxfId="94" priority="196" operator="equal">
      <formula>"Baja"</formula>
    </cfRule>
  </conditionalFormatting>
  <conditionalFormatting sqref="H34">
    <cfRule type="cellIs" dxfId="93" priority="166" operator="equal">
      <formula>"Alta"</formula>
    </cfRule>
    <cfRule type="cellIs" dxfId="92" priority="165" operator="equal">
      <formula>"Muy Alta"</formula>
    </cfRule>
    <cfRule type="cellIs" dxfId="91" priority="167" operator="equal">
      <formula>"Media"</formula>
    </cfRule>
    <cfRule type="cellIs" dxfId="90" priority="168" operator="equal">
      <formula>"Baja"</formula>
    </cfRule>
    <cfRule type="cellIs" dxfId="89" priority="169" operator="equal">
      <formula>"Muy Baja"</formula>
    </cfRule>
  </conditionalFormatting>
  <conditionalFormatting sqref="H40">
    <cfRule type="cellIs" dxfId="88" priority="137" operator="equal">
      <formula>"Muy Alta"</formula>
    </cfRule>
    <cfRule type="cellIs" dxfId="87" priority="139" operator="equal">
      <formula>"Media"</formula>
    </cfRule>
    <cfRule type="cellIs" dxfId="86" priority="141" operator="equal">
      <formula>"Muy Baja"</formula>
    </cfRule>
    <cfRule type="cellIs" dxfId="85" priority="140" operator="equal">
      <formula>"Baja"</formula>
    </cfRule>
    <cfRule type="cellIs" dxfId="84" priority="138" operator="equal">
      <formula>"Alta"</formula>
    </cfRule>
  </conditionalFormatting>
  <conditionalFormatting sqref="H46">
    <cfRule type="cellIs" dxfId="83" priority="113" operator="equal">
      <formula>"Muy Baja"</formula>
    </cfRule>
    <cfRule type="cellIs" dxfId="82" priority="109" operator="equal">
      <formula>"Muy Alta"</formula>
    </cfRule>
    <cfRule type="cellIs" dxfId="81" priority="110" operator="equal">
      <formula>"Alta"</formula>
    </cfRule>
    <cfRule type="cellIs" dxfId="80" priority="111" operator="equal">
      <formula>"Media"</formula>
    </cfRule>
    <cfRule type="cellIs" dxfId="79" priority="112" operator="equal">
      <formula>"Baja"</formula>
    </cfRule>
  </conditionalFormatting>
  <conditionalFormatting sqref="H52">
    <cfRule type="cellIs" dxfId="78" priority="81" operator="equal">
      <formula>"Muy Alta"</formula>
    </cfRule>
    <cfRule type="cellIs" dxfId="77" priority="83" operator="equal">
      <formula>"Media"</formula>
    </cfRule>
    <cfRule type="cellIs" dxfId="76" priority="84" operator="equal">
      <formula>"Baja"</formula>
    </cfRule>
    <cfRule type="cellIs" dxfId="75" priority="85" operator="equal">
      <formula>"Muy Baja"</formula>
    </cfRule>
    <cfRule type="cellIs" dxfId="74" priority="82" operator="equal">
      <formula>"Alta"</formula>
    </cfRule>
  </conditionalFormatting>
  <conditionalFormatting sqref="H58">
    <cfRule type="cellIs" dxfId="73" priority="56" operator="equal">
      <formula>"Baja"</formula>
    </cfRule>
    <cfRule type="cellIs" dxfId="72" priority="53" operator="equal">
      <formula>"Muy Alta"</formula>
    </cfRule>
    <cfRule type="cellIs" dxfId="71" priority="54" operator="equal">
      <formula>"Alta"</formula>
    </cfRule>
    <cfRule type="cellIs" dxfId="70" priority="55" operator="equal">
      <formula>"Media"</formula>
    </cfRule>
    <cfRule type="cellIs" dxfId="69" priority="57" operator="equal">
      <formula>"Muy Baja"</formula>
    </cfRule>
  </conditionalFormatting>
  <conditionalFormatting sqref="H64">
    <cfRule type="cellIs" dxfId="68" priority="29" operator="equal">
      <formula>"Muy Baja"</formula>
    </cfRule>
    <cfRule type="cellIs" dxfId="67" priority="25" operator="equal">
      <formula>"Muy Alta"</formula>
    </cfRule>
    <cfRule type="cellIs" dxfId="66" priority="28" operator="equal">
      <formula>"Baja"</formula>
    </cfRule>
    <cfRule type="cellIs" dxfId="65" priority="27" operator="equal">
      <formula>"Media"</formula>
    </cfRule>
    <cfRule type="cellIs" dxfId="64" priority="26" operator="equal">
      <formula>"Alta"</formula>
    </cfRule>
  </conditionalFormatting>
  <conditionalFormatting sqref="K10:K69">
    <cfRule type="containsText" dxfId="63" priority="1" operator="containsText" text="❌">
      <formula>NOT(ISERROR(SEARCH("❌",K10)))</formula>
    </cfRule>
  </conditionalFormatting>
  <conditionalFormatting sqref="L10 L16 L22 L28 L34 L40 L46 L52 L58 L64">
    <cfRule type="cellIs" dxfId="62" priority="318" operator="equal">
      <formula>"Leve"</formula>
    </cfRule>
    <cfRule type="cellIs" dxfId="61" priority="314" operator="equal">
      <formula>"Catastrófico"</formula>
    </cfRule>
    <cfRule type="cellIs" dxfId="60" priority="315" operator="equal">
      <formula>"Mayor"</formula>
    </cfRule>
    <cfRule type="cellIs" dxfId="59" priority="316" operator="equal">
      <formula>"Moderado"</formula>
    </cfRule>
    <cfRule type="cellIs" dxfId="58" priority="317" operator="equal">
      <formula>"Menor"</formula>
    </cfRule>
  </conditionalFormatting>
  <conditionalFormatting sqref="N10">
    <cfRule type="cellIs" dxfId="57" priority="313" operator="equal">
      <formula>"Bajo"</formula>
    </cfRule>
    <cfRule type="cellIs" dxfId="56" priority="310" operator="equal">
      <formula>"Extremo"</formula>
    </cfRule>
    <cfRule type="cellIs" dxfId="55" priority="311" operator="equal">
      <formula>"Alto"</formula>
    </cfRule>
    <cfRule type="cellIs" dxfId="54" priority="312" operator="equal">
      <formula>"Moderado"</formula>
    </cfRule>
  </conditionalFormatting>
  <conditionalFormatting sqref="N16">
    <cfRule type="cellIs" dxfId="53" priority="240" operator="equal">
      <formula>"Extremo"</formula>
    </cfRule>
    <cfRule type="cellIs" dxfId="52" priority="243" operator="equal">
      <formula>"Bajo"</formula>
    </cfRule>
    <cfRule type="cellIs" dxfId="51" priority="242" operator="equal">
      <formula>"Moderado"</formula>
    </cfRule>
    <cfRule type="cellIs" dxfId="50" priority="241" operator="equal">
      <formula>"Alto"</formula>
    </cfRule>
  </conditionalFormatting>
  <conditionalFormatting sqref="N22">
    <cfRule type="cellIs" dxfId="49" priority="215" operator="equal">
      <formula>"Bajo"</formula>
    </cfRule>
    <cfRule type="cellIs" dxfId="48" priority="212" operator="equal">
      <formula>"Extremo"</formula>
    </cfRule>
    <cfRule type="cellIs" dxfId="47" priority="213" operator="equal">
      <formula>"Alto"</formula>
    </cfRule>
    <cfRule type="cellIs" dxfId="46" priority="214" operator="equal">
      <formula>"Moderado"</formula>
    </cfRule>
  </conditionalFormatting>
  <conditionalFormatting sqref="N28">
    <cfRule type="cellIs" dxfId="45" priority="184" operator="equal">
      <formula>"Extremo"</formula>
    </cfRule>
    <cfRule type="cellIs" dxfId="44" priority="185" operator="equal">
      <formula>"Alto"</formula>
    </cfRule>
    <cfRule type="cellIs" dxfId="43" priority="186" operator="equal">
      <formula>"Moderado"</formula>
    </cfRule>
    <cfRule type="cellIs" dxfId="42" priority="187" operator="equal">
      <formula>"Bajo"</formula>
    </cfRule>
  </conditionalFormatting>
  <conditionalFormatting sqref="N34">
    <cfRule type="cellIs" dxfId="41" priority="157" operator="equal">
      <formula>"Alto"</formula>
    </cfRule>
    <cfRule type="cellIs" dxfId="40" priority="156" operator="equal">
      <formula>"Extremo"</formula>
    </cfRule>
    <cfRule type="cellIs" dxfId="39" priority="158" operator="equal">
      <formula>"Moderado"</formula>
    </cfRule>
    <cfRule type="cellIs" dxfId="38" priority="159" operator="equal">
      <formula>"Bajo"</formula>
    </cfRule>
  </conditionalFormatting>
  <conditionalFormatting sqref="N40">
    <cfRule type="cellIs" dxfId="37" priority="130" operator="equal">
      <formula>"Moderado"</formula>
    </cfRule>
    <cfRule type="cellIs" dxfId="36" priority="129" operator="equal">
      <formula>"Alto"</formula>
    </cfRule>
    <cfRule type="cellIs" dxfId="35" priority="131" operator="equal">
      <formula>"Bajo"</formula>
    </cfRule>
    <cfRule type="cellIs" dxfId="34" priority="128" operator="equal">
      <formula>"Extremo"</formula>
    </cfRule>
  </conditionalFormatting>
  <conditionalFormatting sqref="N46">
    <cfRule type="cellIs" dxfId="33" priority="103" operator="equal">
      <formula>"Bajo"</formula>
    </cfRule>
    <cfRule type="cellIs" dxfId="32" priority="102" operator="equal">
      <formula>"Moderado"</formula>
    </cfRule>
    <cfRule type="cellIs" dxfId="31" priority="101" operator="equal">
      <formula>"Alto"</formula>
    </cfRule>
    <cfRule type="cellIs" dxfId="30" priority="100" operator="equal">
      <formula>"Extremo"</formula>
    </cfRule>
  </conditionalFormatting>
  <conditionalFormatting sqref="N52">
    <cfRule type="cellIs" dxfId="29" priority="72" operator="equal">
      <formula>"Extremo"</formula>
    </cfRule>
    <cfRule type="cellIs" dxfId="28" priority="73" operator="equal">
      <formula>"Alto"</formula>
    </cfRule>
    <cfRule type="cellIs" dxfId="27" priority="75" operator="equal">
      <formula>"Bajo"</formula>
    </cfRule>
    <cfRule type="cellIs" dxfId="26" priority="74" operator="equal">
      <formula>"Moderado"</formula>
    </cfRule>
  </conditionalFormatting>
  <conditionalFormatting sqref="N58">
    <cfRule type="cellIs" dxfId="25" priority="44" operator="equal">
      <formula>"Extremo"</formula>
    </cfRule>
    <cfRule type="cellIs" dxfId="24" priority="45" operator="equal">
      <formula>"Alto"</formula>
    </cfRule>
    <cfRule type="cellIs" dxfId="23" priority="47" operator="equal">
      <formula>"Bajo"</formula>
    </cfRule>
    <cfRule type="cellIs" dxfId="22" priority="46" operator="equal">
      <formula>"Moderado"</formula>
    </cfRule>
  </conditionalFormatting>
  <conditionalFormatting sqref="N64">
    <cfRule type="cellIs" dxfId="21" priority="16" operator="equal">
      <formula>"Extremo"</formula>
    </cfRule>
    <cfRule type="cellIs" dxfId="20" priority="19" operator="equal">
      <formula>"Bajo"</formula>
    </cfRule>
    <cfRule type="cellIs" dxfId="19" priority="18" operator="equal">
      <formula>"Moderado"</formula>
    </cfRule>
    <cfRule type="cellIs" dxfId="18" priority="17" operator="equal">
      <formula>"Alto"</formula>
    </cfRule>
  </conditionalFormatting>
  <conditionalFormatting sqref="Y10:Y69">
    <cfRule type="cellIs" dxfId="17" priority="15" operator="equal">
      <formula>"Muy Baja"</formula>
    </cfRule>
    <cfRule type="cellIs" dxfId="16" priority="13" operator="equal">
      <formula>"Media"</formula>
    </cfRule>
    <cfRule type="cellIs" dxfId="15" priority="12" operator="equal">
      <formula>"Alta"</formula>
    </cfRule>
    <cfRule type="cellIs" dxfId="14" priority="11" operator="equal">
      <formula>"Muy Alta"</formula>
    </cfRule>
    <cfRule type="cellIs" dxfId="13" priority="14" operator="equal">
      <formula>"Baja"</formula>
    </cfRule>
  </conditionalFormatting>
  <conditionalFormatting sqref="AA10:AA69">
    <cfRule type="cellIs" dxfId="12" priority="10" operator="equal">
      <formula>"Leve"</formula>
    </cfRule>
    <cfRule type="cellIs" dxfId="11" priority="9" operator="equal">
      <formula>"Menor"</formula>
    </cfRule>
    <cfRule type="cellIs" dxfId="10" priority="7" operator="equal">
      <formula>"Mayor"</formula>
    </cfRule>
    <cfRule type="cellIs" dxfId="9" priority="6" operator="equal">
      <formula>"Catastrófico"</formula>
    </cfRule>
    <cfRule type="cellIs" dxfId="8" priority="8" operator="equal">
      <formula>"Moderado"</formula>
    </cfRule>
  </conditionalFormatting>
  <conditionalFormatting sqref="AC10:AC69">
    <cfRule type="cellIs" dxfId="7" priority="2" operator="equal">
      <formula>"Extremo"</formula>
    </cfRule>
    <cfRule type="cellIs" dxfId="6" priority="5" operator="equal">
      <formula>"Bajo"</formula>
    </cfRule>
    <cfRule type="cellIs" dxfId="5" priority="4" operator="equal">
      <formula>"Moderado"</formula>
    </cfRule>
    <cfRule type="cellIs" dxfId="4" priority="3" operator="equal">
      <formula>"Alto"</formula>
    </cfRule>
  </conditionalFormatting>
  <dataValidations count="2">
    <dataValidation showInputMessage="1" showErrorMessage="1" error="Recuerde que las acciones se generan bajo la medida de mitigar el riesgo" sqref="AG22:AG23 AG28 AG10:AG16"/>
    <dataValidation allowBlank="1" showInputMessage="1" showErrorMessage="1" error="Recuerde que las acciones se generan bajo la medida de mitigar el riesgo" sqref="AE10:AF28 AG24:AG27 AG17:AG21 AH10:AI28"/>
  </dataValidations>
  <pageMargins left="0.7" right="0.7" top="0.75" bottom="0.75" header="0.3" footer="0.3"/>
  <pageSetup orientation="portrait" r:id="rId1"/>
  <ignoredErrors>
    <ignoredError sqref="AB12" formula="1"/>
  </ignoredError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AK10:AK11 AK13:AK14 AK16:AK17 AK19:AK20 AK22:AK23 AK25:AK26 AK28:AK29 AK31:AK32 AK34:AK35 AK37:AK38 AK40:AK41 AK43:AK44 AK46:AK47 AK49:AK50 AK52:AK53 AK55:AK56 AK58:AK59 AK61:AK62 AK64:AK65 AK67:AK68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IF(OR(AD29='Opciones Tratamiento'!$B$2,AD29='Opciones Tratamiento'!$B$3,AD29='Opciones Tratamiento'!$B$4),ISBLANK(AD29),ISTEXT(AD29))</xm:f>
          </x14:formula1>
          <xm:sqref>AE29:AF69</xm:sqref>
        </x14:dataValidation>
        <x14:dataValidation type="custom" allowBlank="1" showInputMessage="1" showErrorMessage="1" error="Recuerde que las acciones se generan bajo la medida de mitigar el riesgo">
          <x14:formula1>
            <xm:f>IF(OR(AD29='Opciones Tratamiento'!$B$2,AD29='Opciones Tratamiento'!$B$3,AD29='Opciones Tratamiento'!$B$4),ISBLANK(AD29),ISTEXT(AD29))</xm:f>
          </x14:formula1>
          <xm:sqref>AG29:AG69</xm:sqref>
        </x14:dataValidation>
        <x14:dataValidation type="custom" allowBlank="1" showInputMessage="1" showErrorMessage="1" error="Recuerde que las acciones se generan bajo la medida de mitigar el riesgo">
          <x14:formula1>
            <xm:f>IF(OR(AD29='Opciones Tratamiento'!$B$2,AD29='Opciones Tratamiento'!$B$3,AD29='Opciones Tratamiento'!$B$4),ISBLANK(AD29),ISTEXT(AD29))</xm:f>
          </x14:formula1>
          <xm:sqref>AH29:AH69</xm:sqref>
        </x14:dataValidation>
        <x14:dataValidation type="custom" allowBlank="1" showInputMessage="1" showErrorMessage="1" error="Recuerde que las acciones se generan bajo la medida de mitigar el riesgo">
          <x14:formula1>
            <xm:f>IF(OR(AD29='Opciones Tratamiento'!$B$2,AD29='Opciones Tratamiento'!$B$3,AD29='Opciones Tratamiento'!$B$4),ISBLANK(AD29),ISTEXT(AD29))</xm:f>
          </x14:formula1>
          <xm:sqref>AI29:AI69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AJ10:AJ69 AL10:AL69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50" zoomScaleNormal="50" workbookViewId="0">
      <selection activeCell="L12" sqref="L12:M13"/>
    </sheetView>
  </sheetViews>
  <sheetFormatPr baseColWidth="10" defaultRowHeight="15" x14ac:dyDescent="0.25"/>
  <cols>
    <col min="2" max="39" width="5.5703125" customWidth="1"/>
    <col min="41" max="46" width="5.5703125" customWidth="1"/>
  </cols>
  <sheetData>
    <row r="1" spans="1:99"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25">
      <c r="A2" s="82"/>
      <c r="B2" s="355" t="s">
        <v>159</v>
      </c>
      <c r="C2" s="355"/>
      <c r="D2" s="355"/>
      <c r="E2" s="355"/>
      <c r="F2" s="355"/>
      <c r="G2" s="355"/>
      <c r="H2" s="355"/>
      <c r="I2" s="355"/>
      <c r="J2" s="323" t="s">
        <v>2</v>
      </c>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25">
      <c r="A3" s="82"/>
      <c r="B3" s="355"/>
      <c r="C3" s="355"/>
      <c r="D3" s="355"/>
      <c r="E3" s="355"/>
      <c r="F3" s="355"/>
      <c r="G3" s="355"/>
      <c r="H3" s="355"/>
      <c r="I3" s="355"/>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25">
      <c r="A4" s="82"/>
      <c r="B4" s="355"/>
      <c r="C4" s="355"/>
      <c r="D4" s="355"/>
      <c r="E4" s="355"/>
      <c r="F4" s="355"/>
      <c r="G4" s="355"/>
      <c r="H4" s="355"/>
      <c r="I4" s="355"/>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323"/>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25">
      <c r="A6" s="82"/>
      <c r="B6" s="270" t="s">
        <v>4</v>
      </c>
      <c r="C6" s="270"/>
      <c r="D6" s="271"/>
      <c r="E6" s="308" t="s">
        <v>115</v>
      </c>
      <c r="F6" s="309"/>
      <c r="G6" s="309"/>
      <c r="H6" s="309"/>
      <c r="I6" s="310"/>
      <c r="J6" s="319" t="str">
        <f>IF(AND('Mapa final'!$H$10="Muy Alta",'Mapa final'!$L$10="Leve"),CONCATENATE("R",'Mapa final'!$A$10),"")</f>
        <v/>
      </c>
      <c r="K6" s="320"/>
      <c r="L6" s="320" t="str">
        <f>IF(AND('Mapa final'!$H$16="Muy Alta",'Mapa final'!$L$16="Leve"),CONCATENATE("R",'Mapa final'!$A$16),"")</f>
        <v/>
      </c>
      <c r="M6" s="320"/>
      <c r="N6" s="320" t="str">
        <f>IF(AND('Mapa final'!$H$22="Muy Alta",'Mapa final'!$L$22="Leve"),CONCATENATE("R",'Mapa final'!$A$22),"")</f>
        <v/>
      </c>
      <c r="O6" s="322"/>
      <c r="P6" s="319" t="str">
        <f>IF(AND('Mapa final'!$H$10="Muy Alta",'Mapa final'!$L$10="Menor"),CONCATENATE("R",'Mapa final'!$A$10),"")</f>
        <v/>
      </c>
      <c r="Q6" s="320"/>
      <c r="R6" s="320" t="str">
        <f>IF(AND('Mapa final'!$H$16="Muy Alta",'Mapa final'!$L$16="Menor"),CONCATENATE("R",'Mapa final'!$A$16),"")</f>
        <v/>
      </c>
      <c r="S6" s="320"/>
      <c r="T6" s="320" t="str">
        <f>IF(AND('Mapa final'!$H$22="Muy Alta",'Mapa final'!$L$22="Menor"),CONCATENATE("R",'Mapa final'!$A$22),"")</f>
        <v/>
      </c>
      <c r="U6" s="322"/>
      <c r="V6" s="319" t="str">
        <f>IF(AND('Mapa final'!$H$10="Muy Alta",'Mapa final'!$L$10="Moderado"),CONCATENATE("R",'Mapa final'!$A$10),"")</f>
        <v/>
      </c>
      <c r="W6" s="320"/>
      <c r="X6" s="320" t="str">
        <f>IF(AND('Mapa final'!$H$16="Muy Alta",'Mapa final'!$L$16="Moderado"),CONCATENATE("R",'Mapa final'!$A$16),"")</f>
        <v/>
      </c>
      <c r="Y6" s="320"/>
      <c r="Z6" s="320" t="str">
        <f>IF(AND('Mapa final'!$H$22="Muy Alta",'Mapa final'!$L$22="Moderado"),CONCATENATE("R",'Mapa final'!$A$22),"")</f>
        <v/>
      </c>
      <c r="AA6" s="322"/>
      <c r="AB6" s="319" t="str">
        <f>IF(AND('Mapa final'!$H$10="Muy Alta",'Mapa final'!$L$10="Mayor"),CONCATENATE("R",'Mapa final'!$A$10),"")</f>
        <v/>
      </c>
      <c r="AC6" s="320"/>
      <c r="AD6" s="320" t="str">
        <f>IF(AND('Mapa final'!$H$16="Muy Alta",'Mapa final'!$L$16="Mayor"),CONCATENATE("R",'Mapa final'!$A$16),"")</f>
        <v/>
      </c>
      <c r="AE6" s="320"/>
      <c r="AF6" s="320" t="str">
        <f>IF(AND('Mapa final'!$H$22="Muy Alta",'Mapa final'!$L$22="Mayor"),CONCATENATE("R",'Mapa final'!$A$22),"")</f>
        <v/>
      </c>
      <c r="AG6" s="322"/>
      <c r="AH6" s="334" t="str">
        <f>IF(AND('Mapa final'!$H$10="Muy Alta",'Mapa final'!$L$10="Catastrófico"),CONCATENATE("R",'Mapa final'!$A$10),"")</f>
        <v/>
      </c>
      <c r="AI6" s="335"/>
      <c r="AJ6" s="335" t="str">
        <f>IF(AND('Mapa final'!$H$16="Muy Alta",'Mapa final'!$L$16="Catastrófico"),CONCATENATE("R",'Mapa final'!$A$16),"")</f>
        <v/>
      </c>
      <c r="AK6" s="335"/>
      <c r="AL6" s="335" t="str">
        <f>IF(AND('Mapa final'!$H$22="Muy Alta",'Mapa final'!$L$22="Catastrófico"),CONCATENATE("R",'Mapa final'!$A$22),"")</f>
        <v/>
      </c>
      <c r="AM6" s="336"/>
      <c r="AO6" s="272" t="s">
        <v>78</v>
      </c>
      <c r="AP6" s="273"/>
      <c r="AQ6" s="273"/>
      <c r="AR6" s="273"/>
      <c r="AS6" s="273"/>
      <c r="AT6" s="274"/>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25">
      <c r="A7" s="82"/>
      <c r="B7" s="270"/>
      <c r="C7" s="270"/>
      <c r="D7" s="271"/>
      <c r="E7" s="311"/>
      <c r="F7" s="312"/>
      <c r="G7" s="312"/>
      <c r="H7" s="312"/>
      <c r="I7" s="313"/>
      <c r="J7" s="321"/>
      <c r="K7" s="317"/>
      <c r="L7" s="317"/>
      <c r="M7" s="317"/>
      <c r="N7" s="317"/>
      <c r="O7" s="318"/>
      <c r="P7" s="321"/>
      <c r="Q7" s="317"/>
      <c r="R7" s="317"/>
      <c r="S7" s="317"/>
      <c r="T7" s="317"/>
      <c r="U7" s="318"/>
      <c r="V7" s="321"/>
      <c r="W7" s="317"/>
      <c r="X7" s="317"/>
      <c r="Y7" s="317"/>
      <c r="Z7" s="317"/>
      <c r="AA7" s="318"/>
      <c r="AB7" s="321"/>
      <c r="AC7" s="317"/>
      <c r="AD7" s="317"/>
      <c r="AE7" s="317"/>
      <c r="AF7" s="317"/>
      <c r="AG7" s="318"/>
      <c r="AH7" s="328"/>
      <c r="AI7" s="329"/>
      <c r="AJ7" s="329"/>
      <c r="AK7" s="329"/>
      <c r="AL7" s="329"/>
      <c r="AM7" s="330"/>
      <c r="AN7" s="82"/>
      <c r="AO7" s="275"/>
      <c r="AP7" s="276"/>
      <c r="AQ7" s="276"/>
      <c r="AR7" s="276"/>
      <c r="AS7" s="276"/>
      <c r="AT7" s="277"/>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25">
      <c r="A8" s="82"/>
      <c r="B8" s="270"/>
      <c r="C8" s="270"/>
      <c r="D8" s="271"/>
      <c r="E8" s="311"/>
      <c r="F8" s="312"/>
      <c r="G8" s="312"/>
      <c r="H8" s="312"/>
      <c r="I8" s="313"/>
      <c r="J8" s="321" t="str">
        <f>IF(AND('Mapa final'!$H$28="Muy Alta",'Mapa final'!$L$28="Leve"),CONCATENATE("R",'Mapa final'!$A$28),"")</f>
        <v/>
      </c>
      <c r="K8" s="317"/>
      <c r="L8" s="317" t="str">
        <f>IF(AND('Mapa final'!$H$34="Muy Alta",'Mapa final'!$L$34="Leve"),CONCATENATE("R",'Mapa final'!$A$34),"")</f>
        <v/>
      </c>
      <c r="M8" s="317"/>
      <c r="N8" s="317" t="str">
        <f>IF(AND('Mapa final'!$H$40="Muy Alta",'Mapa final'!$L$40="Leve"),CONCATENATE("R",'Mapa final'!$A$40),"")</f>
        <v/>
      </c>
      <c r="O8" s="318"/>
      <c r="P8" s="321" t="str">
        <f>IF(AND('Mapa final'!$H$28="Muy Alta",'Mapa final'!$L$28="Menor"),CONCATENATE("R",'Mapa final'!$A$28),"")</f>
        <v/>
      </c>
      <c r="Q8" s="317"/>
      <c r="R8" s="317" t="str">
        <f>IF(AND('Mapa final'!$H$34="Muy Alta",'Mapa final'!$L$34="Menor"),CONCATENATE("R",'Mapa final'!$A$34),"")</f>
        <v/>
      </c>
      <c r="S8" s="317"/>
      <c r="T8" s="317" t="str">
        <f>IF(AND('Mapa final'!$H$40="Muy Alta",'Mapa final'!$L$40="Menor"),CONCATENATE("R",'Mapa final'!$A$40),"")</f>
        <v/>
      </c>
      <c r="U8" s="318"/>
      <c r="V8" s="321" t="str">
        <f>IF(AND('Mapa final'!$H$28="Muy Alta",'Mapa final'!$L$28="Moderado"),CONCATENATE("R",'Mapa final'!$A$28),"")</f>
        <v/>
      </c>
      <c r="W8" s="317"/>
      <c r="X8" s="317" t="str">
        <f>IF(AND('Mapa final'!$H$34="Muy Alta",'Mapa final'!$L$34="Moderado"),CONCATENATE("R",'Mapa final'!$A$34),"")</f>
        <v/>
      </c>
      <c r="Y8" s="317"/>
      <c r="Z8" s="317" t="str">
        <f>IF(AND('Mapa final'!$H$40="Muy Alta",'Mapa final'!$L$40="Moderado"),CONCATENATE("R",'Mapa final'!$A$40),"")</f>
        <v/>
      </c>
      <c r="AA8" s="318"/>
      <c r="AB8" s="321" t="str">
        <f>IF(AND('Mapa final'!$H$28="Muy Alta",'Mapa final'!$L$28="Mayor"),CONCATENATE("R",'Mapa final'!$A$28),"")</f>
        <v/>
      </c>
      <c r="AC8" s="317"/>
      <c r="AD8" s="317" t="str">
        <f>IF(AND('Mapa final'!$H$34="Muy Alta",'Mapa final'!$L$34="Mayor"),CONCATENATE("R",'Mapa final'!$A$34),"")</f>
        <v/>
      </c>
      <c r="AE8" s="317"/>
      <c r="AF8" s="317" t="str">
        <f>IF(AND('Mapa final'!$H$40="Muy Alta",'Mapa final'!$L$40="Mayor"),CONCATENATE("R",'Mapa final'!$A$40),"")</f>
        <v/>
      </c>
      <c r="AG8" s="318"/>
      <c r="AH8" s="328" t="str">
        <f>IF(AND('Mapa final'!$H$28="Muy Alta",'Mapa final'!$L$28="Catastrófico"),CONCATENATE("R",'Mapa final'!$A$28),"")</f>
        <v/>
      </c>
      <c r="AI8" s="329"/>
      <c r="AJ8" s="329" t="str">
        <f>IF(AND('Mapa final'!$H$34="Muy Alta",'Mapa final'!$L$34="Catastrófico"),CONCATENATE("R",'Mapa final'!$A$34),"")</f>
        <v/>
      </c>
      <c r="AK8" s="329"/>
      <c r="AL8" s="329" t="str">
        <f>IF(AND('Mapa final'!$H$40="Muy Alta",'Mapa final'!$L$40="Catastrófico"),CONCATENATE("R",'Mapa final'!$A$40),"")</f>
        <v/>
      </c>
      <c r="AM8" s="330"/>
      <c r="AN8" s="82"/>
      <c r="AO8" s="275"/>
      <c r="AP8" s="276"/>
      <c r="AQ8" s="276"/>
      <c r="AR8" s="276"/>
      <c r="AS8" s="276"/>
      <c r="AT8" s="277"/>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25">
      <c r="A9" s="82"/>
      <c r="B9" s="270"/>
      <c r="C9" s="270"/>
      <c r="D9" s="271"/>
      <c r="E9" s="311"/>
      <c r="F9" s="312"/>
      <c r="G9" s="312"/>
      <c r="H9" s="312"/>
      <c r="I9" s="313"/>
      <c r="J9" s="321"/>
      <c r="K9" s="317"/>
      <c r="L9" s="317"/>
      <c r="M9" s="317"/>
      <c r="N9" s="317"/>
      <c r="O9" s="318"/>
      <c r="P9" s="321"/>
      <c r="Q9" s="317"/>
      <c r="R9" s="317"/>
      <c r="S9" s="317"/>
      <c r="T9" s="317"/>
      <c r="U9" s="318"/>
      <c r="V9" s="321"/>
      <c r="W9" s="317"/>
      <c r="X9" s="317"/>
      <c r="Y9" s="317"/>
      <c r="Z9" s="317"/>
      <c r="AA9" s="318"/>
      <c r="AB9" s="321"/>
      <c r="AC9" s="317"/>
      <c r="AD9" s="317"/>
      <c r="AE9" s="317"/>
      <c r="AF9" s="317"/>
      <c r="AG9" s="318"/>
      <c r="AH9" s="328"/>
      <c r="AI9" s="329"/>
      <c r="AJ9" s="329"/>
      <c r="AK9" s="329"/>
      <c r="AL9" s="329"/>
      <c r="AM9" s="330"/>
      <c r="AN9" s="82"/>
      <c r="AO9" s="275"/>
      <c r="AP9" s="276"/>
      <c r="AQ9" s="276"/>
      <c r="AR9" s="276"/>
      <c r="AS9" s="276"/>
      <c r="AT9" s="277"/>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25">
      <c r="A10" s="82"/>
      <c r="B10" s="270"/>
      <c r="C10" s="270"/>
      <c r="D10" s="271"/>
      <c r="E10" s="311"/>
      <c r="F10" s="312"/>
      <c r="G10" s="312"/>
      <c r="H10" s="312"/>
      <c r="I10" s="313"/>
      <c r="J10" s="321" t="str">
        <f>IF(AND('Mapa final'!$H$46="Muy Alta",'Mapa final'!$L$46="Leve"),CONCATENATE("R",'Mapa final'!$A$46),"")</f>
        <v/>
      </c>
      <c r="K10" s="317"/>
      <c r="L10" s="317" t="str">
        <f>IF(AND('Mapa final'!$H$52="Muy Alta",'Mapa final'!$L$52="Leve"),CONCATENATE("R",'Mapa final'!$A$52),"")</f>
        <v/>
      </c>
      <c r="M10" s="317"/>
      <c r="N10" s="317" t="str">
        <f>IF(AND('Mapa final'!$H$58="Muy Alta",'Mapa final'!$L$58="Leve"),CONCATENATE("R",'Mapa final'!$A$58),"")</f>
        <v/>
      </c>
      <c r="O10" s="318"/>
      <c r="P10" s="321" t="str">
        <f>IF(AND('Mapa final'!$H$46="Muy Alta",'Mapa final'!$L$46="Menor"),CONCATENATE("R",'Mapa final'!$A$46),"")</f>
        <v/>
      </c>
      <c r="Q10" s="317"/>
      <c r="R10" s="317" t="str">
        <f>IF(AND('Mapa final'!$H$52="Muy Alta",'Mapa final'!$L$52="Menor"),CONCATENATE("R",'Mapa final'!$A$52),"")</f>
        <v/>
      </c>
      <c r="S10" s="317"/>
      <c r="T10" s="317" t="str">
        <f>IF(AND('Mapa final'!$H$58="Muy Alta",'Mapa final'!$L$58="Menor"),CONCATENATE("R",'Mapa final'!$A$58),"")</f>
        <v/>
      </c>
      <c r="U10" s="318"/>
      <c r="V10" s="321" t="str">
        <f>IF(AND('Mapa final'!$H$46="Muy Alta",'Mapa final'!$L$46="Moderado"),CONCATENATE("R",'Mapa final'!$A$46),"")</f>
        <v/>
      </c>
      <c r="W10" s="317"/>
      <c r="X10" s="317" t="str">
        <f>IF(AND('Mapa final'!$H$52="Muy Alta",'Mapa final'!$L$52="Moderado"),CONCATENATE("R",'Mapa final'!$A$52),"")</f>
        <v/>
      </c>
      <c r="Y10" s="317"/>
      <c r="Z10" s="317" t="str">
        <f>IF(AND('Mapa final'!$H$58="Muy Alta",'Mapa final'!$L$58="Moderado"),CONCATENATE("R",'Mapa final'!$A$58),"")</f>
        <v/>
      </c>
      <c r="AA10" s="318"/>
      <c r="AB10" s="321" t="str">
        <f>IF(AND('Mapa final'!$H$46="Muy Alta",'Mapa final'!$L$46="Mayor"),CONCATENATE("R",'Mapa final'!$A$46),"")</f>
        <v/>
      </c>
      <c r="AC10" s="317"/>
      <c r="AD10" s="317" t="str">
        <f>IF(AND('Mapa final'!$H$52="Muy Alta",'Mapa final'!$L$52="Mayor"),CONCATENATE("R",'Mapa final'!$A$52),"")</f>
        <v/>
      </c>
      <c r="AE10" s="317"/>
      <c r="AF10" s="317" t="str">
        <f>IF(AND('Mapa final'!$H$58="Muy Alta",'Mapa final'!$L$58="Mayor"),CONCATENATE("R",'Mapa final'!$A$58),"")</f>
        <v/>
      </c>
      <c r="AG10" s="318"/>
      <c r="AH10" s="328" t="str">
        <f>IF(AND('Mapa final'!$H$46="Muy Alta",'Mapa final'!$L$46="Catastrófico"),CONCATENATE("R",'Mapa final'!$A$46),"")</f>
        <v/>
      </c>
      <c r="AI10" s="329"/>
      <c r="AJ10" s="329" t="str">
        <f>IF(AND('Mapa final'!$H$52="Muy Alta",'Mapa final'!$L$52="Catastrófico"),CONCATENATE("R",'Mapa final'!$A$52),"")</f>
        <v/>
      </c>
      <c r="AK10" s="329"/>
      <c r="AL10" s="329" t="str">
        <f>IF(AND('Mapa final'!$H$58="Muy Alta",'Mapa final'!$L$58="Catastrófico"),CONCATENATE("R",'Mapa final'!$A$58),"")</f>
        <v/>
      </c>
      <c r="AM10" s="330"/>
      <c r="AN10" s="82"/>
      <c r="AO10" s="275"/>
      <c r="AP10" s="276"/>
      <c r="AQ10" s="276"/>
      <c r="AR10" s="276"/>
      <c r="AS10" s="276"/>
      <c r="AT10" s="277"/>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25">
      <c r="A11" s="82"/>
      <c r="B11" s="270"/>
      <c r="C11" s="270"/>
      <c r="D11" s="271"/>
      <c r="E11" s="311"/>
      <c r="F11" s="312"/>
      <c r="G11" s="312"/>
      <c r="H11" s="312"/>
      <c r="I11" s="313"/>
      <c r="J11" s="321"/>
      <c r="K11" s="317"/>
      <c r="L11" s="317"/>
      <c r="M11" s="317"/>
      <c r="N11" s="317"/>
      <c r="O11" s="318"/>
      <c r="P11" s="321"/>
      <c r="Q11" s="317"/>
      <c r="R11" s="317"/>
      <c r="S11" s="317"/>
      <c r="T11" s="317"/>
      <c r="U11" s="318"/>
      <c r="V11" s="321"/>
      <c r="W11" s="317"/>
      <c r="X11" s="317"/>
      <c r="Y11" s="317"/>
      <c r="Z11" s="317"/>
      <c r="AA11" s="318"/>
      <c r="AB11" s="321"/>
      <c r="AC11" s="317"/>
      <c r="AD11" s="317"/>
      <c r="AE11" s="317"/>
      <c r="AF11" s="317"/>
      <c r="AG11" s="318"/>
      <c r="AH11" s="328"/>
      <c r="AI11" s="329"/>
      <c r="AJ11" s="329"/>
      <c r="AK11" s="329"/>
      <c r="AL11" s="329"/>
      <c r="AM11" s="330"/>
      <c r="AN11" s="82"/>
      <c r="AO11" s="275"/>
      <c r="AP11" s="276"/>
      <c r="AQ11" s="276"/>
      <c r="AR11" s="276"/>
      <c r="AS11" s="276"/>
      <c r="AT11" s="277"/>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25">
      <c r="A12" s="82"/>
      <c r="B12" s="270"/>
      <c r="C12" s="270"/>
      <c r="D12" s="271"/>
      <c r="E12" s="311"/>
      <c r="F12" s="312"/>
      <c r="G12" s="312"/>
      <c r="H12" s="312"/>
      <c r="I12" s="313"/>
      <c r="J12" s="321" t="str">
        <f>IF(AND('Mapa final'!$H$64="Muy Alta",'Mapa final'!$L$64="Leve"),CONCATENATE("R",'Mapa final'!$A$64),"")</f>
        <v/>
      </c>
      <c r="K12" s="317"/>
      <c r="L12" s="317" t="str">
        <f>IF(AND('Mapa final'!$H$70="Muy Alta",'Mapa final'!$L$70="Leve"),CONCATENATE("R",'Mapa final'!$A$70),"")</f>
        <v/>
      </c>
      <c r="M12" s="317"/>
      <c r="N12" s="317" t="str">
        <f>IF(AND('Mapa final'!$H$76="Muy Alta",'Mapa final'!$L$76="Leve"),CONCATENATE("R",'Mapa final'!$A$76),"")</f>
        <v/>
      </c>
      <c r="O12" s="318"/>
      <c r="P12" s="321" t="str">
        <f>IF(AND('Mapa final'!$H$64="Muy Alta",'Mapa final'!$L$64="Menor"),CONCATENATE("R",'Mapa final'!$A$64),"")</f>
        <v/>
      </c>
      <c r="Q12" s="317"/>
      <c r="R12" s="317" t="str">
        <f>IF(AND('Mapa final'!$H$70="Muy Alta",'Mapa final'!$L$70="Menor"),CONCATENATE("R",'Mapa final'!$A$70),"")</f>
        <v/>
      </c>
      <c r="S12" s="317"/>
      <c r="T12" s="317" t="str">
        <f>IF(AND('Mapa final'!$H$76="Muy Alta",'Mapa final'!$L$76="Menor"),CONCATENATE("R",'Mapa final'!$A$76),"")</f>
        <v/>
      </c>
      <c r="U12" s="318"/>
      <c r="V12" s="321" t="str">
        <f>IF(AND('Mapa final'!$H$64="Muy Alta",'Mapa final'!$L$64="Moderado"),CONCATENATE("R",'Mapa final'!$A$64),"")</f>
        <v/>
      </c>
      <c r="W12" s="317"/>
      <c r="X12" s="317" t="str">
        <f>IF(AND('Mapa final'!$H$70="Muy Alta",'Mapa final'!$L$70="Moderado"),CONCATENATE("R",'Mapa final'!$A$70),"")</f>
        <v/>
      </c>
      <c r="Y12" s="317"/>
      <c r="Z12" s="317" t="str">
        <f>IF(AND('Mapa final'!$H$76="Muy Alta",'Mapa final'!$L$76="Moderado"),CONCATENATE("R",'Mapa final'!$A$76),"")</f>
        <v/>
      </c>
      <c r="AA12" s="318"/>
      <c r="AB12" s="321" t="str">
        <f>IF(AND('Mapa final'!$H$64="Muy Alta",'Mapa final'!$L$64="Mayor"),CONCATENATE("R",'Mapa final'!$A$64),"")</f>
        <v/>
      </c>
      <c r="AC12" s="317"/>
      <c r="AD12" s="317" t="str">
        <f>IF(AND('Mapa final'!$H$70="Muy Alta",'Mapa final'!$L$70="Mayor"),CONCATENATE("R",'Mapa final'!$A$70),"")</f>
        <v/>
      </c>
      <c r="AE12" s="317"/>
      <c r="AF12" s="317" t="str">
        <f>IF(AND('Mapa final'!$H$76="Muy Alta",'Mapa final'!$L$76="Mayor"),CONCATENATE("R",'Mapa final'!$A$76),"")</f>
        <v/>
      </c>
      <c r="AG12" s="318"/>
      <c r="AH12" s="328" t="str">
        <f>IF(AND('Mapa final'!$H$64="Muy Alta",'Mapa final'!$L$64="Catastrófico"),CONCATENATE("R",'Mapa final'!$A$64),"")</f>
        <v/>
      </c>
      <c r="AI12" s="329"/>
      <c r="AJ12" s="329" t="str">
        <f>IF(AND('Mapa final'!$H$70="Muy Alta",'Mapa final'!$L$70="Catastrófico"),CONCATENATE("R",'Mapa final'!$A$70),"")</f>
        <v/>
      </c>
      <c r="AK12" s="329"/>
      <c r="AL12" s="329" t="str">
        <f>IF(AND('Mapa final'!$H$76="Muy Alta",'Mapa final'!$L$76="Catastrófico"),CONCATENATE("R",'Mapa final'!$A$76),"")</f>
        <v/>
      </c>
      <c r="AM12" s="330"/>
      <c r="AN12" s="82"/>
      <c r="AO12" s="275"/>
      <c r="AP12" s="276"/>
      <c r="AQ12" s="276"/>
      <c r="AR12" s="276"/>
      <c r="AS12" s="276"/>
      <c r="AT12" s="277"/>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
      <c r="A13" s="82"/>
      <c r="B13" s="270"/>
      <c r="C13" s="270"/>
      <c r="D13" s="271"/>
      <c r="E13" s="314"/>
      <c r="F13" s="315"/>
      <c r="G13" s="315"/>
      <c r="H13" s="315"/>
      <c r="I13" s="316"/>
      <c r="J13" s="321"/>
      <c r="K13" s="317"/>
      <c r="L13" s="317"/>
      <c r="M13" s="317"/>
      <c r="N13" s="317"/>
      <c r="O13" s="318"/>
      <c r="P13" s="321"/>
      <c r="Q13" s="317"/>
      <c r="R13" s="317"/>
      <c r="S13" s="317"/>
      <c r="T13" s="317"/>
      <c r="U13" s="318"/>
      <c r="V13" s="321"/>
      <c r="W13" s="317"/>
      <c r="X13" s="317"/>
      <c r="Y13" s="317"/>
      <c r="Z13" s="317"/>
      <c r="AA13" s="318"/>
      <c r="AB13" s="321"/>
      <c r="AC13" s="317"/>
      <c r="AD13" s="317"/>
      <c r="AE13" s="317"/>
      <c r="AF13" s="317"/>
      <c r="AG13" s="318"/>
      <c r="AH13" s="331"/>
      <c r="AI13" s="332"/>
      <c r="AJ13" s="332"/>
      <c r="AK13" s="332"/>
      <c r="AL13" s="332"/>
      <c r="AM13" s="333"/>
      <c r="AN13" s="82"/>
      <c r="AO13" s="278"/>
      <c r="AP13" s="279"/>
      <c r="AQ13" s="279"/>
      <c r="AR13" s="279"/>
      <c r="AS13" s="279"/>
      <c r="AT13" s="280"/>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25">
      <c r="A14" s="82"/>
      <c r="B14" s="270"/>
      <c r="C14" s="270"/>
      <c r="D14" s="271"/>
      <c r="E14" s="308" t="s">
        <v>114</v>
      </c>
      <c r="F14" s="309"/>
      <c r="G14" s="309"/>
      <c r="H14" s="309"/>
      <c r="I14" s="309"/>
      <c r="J14" s="343" t="str">
        <f>IF(AND('Mapa final'!$H$10="Alta",'Mapa final'!$L$10="Leve"),CONCATENATE("R",'Mapa final'!$A$10),"")</f>
        <v/>
      </c>
      <c r="K14" s="344"/>
      <c r="L14" s="344" t="str">
        <f>IF(AND('Mapa final'!$H$16="Alta",'Mapa final'!$L$16="Leve"),CONCATENATE("R",'Mapa final'!$A$16),"")</f>
        <v/>
      </c>
      <c r="M14" s="344"/>
      <c r="N14" s="344" t="str">
        <f>IF(AND('Mapa final'!$H$22="Alta",'Mapa final'!$L$22="Leve"),CONCATENATE("R",'Mapa final'!$A$22),"")</f>
        <v/>
      </c>
      <c r="O14" s="345"/>
      <c r="P14" s="343" t="str">
        <f>IF(AND('Mapa final'!$H$10="Alta",'Mapa final'!$L$10="Menor"),CONCATENATE("R",'Mapa final'!$A$10),"")</f>
        <v/>
      </c>
      <c r="Q14" s="344"/>
      <c r="R14" s="344" t="str">
        <f>IF(AND('Mapa final'!$H$16="Alta",'Mapa final'!$L$16="Menor"),CONCATENATE("R",'Mapa final'!$A$16),"")</f>
        <v/>
      </c>
      <c r="S14" s="344"/>
      <c r="T14" s="344" t="str">
        <f>IF(AND('Mapa final'!$H$22="Alta",'Mapa final'!$L$22="Menor"),CONCATENATE("R",'Mapa final'!$A$22),"")</f>
        <v/>
      </c>
      <c r="U14" s="345"/>
      <c r="V14" s="319" t="str">
        <f>IF(AND('Mapa final'!$H$10="Alta",'Mapa final'!$L$10="Moderado"),CONCATENATE("R",'Mapa final'!$A$10),"")</f>
        <v/>
      </c>
      <c r="W14" s="320"/>
      <c r="X14" s="320" t="str">
        <f>IF(AND('Mapa final'!$H$16="Alta",'Mapa final'!$L$16="Moderado"),CONCATENATE("R",'Mapa final'!$A$16),"")</f>
        <v/>
      </c>
      <c r="Y14" s="320"/>
      <c r="Z14" s="320" t="str">
        <f>IF(AND('Mapa final'!$H$22="Alta",'Mapa final'!$L$22="Moderado"),CONCATENATE("R",'Mapa final'!$A$22),"")</f>
        <v/>
      </c>
      <c r="AA14" s="322"/>
      <c r="AB14" s="319" t="str">
        <f>IF(AND('Mapa final'!$H$10="Alta",'Mapa final'!$L$10="Mayor"),CONCATENATE("R",'Mapa final'!$A$10),"")</f>
        <v/>
      </c>
      <c r="AC14" s="320"/>
      <c r="AD14" s="320" t="str">
        <f>IF(AND('Mapa final'!$H$16="Alta",'Mapa final'!$L$16="Mayor"),CONCATENATE("R",'Mapa final'!$A$16),"")</f>
        <v/>
      </c>
      <c r="AE14" s="320"/>
      <c r="AF14" s="320" t="str">
        <f>IF(AND('Mapa final'!$H$22="Alta",'Mapa final'!$L$22="Mayor"),CONCATENATE("R",'Mapa final'!$A$22),"")</f>
        <v/>
      </c>
      <c r="AG14" s="322"/>
      <c r="AH14" s="334" t="str">
        <f>IF(AND('Mapa final'!$H$10="Alta",'Mapa final'!$L$10="Catastrófico"),CONCATENATE("R",'Mapa final'!$A$10),"")</f>
        <v/>
      </c>
      <c r="AI14" s="335"/>
      <c r="AJ14" s="335" t="str">
        <f>IF(AND('Mapa final'!$H$16="Alta",'Mapa final'!$L$16="Catastrófico"),CONCATENATE("R",'Mapa final'!$A$16),"")</f>
        <v/>
      </c>
      <c r="AK14" s="335"/>
      <c r="AL14" s="335" t="str">
        <f>IF(AND('Mapa final'!$H$22="Alta",'Mapa final'!$L$22="Catastrófico"),CONCATENATE("R",'Mapa final'!$A$22),"")</f>
        <v/>
      </c>
      <c r="AM14" s="336"/>
      <c r="AN14" s="82"/>
      <c r="AO14" s="281" t="s">
        <v>79</v>
      </c>
      <c r="AP14" s="282"/>
      <c r="AQ14" s="282"/>
      <c r="AR14" s="282"/>
      <c r="AS14" s="282"/>
      <c r="AT14" s="283"/>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25">
      <c r="A15" s="82"/>
      <c r="B15" s="270"/>
      <c r="C15" s="270"/>
      <c r="D15" s="271"/>
      <c r="E15" s="311"/>
      <c r="F15" s="312"/>
      <c r="G15" s="312"/>
      <c r="H15" s="312"/>
      <c r="I15" s="312"/>
      <c r="J15" s="337"/>
      <c r="K15" s="338"/>
      <c r="L15" s="338"/>
      <c r="M15" s="338"/>
      <c r="N15" s="338"/>
      <c r="O15" s="339"/>
      <c r="P15" s="337"/>
      <c r="Q15" s="338"/>
      <c r="R15" s="338"/>
      <c r="S15" s="338"/>
      <c r="T15" s="338"/>
      <c r="U15" s="339"/>
      <c r="V15" s="321"/>
      <c r="W15" s="317"/>
      <c r="X15" s="317"/>
      <c r="Y15" s="317"/>
      <c r="Z15" s="317"/>
      <c r="AA15" s="318"/>
      <c r="AB15" s="321"/>
      <c r="AC15" s="317"/>
      <c r="AD15" s="317"/>
      <c r="AE15" s="317"/>
      <c r="AF15" s="317"/>
      <c r="AG15" s="318"/>
      <c r="AH15" s="328"/>
      <c r="AI15" s="329"/>
      <c r="AJ15" s="329"/>
      <c r="AK15" s="329"/>
      <c r="AL15" s="329"/>
      <c r="AM15" s="330"/>
      <c r="AN15" s="82"/>
      <c r="AO15" s="284"/>
      <c r="AP15" s="285"/>
      <c r="AQ15" s="285"/>
      <c r="AR15" s="285"/>
      <c r="AS15" s="285"/>
      <c r="AT15" s="286"/>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25">
      <c r="A16" s="82"/>
      <c r="B16" s="270"/>
      <c r="C16" s="270"/>
      <c r="D16" s="271"/>
      <c r="E16" s="311"/>
      <c r="F16" s="312"/>
      <c r="G16" s="312"/>
      <c r="H16" s="312"/>
      <c r="I16" s="312"/>
      <c r="J16" s="337" t="str">
        <f>IF(AND('Mapa final'!$H$28="Alta",'Mapa final'!$L$28="Leve"),CONCATENATE("R",'Mapa final'!$A$28),"")</f>
        <v/>
      </c>
      <c r="K16" s="338"/>
      <c r="L16" s="338" t="str">
        <f>IF(AND('Mapa final'!$H$34="Alta",'Mapa final'!$L$34="Leve"),CONCATENATE("R",'Mapa final'!$A$34),"")</f>
        <v/>
      </c>
      <c r="M16" s="338"/>
      <c r="N16" s="338" t="str">
        <f>IF(AND('Mapa final'!$H$40="Alta",'Mapa final'!$L$40="Leve"),CONCATENATE("R",'Mapa final'!$A$40),"")</f>
        <v/>
      </c>
      <c r="O16" s="339"/>
      <c r="P16" s="337" t="str">
        <f>IF(AND('Mapa final'!$H$28="Alta",'Mapa final'!$L$28="Menor"),CONCATENATE("R",'Mapa final'!$A$28),"")</f>
        <v/>
      </c>
      <c r="Q16" s="338"/>
      <c r="R16" s="338" t="str">
        <f>IF(AND('Mapa final'!$H$34="Alta",'Mapa final'!$L$34="Menor"),CONCATENATE("R",'Mapa final'!$A$34),"")</f>
        <v/>
      </c>
      <c r="S16" s="338"/>
      <c r="T16" s="338" t="str">
        <f>IF(AND('Mapa final'!$H$40="Alta",'Mapa final'!$L$40="Menor"),CONCATENATE("R",'Mapa final'!$A$40),"")</f>
        <v/>
      </c>
      <c r="U16" s="339"/>
      <c r="V16" s="321" t="str">
        <f>IF(AND('Mapa final'!$H$28="Alta",'Mapa final'!$L$28="Moderado"),CONCATENATE("R",'Mapa final'!$A$28),"")</f>
        <v/>
      </c>
      <c r="W16" s="317"/>
      <c r="X16" s="317" t="str">
        <f>IF(AND('Mapa final'!$H$34="Alta",'Mapa final'!$L$34="Moderado"),CONCATENATE("R",'Mapa final'!$A$34),"")</f>
        <v/>
      </c>
      <c r="Y16" s="317"/>
      <c r="Z16" s="317" t="str">
        <f>IF(AND('Mapa final'!$H$40="Alta",'Mapa final'!$L$40="Moderado"),CONCATENATE("R",'Mapa final'!$A$40),"")</f>
        <v/>
      </c>
      <c r="AA16" s="318"/>
      <c r="AB16" s="321" t="str">
        <f>IF(AND('Mapa final'!$H$28="Alta",'Mapa final'!$L$28="Mayor"),CONCATENATE("R",'Mapa final'!$A$28),"")</f>
        <v/>
      </c>
      <c r="AC16" s="317"/>
      <c r="AD16" s="317" t="str">
        <f>IF(AND('Mapa final'!$H$34="Alta",'Mapa final'!$L$34="Mayor"),CONCATENATE("R",'Mapa final'!$A$34),"")</f>
        <v/>
      </c>
      <c r="AE16" s="317"/>
      <c r="AF16" s="317" t="str">
        <f>IF(AND('Mapa final'!$H$40="Alta",'Mapa final'!$L$40="Mayor"),CONCATENATE("R",'Mapa final'!$A$40),"")</f>
        <v/>
      </c>
      <c r="AG16" s="318"/>
      <c r="AH16" s="328" t="str">
        <f>IF(AND('Mapa final'!$H$28="Alta",'Mapa final'!$L$28="Catastrófico"),CONCATENATE("R",'Mapa final'!$A$28),"")</f>
        <v/>
      </c>
      <c r="AI16" s="329"/>
      <c r="AJ16" s="329" t="str">
        <f>IF(AND('Mapa final'!$H$34="Alta",'Mapa final'!$L$34="Catastrófico"),CONCATENATE("R",'Mapa final'!$A$34),"")</f>
        <v/>
      </c>
      <c r="AK16" s="329"/>
      <c r="AL16" s="329" t="str">
        <f>IF(AND('Mapa final'!$H$40="Alta",'Mapa final'!$L$40="Catastrófico"),CONCATENATE("R",'Mapa final'!$A$40),"")</f>
        <v/>
      </c>
      <c r="AM16" s="330"/>
      <c r="AN16" s="82"/>
      <c r="AO16" s="284"/>
      <c r="AP16" s="285"/>
      <c r="AQ16" s="285"/>
      <c r="AR16" s="285"/>
      <c r="AS16" s="285"/>
      <c r="AT16" s="286"/>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25">
      <c r="A17" s="82"/>
      <c r="B17" s="270"/>
      <c r="C17" s="270"/>
      <c r="D17" s="271"/>
      <c r="E17" s="311"/>
      <c r="F17" s="312"/>
      <c r="G17" s="312"/>
      <c r="H17" s="312"/>
      <c r="I17" s="312"/>
      <c r="J17" s="337"/>
      <c r="K17" s="338"/>
      <c r="L17" s="338"/>
      <c r="M17" s="338"/>
      <c r="N17" s="338"/>
      <c r="O17" s="339"/>
      <c r="P17" s="337"/>
      <c r="Q17" s="338"/>
      <c r="R17" s="338"/>
      <c r="S17" s="338"/>
      <c r="T17" s="338"/>
      <c r="U17" s="339"/>
      <c r="V17" s="321"/>
      <c r="W17" s="317"/>
      <c r="X17" s="317"/>
      <c r="Y17" s="317"/>
      <c r="Z17" s="317"/>
      <c r="AA17" s="318"/>
      <c r="AB17" s="321"/>
      <c r="AC17" s="317"/>
      <c r="AD17" s="317"/>
      <c r="AE17" s="317"/>
      <c r="AF17" s="317"/>
      <c r="AG17" s="318"/>
      <c r="AH17" s="328"/>
      <c r="AI17" s="329"/>
      <c r="AJ17" s="329"/>
      <c r="AK17" s="329"/>
      <c r="AL17" s="329"/>
      <c r="AM17" s="330"/>
      <c r="AN17" s="82"/>
      <c r="AO17" s="284"/>
      <c r="AP17" s="285"/>
      <c r="AQ17" s="285"/>
      <c r="AR17" s="285"/>
      <c r="AS17" s="285"/>
      <c r="AT17" s="286"/>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25">
      <c r="A18" s="82"/>
      <c r="B18" s="270"/>
      <c r="C18" s="270"/>
      <c r="D18" s="271"/>
      <c r="E18" s="311"/>
      <c r="F18" s="312"/>
      <c r="G18" s="312"/>
      <c r="H18" s="312"/>
      <c r="I18" s="312"/>
      <c r="J18" s="337" t="str">
        <f>IF(AND('Mapa final'!$H$46="Alta",'Mapa final'!$L$46="Leve"),CONCATENATE("R",'Mapa final'!$A$46),"")</f>
        <v/>
      </c>
      <c r="K18" s="338"/>
      <c r="L18" s="338" t="str">
        <f>IF(AND('Mapa final'!$H$52="Alta",'Mapa final'!$L$52="Leve"),CONCATENATE("R",'Mapa final'!$A$52),"")</f>
        <v/>
      </c>
      <c r="M18" s="338"/>
      <c r="N18" s="338" t="str">
        <f>IF(AND('Mapa final'!$H$58="Alta",'Mapa final'!$L$58="Leve"),CONCATENATE("R",'Mapa final'!$A$58),"")</f>
        <v/>
      </c>
      <c r="O18" s="339"/>
      <c r="P18" s="337" t="str">
        <f>IF(AND('Mapa final'!$H$46="Alta",'Mapa final'!$L$46="Menor"),CONCATENATE("R",'Mapa final'!$A$46),"")</f>
        <v/>
      </c>
      <c r="Q18" s="338"/>
      <c r="R18" s="338" t="str">
        <f>IF(AND('Mapa final'!$H$52="Alta",'Mapa final'!$L$52="Menor"),CONCATENATE("R",'Mapa final'!$A$52),"")</f>
        <v/>
      </c>
      <c r="S18" s="338"/>
      <c r="T18" s="338" t="str">
        <f>IF(AND('Mapa final'!$H$58="Alta",'Mapa final'!$L$58="Menor"),CONCATENATE("R",'Mapa final'!$A$58),"")</f>
        <v/>
      </c>
      <c r="U18" s="339"/>
      <c r="V18" s="321" t="str">
        <f>IF(AND('Mapa final'!$H$46="Alta",'Mapa final'!$L$46="Moderado"),CONCATENATE("R",'Mapa final'!$A$46),"")</f>
        <v/>
      </c>
      <c r="W18" s="317"/>
      <c r="X18" s="317" t="str">
        <f>IF(AND('Mapa final'!$H$52="Alta",'Mapa final'!$L$52="Moderado"),CONCATENATE("R",'Mapa final'!$A$52),"")</f>
        <v/>
      </c>
      <c r="Y18" s="317"/>
      <c r="Z18" s="317" t="str">
        <f>IF(AND('Mapa final'!$H$58="Alta",'Mapa final'!$L$58="Moderado"),CONCATENATE("R",'Mapa final'!$A$58),"")</f>
        <v/>
      </c>
      <c r="AA18" s="318"/>
      <c r="AB18" s="321" t="str">
        <f>IF(AND('Mapa final'!$H$46="Alta",'Mapa final'!$L$46="Mayor"),CONCATENATE("R",'Mapa final'!$A$46),"")</f>
        <v/>
      </c>
      <c r="AC18" s="317"/>
      <c r="AD18" s="317" t="str">
        <f>IF(AND('Mapa final'!$H$52="Alta",'Mapa final'!$L$52="Mayor"),CONCATENATE("R",'Mapa final'!$A$52),"")</f>
        <v/>
      </c>
      <c r="AE18" s="317"/>
      <c r="AF18" s="317" t="str">
        <f>IF(AND('Mapa final'!$H$58="Alta",'Mapa final'!$L$58="Mayor"),CONCATENATE("R",'Mapa final'!$A$58),"")</f>
        <v/>
      </c>
      <c r="AG18" s="318"/>
      <c r="AH18" s="328" t="str">
        <f>IF(AND('Mapa final'!$H$46="Alta",'Mapa final'!$L$46="Catastrófico"),CONCATENATE("R",'Mapa final'!$A$46),"")</f>
        <v/>
      </c>
      <c r="AI18" s="329"/>
      <c r="AJ18" s="329" t="str">
        <f>IF(AND('Mapa final'!$H$52="Alta",'Mapa final'!$L$52="Catastrófico"),CONCATENATE("R",'Mapa final'!$A$52),"")</f>
        <v/>
      </c>
      <c r="AK18" s="329"/>
      <c r="AL18" s="329" t="str">
        <f>IF(AND('Mapa final'!$H$58="Alta",'Mapa final'!$L$58="Catastrófico"),CONCATENATE("R",'Mapa final'!$A$58),"")</f>
        <v/>
      </c>
      <c r="AM18" s="330"/>
      <c r="AN18" s="82"/>
      <c r="AO18" s="284"/>
      <c r="AP18" s="285"/>
      <c r="AQ18" s="285"/>
      <c r="AR18" s="285"/>
      <c r="AS18" s="285"/>
      <c r="AT18" s="286"/>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25">
      <c r="A19" s="82"/>
      <c r="B19" s="270"/>
      <c r="C19" s="270"/>
      <c r="D19" s="271"/>
      <c r="E19" s="311"/>
      <c r="F19" s="312"/>
      <c r="G19" s="312"/>
      <c r="H19" s="312"/>
      <c r="I19" s="312"/>
      <c r="J19" s="337"/>
      <c r="K19" s="338"/>
      <c r="L19" s="338"/>
      <c r="M19" s="338"/>
      <c r="N19" s="338"/>
      <c r="O19" s="339"/>
      <c r="P19" s="337"/>
      <c r="Q19" s="338"/>
      <c r="R19" s="338"/>
      <c r="S19" s="338"/>
      <c r="T19" s="338"/>
      <c r="U19" s="339"/>
      <c r="V19" s="321"/>
      <c r="W19" s="317"/>
      <c r="X19" s="317"/>
      <c r="Y19" s="317"/>
      <c r="Z19" s="317"/>
      <c r="AA19" s="318"/>
      <c r="AB19" s="321"/>
      <c r="AC19" s="317"/>
      <c r="AD19" s="317"/>
      <c r="AE19" s="317"/>
      <c r="AF19" s="317"/>
      <c r="AG19" s="318"/>
      <c r="AH19" s="328"/>
      <c r="AI19" s="329"/>
      <c r="AJ19" s="329"/>
      <c r="AK19" s="329"/>
      <c r="AL19" s="329"/>
      <c r="AM19" s="330"/>
      <c r="AN19" s="82"/>
      <c r="AO19" s="284"/>
      <c r="AP19" s="285"/>
      <c r="AQ19" s="285"/>
      <c r="AR19" s="285"/>
      <c r="AS19" s="285"/>
      <c r="AT19" s="286"/>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25">
      <c r="A20" s="82"/>
      <c r="B20" s="270"/>
      <c r="C20" s="270"/>
      <c r="D20" s="271"/>
      <c r="E20" s="311"/>
      <c r="F20" s="312"/>
      <c r="G20" s="312"/>
      <c r="H20" s="312"/>
      <c r="I20" s="312"/>
      <c r="J20" s="337" t="str">
        <f>IF(AND('Mapa final'!$H$64="Alta",'Mapa final'!$L$64="Leve"),CONCATENATE("R",'Mapa final'!$A$64),"")</f>
        <v/>
      </c>
      <c r="K20" s="338"/>
      <c r="L20" s="338" t="str">
        <f>IF(AND('Mapa final'!$H$70="Alta",'Mapa final'!$L$70="Leve"),CONCATENATE("R",'Mapa final'!$A$70),"")</f>
        <v/>
      </c>
      <c r="M20" s="338"/>
      <c r="N20" s="338" t="str">
        <f>IF(AND('Mapa final'!$H$76="Alta",'Mapa final'!$L$76="Leve"),CONCATENATE("R",'Mapa final'!$A$76),"")</f>
        <v/>
      </c>
      <c r="O20" s="339"/>
      <c r="P20" s="337" t="str">
        <f>IF(AND('Mapa final'!$H$64="Alta",'Mapa final'!$L$64="Menor"),CONCATENATE("R",'Mapa final'!$A$64),"")</f>
        <v/>
      </c>
      <c r="Q20" s="338"/>
      <c r="R20" s="338" t="str">
        <f>IF(AND('Mapa final'!$H$70="Alta",'Mapa final'!$L$70="Menor"),CONCATENATE("R",'Mapa final'!$A$70),"")</f>
        <v/>
      </c>
      <c r="S20" s="338"/>
      <c r="T20" s="338" t="str">
        <f>IF(AND('Mapa final'!$H$76="Alta",'Mapa final'!$L$76="Menor"),CONCATENATE("R",'Mapa final'!$A$76),"")</f>
        <v/>
      </c>
      <c r="U20" s="339"/>
      <c r="V20" s="321" t="str">
        <f>IF(AND('Mapa final'!$H$64="Alta",'Mapa final'!$L$64="Moderado"),CONCATENATE("R",'Mapa final'!$A$64),"")</f>
        <v/>
      </c>
      <c r="W20" s="317"/>
      <c r="X20" s="317" t="str">
        <f>IF(AND('Mapa final'!$H$70="Alta",'Mapa final'!$L$70="Moderado"),CONCATENATE("R",'Mapa final'!$A$70),"")</f>
        <v/>
      </c>
      <c r="Y20" s="317"/>
      <c r="Z20" s="317" t="str">
        <f>IF(AND('Mapa final'!$H$76="Alta",'Mapa final'!$L$76="Moderado"),CONCATENATE("R",'Mapa final'!$A$76),"")</f>
        <v/>
      </c>
      <c r="AA20" s="318"/>
      <c r="AB20" s="321" t="str">
        <f>IF(AND('Mapa final'!$H$64="Alta",'Mapa final'!$L$64="Mayor"),CONCATENATE("R",'Mapa final'!$A$64),"")</f>
        <v/>
      </c>
      <c r="AC20" s="317"/>
      <c r="AD20" s="317" t="str">
        <f>IF(AND('Mapa final'!$H$70="Alta",'Mapa final'!$L$70="Mayor"),CONCATENATE("R",'Mapa final'!$A$70),"")</f>
        <v/>
      </c>
      <c r="AE20" s="317"/>
      <c r="AF20" s="317" t="str">
        <f>IF(AND('Mapa final'!$H$76="Alta",'Mapa final'!$L$76="Mayor"),CONCATENATE("R",'Mapa final'!$A$76),"")</f>
        <v/>
      </c>
      <c r="AG20" s="318"/>
      <c r="AH20" s="328" t="str">
        <f>IF(AND('Mapa final'!$H$64="Alta",'Mapa final'!$L$64="Catastrófico"),CONCATENATE("R",'Mapa final'!$A$64),"")</f>
        <v/>
      </c>
      <c r="AI20" s="329"/>
      <c r="AJ20" s="329" t="str">
        <f>IF(AND('Mapa final'!$H$70="Alta",'Mapa final'!$L$70="Catastrófico"),CONCATENATE("R",'Mapa final'!$A$70),"")</f>
        <v/>
      </c>
      <c r="AK20" s="329"/>
      <c r="AL20" s="329" t="str">
        <f>IF(AND('Mapa final'!$H$76="Alta",'Mapa final'!$L$76="Catastrófico"),CONCATENATE("R",'Mapa final'!$A$76),"")</f>
        <v/>
      </c>
      <c r="AM20" s="330"/>
      <c r="AN20" s="82"/>
      <c r="AO20" s="284"/>
      <c r="AP20" s="285"/>
      <c r="AQ20" s="285"/>
      <c r="AR20" s="285"/>
      <c r="AS20" s="285"/>
      <c r="AT20" s="286"/>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
      <c r="A21" s="82"/>
      <c r="B21" s="270"/>
      <c r="C21" s="270"/>
      <c r="D21" s="271"/>
      <c r="E21" s="314"/>
      <c r="F21" s="315"/>
      <c r="G21" s="315"/>
      <c r="H21" s="315"/>
      <c r="I21" s="315"/>
      <c r="J21" s="340"/>
      <c r="K21" s="341"/>
      <c r="L21" s="341"/>
      <c r="M21" s="341"/>
      <c r="N21" s="341"/>
      <c r="O21" s="342"/>
      <c r="P21" s="340"/>
      <c r="Q21" s="341"/>
      <c r="R21" s="341"/>
      <c r="S21" s="341"/>
      <c r="T21" s="341"/>
      <c r="U21" s="342"/>
      <c r="V21" s="325"/>
      <c r="W21" s="326"/>
      <c r="X21" s="326"/>
      <c r="Y21" s="326"/>
      <c r="Z21" s="326"/>
      <c r="AA21" s="327"/>
      <c r="AB21" s="325"/>
      <c r="AC21" s="326"/>
      <c r="AD21" s="326"/>
      <c r="AE21" s="326"/>
      <c r="AF21" s="326"/>
      <c r="AG21" s="327"/>
      <c r="AH21" s="331"/>
      <c r="AI21" s="332"/>
      <c r="AJ21" s="332"/>
      <c r="AK21" s="332"/>
      <c r="AL21" s="332"/>
      <c r="AM21" s="333"/>
      <c r="AN21" s="82"/>
      <c r="AO21" s="287"/>
      <c r="AP21" s="288"/>
      <c r="AQ21" s="288"/>
      <c r="AR21" s="288"/>
      <c r="AS21" s="288"/>
      <c r="AT21" s="289"/>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x14ac:dyDescent="0.25">
      <c r="A22" s="82"/>
      <c r="B22" s="270"/>
      <c r="C22" s="270"/>
      <c r="D22" s="271"/>
      <c r="E22" s="308" t="s">
        <v>116</v>
      </c>
      <c r="F22" s="309"/>
      <c r="G22" s="309"/>
      <c r="H22" s="309"/>
      <c r="I22" s="310"/>
      <c r="J22" s="343" t="str">
        <f>IF(AND('Mapa final'!$H$10="Media",'Mapa final'!$L$10="Leve"),CONCATENATE("R",'Mapa final'!$A$10),"")</f>
        <v/>
      </c>
      <c r="K22" s="344"/>
      <c r="L22" s="344" t="str">
        <f>IF(AND('Mapa final'!$H$16="Media",'Mapa final'!$L$16="Leve"),CONCATENATE("R",'Mapa final'!$A$16),"")</f>
        <v/>
      </c>
      <c r="M22" s="344"/>
      <c r="N22" s="344" t="str">
        <f>IF(AND('Mapa final'!$H$22="Media",'Mapa final'!$L$22="Leve"),CONCATENATE("R",'Mapa final'!$A$22),"")</f>
        <v/>
      </c>
      <c r="O22" s="345"/>
      <c r="P22" s="343" t="str">
        <f>IF(AND('Mapa final'!$H$10="Media",'Mapa final'!$L$10="Menor"),CONCATENATE("R",'Mapa final'!$A$10),"")</f>
        <v/>
      </c>
      <c r="Q22" s="344"/>
      <c r="R22" s="344" t="str">
        <f>IF(AND('Mapa final'!$H$16="Media",'Mapa final'!$L$16="Menor"),CONCATENATE("R",'Mapa final'!$A$16),"")</f>
        <v/>
      </c>
      <c r="S22" s="344"/>
      <c r="T22" s="344" t="str">
        <f>IF(AND('Mapa final'!$H$22="Media",'Mapa final'!$L$22="Menor"),CONCATENATE("R",'Mapa final'!$A$22),"")</f>
        <v/>
      </c>
      <c r="U22" s="345"/>
      <c r="V22" s="343" t="str">
        <f>IF(AND('Mapa final'!$H$10="Media",'Mapa final'!$L$10="Moderado"),CONCATENATE("R",'Mapa final'!$A$10),"")</f>
        <v/>
      </c>
      <c r="W22" s="344"/>
      <c r="X22" s="344" t="str">
        <f>IF(AND('Mapa final'!$H$16="Media",'Mapa final'!$L$16="Moderado"),CONCATENATE("R",'Mapa final'!$A$16),"")</f>
        <v>R2</v>
      </c>
      <c r="Y22" s="344"/>
      <c r="Z22" s="344" t="str">
        <f>IF(AND('Mapa final'!$H$22="Media",'Mapa final'!$L$22="Moderado"),CONCATENATE("R",'Mapa final'!$A$22),"")</f>
        <v/>
      </c>
      <c r="AA22" s="345"/>
      <c r="AB22" s="319" t="str">
        <f>IF(AND('Mapa final'!$H$10="Media",'Mapa final'!$L$10="Mayor"),CONCATENATE("R",'Mapa final'!$A$10),"")</f>
        <v/>
      </c>
      <c r="AC22" s="320"/>
      <c r="AD22" s="320" t="str">
        <f>IF(AND('Mapa final'!$H$16="Media",'Mapa final'!$L$16="Mayor"),CONCATENATE("R",'Mapa final'!$A$16),"")</f>
        <v/>
      </c>
      <c r="AE22" s="320"/>
      <c r="AF22" s="320" t="str">
        <f>IF(AND('Mapa final'!$H$22="Media",'Mapa final'!$L$22="Mayor"),CONCATENATE("R",'Mapa final'!$A$22),"")</f>
        <v/>
      </c>
      <c r="AG22" s="322"/>
      <c r="AH22" s="334" t="str">
        <f>IF(AND('Mapa final'!$H$10="Media",'Mapa final'!$L$10="Catastrófico"),CONCATENATE("R",'Mapa final'!$A$10),"")</f>
        <v/>
      </c>
      <c r="AI22" s="335"/>
      <c r="AJ22" s="335" t="str">
        <f>IF(AND('Mapa final'!$H$16="Media",'Mapa final'!$L$16="Catastrófico"),CONCATENATE("R",'Mapa final'!$A$16),"")</f>
        <v/>
      </c>
      <c r="AK22" s="335"/>
      <c r="AL22" s="335" t="str">
        <f>IF(AND('Mapa final'!$H$22="Media",'Mapa final'!$L$22="Catastrófico"),CONCATENATE("R",'Mapa final'!$A$22),"")</f>
        <v/>
      </c>
      <c r="AM22" s="336"/>
      <c r="AN22" s="82"/>
      <c r="AO22" s="290" t="s">
        <v>80</v>
      </c>
      <c r="AP22" s="291"/>
      <c r="AQ22" s="291"/>
      <c r="AR22" s="291"/>
      <c r="AS22" s="291"/>
      <c r="AT22" s="29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x14ac:dyDescent="0.25">
      <c r="A23" s="82"/>
      <c r="B23" s="270"/>
      <c r="C23" s="270"/>
      <c r="D23" s="271"/>
      <c r="E23" s="311"/>
      <c r="F23" s="312"/>
      <c r="G23" s="312"/>
      <c r="H23" s="312"/>
      <c r="I23" s="313"/>
      <c r="J23" s="337"/>
      <c r="K23" s="338"/>
      <c r="L23" s="338"/>
      <c r="M23" s="338"/>
      <c r="N23" s="338"/>
      <c r="O23" s="339"/>
      <c r="P23" s="337"/>
      <c r="Q23" s="338"/>
      <c r="R23" s="338"/>
      <c r="S23" s="338"/>
      <c r="T23" s="338"/>
      <c r="U23" s="339"/>
      <c r="V23" s="337"/>
      <c r="W23" s="338"/>
      <c r="X23" s="338"/>
      <c r="Y23" s="338"/>
      <c r="Z23" s="338"/>
      <c r="AA23" s="339"/>
      <c r="AB23" s="321"/>
      <c r="AC23" s="317"/>
      <c r="AD23" s="317"/>
      <c r="AE23" s="317"/>
      <c r="AF23" s="317"/>
      <c r="AG23" s="318"/>
      <c r="AH23" s="328"/>
      <c r="AI23" s="329"/>
      <c r="AJ23" s="329"/>
      <c r="AK23" s="329"/>
      <c r="AL23" s="329"/>
      <c r="AM23" s="330"/>
      <c r="AN23" s="82"/>
      <c r="AO23" s="293"/>
      <c r="AP23" s="294"/>
      <c r="AQ23" s="294"/>
      <c r="AR23" s="294"/>
      <c r="AS23" s="294"/>
      <c r="AT23" s="295"/>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25">
      <c r="A24" s="82"/>
      <c r="B24" s="270"/>
      <c r="C24" s="270"/>
      <c r="D24" s="271"/>
      <c r="E24" s="311"/>
      <c r="F24" s="312"/>
      <c r="G24" s="312"/>
      <c r="H24" s="312"/>
      <c r="I24" s="313"/>
      <c r="J24" s="337" t="str">
        <f>IF(AND('Mapa final'!$H$28="Media",'Mapa final'!$L$28="Leve"),CONCATENATE("R",'Mapa final'!$A$28),"")</f>
        <v/>
      </c>
      <c r="K24" s="338"/>
      <c r="L24" s="338" t="str">
        <f>IF(AND('Mapa final'!$H$34="Media",'Mapa final'!$L$34="Leve"),CONCATENATE("R",'Mapa final'!$A$34),"")</f>
        <v/>
      </c>
      <c r="M24" s="338"/>
      <c r="N24" s="338" t="str">
        <f>IF(AND('Mapa final'!$H$40="Media",'Mapa final'!$L$40="Leve"),CONCATENATE("R",'Mapa final'!$A$40),"")</f>
        <v/>
      </c>
      <c r="O24" s="339"/>
      <c r="P24" s="337" t="str">
        <f>IF(AND('Mapa final'!$H$28="Media",'Mapa final'!$L$28="Menor"),CONCATENATE("R",'Mapa final'!$A$28),"")</f>
        <v/>
      </c>
      <c r="Q24" s="338"/>
      <c r="R24" s="338" t="str">
        <f>IF(AND('Mapa final'!$H$34="Media",'Mapa final'!$L$34="Menor"),CONCATENATE("R",'Mapa final'!$A$34),"")</f>
        <v/>
      </c>
      <c r="S24" s="338"/>
      <c r="T24" s="338" t="str">
        <f>IF(AND('Mapa final'!$H$40="Media",'Mapa final'!$L$40="Menor"),CONCATENATE("R",'Mapa final'!$A$40),"")</f>
        <v/>
      </c>
      <c r="U24" s="339"/>
      <c r="V24" s="337" t="str">
        <f>IF(AND('Mapa final'!$H$28="Media",'Mapa final'!$L$28="Moderado"),CONCATENATE("R",'Mapa final'!$A$28),"")</f>
        <v/>
      </c>
      <c r="W24" s="338"/>
      <c r="X24" s="338" t="str">
        <f>IF(AND('Mapa final'!$H$34="Media",'Mapa final'!$L$34="Moderado"),CONCATENATE("R",'Mapa final'!$A$34),"")</f>
        <v/>
      </c>
      <c r="Y24" s="338"/>
      <c r="Z24" s="338" t="str">
        <f>IF(AND('Mapa final'!$H$40="Media",'Mapa final'!$L$40="Moderado"),CONCATENATE("R",'Mapa final'!$A$40),"")</f>
        <v/>
      </c>
      <c r="AA24" s="339"/>
      <c r="AB24" s="321" t="str">
        <f>IF(AND('Mapa final'!$H$28="Media",'Mapa final'!$L$28="Mayor"),CONCATENATE("R",'Mapa final'!$A$28),"")</f>
        <v/>
      </c>
      <c r="AC24" s="317"/>
      <c r="AD24" s="317" t="str">
        <f>IF(AND('Mapa final'!$H$34="Media",'Mapa final'!$L$34="Mayor"),CONCATENATE("R",'Mapa final'!$A$34),"")</f>
        <v/>
      </c>
      <c r="AE24" s="317"/>
      <c r="AF24" s="317" t="str">
        <f>IF(AND('Mapa final'!$H$40="Media",'Mapa final'!$L$40="Mayor"),CONCATENATE("R",'Mapa final'!$A$40),"")</f>
        <v/>
      </c>
      <c r="AG24" s="318"/>
      <c r="AH24" s="328" t="str">
        <f>IF(AND('Mapa final'!$H$28="Media",'Mapa final'!$L$28="Catastrófico"),CONCATENATE("R",'Mapa final'!$A$28),"")</f>
        <v/>
      </c>
      <c r="AI24" s="329"/>
      <c r="AJ24" s="329" t="str">
        <f>IF(AND('Mapa final'!$H$34="Media",'Mapa final'!$L$34="Catastrófico"),CONCATENATE("R",'Mapa final'!$A$34),"")</f>
        <v/>
      </c>
      <c r="AK24" s="329"/>
      <c r="AL24" s="329" t="str">
        <f>IF(AND('Mapa final'!$H$40="Media",'Mapa final'!$L$40="Catastrófico"),CONCATENATE("R",'Mapa final'!$A$40),"")</f>
        <v/>
      </c>
      <c r="AM24" s="330"/>
      <c r="AN24" s="82"/>
      <c r="AO24" s="293"/>
      <c r="AP24" s="294"/>
      <c r="AQ24" s="294"/>
      <c r="AR24" s="294"/>
      <c r="AS24" s="294"/>
      <c r="AT24" s="295"/>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25">
      <c r="A25" s="82"/>
      <c r="B25" s="270"/>
      <c r="C25" s="270"/>
      <c r="D25" s="271"/>
      <c r="E25" s="311"/>
      <c r="F25" s="312"/>
      <c r="G25" s="312"/>
      <c r="H25" s="312"/>
      <c r="I25" s="313"/>
      <c r="J25" s="337"/>
      <c r="K25" s="338"/>
      <c r="L25" s="338"/>
      <c r="M25" s="338"/>
      <c r="N25" s="338"/>
      <c r="O25" s="339"/>
      <c r="P25" s="337"/>
      <c r="Q25" s="338"/>
      <c r="R25" s="338"/>
      <c r="S25" s="338"/>
      <c r="T25" s="338"/>
      <c r="U25" s="339"/>
      <c r="V25" s="337"/>
      <c r="W25" s="338"/>
      <c r="X25" s="338"/>
      <c r="Y25" s="338"/>
      <c r="Z25" s="338"/>
      <c r="AA25" s="339"/>
      <c r="AB25" s="321"/>
      <c r="AC25" s="317"/>
      <c r="AD25" s="317"/>
      <c r="AE25" s="317"/>
      <c r="AF25" s="317"/>
      <c r="AG25" s="318"/>
      <c r="AH25" s="328"/>
      <c r="AI25" s="329"/>
      <c r="AJ25" s="329"/>
      <c r="AK25" s="329"/>
      <c r="AL25" s="329"/>
      <c r="AM25" s="330"/>
      <c r="AN25" s="82"/>
      <c r="AO25" s="293"/>
      <c r="AP25" s="294"/>
      <c r="AQ25" s="294"/>
      <c r="AR25" s="294"/>
      <c r="AS25" s="294"/>
      <c r="AT25" s="295"/>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25">
      <c r="A26" s="82"/>
      <c r="B26" s="270"/>
      <c r="C26" s="270"/>
      <c r="D26" s="271"/>
      <c r="E26" s="311"/>
      <c r="F26" s="312"/>
      <c r="G26" s="312"/>
      <c r="H26" s="312"/>
      <c r="I26" s="313"/>
      <c r="J26" s="337" t="str">
        <f>IF(AND('Mapa final'!$H$46="Media",'Mapa final'!$L$46="Leve"),CONCATENATE("R",'Mapa final'!$A$46),"")</f>
        <v/>
      </c>
      <c r="K26" s="338"/>
      <c r="L26" s="338" t="str">
        <f>IF(AND('Mapa final'!$H$52="Media",'Mapa final'!$L$52="Leve"),CONCATENATE("R",'Mapa final'!$A$52),"")</f>
        <v/>
      </c>
      <c r="M26" s="338"/>
      <c r="N26" s="338" t="str">
        <f>IF(AND('Mapa final'!$H$58="Media",'Mapa final'!$L$58="Leve"),CONCATENATE("R",'Mapa final'!$A$58),"")</f>
        <v/>
      </c>
      <c r="O26" s="339"/>
      <c r="P26" s="337" t="str">
        <f>IF(AND('Mapa final'!$H$46="Media",'Mapa final'!$L$46="Menor"),CONCATENATE("R",'Mapa final'!$A$46),"")</f>
        <v/>
      </c>
      <c r="Q26" s="338"/>
      <c r="R26" s="338" t="str">
        <f>IF(AND('Mapa final'!$H$52="Media",'Mapa final'!$L$52="Menor"),CONCATENATE("R",'Mapa final'!$A$52),"")</f>
        <v/>
      </c>
      <c r="S26" s="338"/>
      <c r="T26" s="338" t="str">
        <f>IF(AND('Mapa final'!$H$58="Media",'Mapa final'!$L$58="Menor"),CONCATENATE("R",'Mapa final'!$A$58),"")</f>
        <v/>
      </c>
      <c r="U26" s="339"/>
      <c r="V26" s="337" t="str">
        <f>IF(AND('Mapa final'!$H$46="Media",'Mapa final'!$L$46="Moderado"),CONCATENATE("R",'Mapa final'!$A$46),"")</f>
        <v/>
      </c>
      <c r="W26" s="338"/>
      <c r="X26" s="338" t="str">
        <f>IF(AND('Mapa final'!$H$52="Media",'Mapa final'!$L$52="Moderado"),CONCATENATE("R",'Mapa final'!$A$52),"")</f>
        <v/>
      </c>
      <c r="Y26" s="338"/>
      <c r="Z26" s="338" t="str">
        <f>IF(AND('Mapa final'!$H$58="Media",'Mapa final'!$L$58="Moderado"),CONCATENATE("R",'Mapa final'!$A$58),"")</f>
        <v/>
      </c>
      <c r="AA26" s="339"/>
      <c r="AB26" s="321" t="str">
        <f>IF(AND('Mapa final'!$H$46="Media",'Mapa final'!$L$46="Mayor"),CONCATENATE("R",'Mapa final'!$A$46),"")</f>
        <v/>
      </c>
      <c r="AC26" s="317"/>
      <c r="AD26" s="317" t="str">
        <f>IF(AND('Mapa final'!$H$52="Media",'Mapa final'!$L$52="Mayor"),CONCATENATE("R",'Mapa final'!$A$52),"")</f>
        <v/>
      </c>
      <c r="AE26" s="317"/>
      <c r="AF26" s="317" t="str">
        <f>IF(AND('Mapa final'!$H$58="Media",'Mapa final'!$L$58="Mayor"),CONCATENATE("R",'Mapa final'!$A$58),"")</f>
        <v/>
      </c>
      <c r="AG26" s="318"/>
      <c r="AH26" s="328" t="str">
        <f>IF(AND('Mapa final'!$H$46="Media",'Mapa final'!$L$46="Catastrófico"),CONCATENATE("R",'Mapa final'!$A$46),"")</f>
        <v/>
      </c>
      <c r="AI26" s="329"/>
      <c r="AJ26" s="329" t="str">
        <f>IF(AND('Mapa final'!$H$52="Media",'Mapa final'!$L$52="Catastrófico"),CONCATENATE("R",'Mapa final'!$A$52),"")</f>
        <v/>
      </c>
      <c r="AK26" s="329"/>
      <c r="AL26" s="329" t="str">
        <f>IF(AND('Mapa final'!$H$58="Media",'Mapa final'!$L$58="Catastrófico"),CONCATENATE("R",'Mapa final'!$A$58),"")</f>
        <v/>
      </c>
      <c r="AM26" s="330"/>
      <c r="AN26" s="82"/>
      <c r="AO26" s="293"/>
      <c r="AP26" s="294"/>
      <c r="AQ26" s="294"/>
      <c r="AR26" s="294"/>
      <c r="AS26" s="294"/>
      <c r="AT26" s="295"/>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25">
      <c r="A27" s="82"/>
      <c r="B27" s="270"/>
      <c r="C27" s="270"/>
      <c r="D27" s="271"/>
      <c r="E27" s="311"/>
      <c r="F27" s="312"/>
      <c r="G27" s="312"/>
      <c r="H27" s="312"/>
      <c r="I27" s="313"/>
      <c r="J27" s="337"/>
      <c r="K27" s="338"/>
      <c r="L27" s="338"/>
      <c r="M27" s="338"/>
      <c r="N27" s="338"/>
      <c r="O27" s="339"/>
      <c r="P27" s="337"/>
      <c r="Q27" s="338"/>
      <c r="R27" s="338"/>
      <c r="S27" s="338"/>
      <c r="T27" s="338"/>
      <c r="U27" s="339"/>
      <c r="V27" s="337"/>
      <c r="W27" s="338"/>
      <c r="X27" s="338"/>
      <c r="Y27" s="338"/>
      <c r="Z27" s="338"/>
      <c r="AA27" s="339"/>
      <c r="AB27" s="321"/>
      <c r="AC27" s="317"/>
      <c r="AD27" s="317"/>
      <c r="AE27" s="317"/>
      <c r="AF27" s="317"/>
      <c r="AG27" s="318"/>
      <c r="AH27" s="328"/>
      <c r="AI27" s="329"/>
      <c r="AJ27" s="329"/>
      <c r="AK27" s="329"/>
      <c r="AL27" s="329"/>
      <c r="AM27" s="330"/>
      <c r="AN27" s="82"/>
      <c r="AO27" s="293"/>
      <c r="AP27" s="294"/>
      <c r="AQ27" s="294"/>
      <c r="AR27" s="294"/>
      <c r="AS27" s="294"/>
      <c r="AT27" s="295"/>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25">
      <c r="A28" s="82"/>
      <c r="B28" s="270"/>
      <c r="C28" s="270"/>
      <c r="D28" s="271"/>
      <c r="E28" s="311"/>
      <c r="F28" s="312"/>
      <c r="G28" s="312"/>
      <c r="H28" s="312"/>
      <c r="I28" s="313"/>
      <c r="J28" s="337" t="str">
        <f>IF(AND('Mapa final'!$H$64="Media",'Mapa final'!$L$64="Leve"),CONCATENATE("R",'Mapa final'!$A$64),"")</f>
        <v/>
      </c>
      <c r="K28" s="338"/>
      <c r="L28" s="338" t="str">
        <f>IF(AND('Mapa final'!$H$70="Media",'Mapa final'!$L$70="Leve"),CONCATENATE("R",'Mapa final'!$A$70),"")</f>
        <v/>
      </c>
      <c r="M28" s="338"/>
      <c r="N28" s="338" t="str">
        <f>IF(AND('Mapa final'!$H$76="Media",'Mapa final'!$L$76="Leve"),CONCATENATE("R",'Mapa final'!$A$76),"")</f>
        <v/>
      </c>
      <c r="O28" s="339"/>
      <c r="P28" s="337" t="str">
        <f>IF(AND('Mapa final'!$H$64="Media",'Mapa final'!$L$64="Menor"),CONCATENATE("R",'Mapa final'!$A$64),"")</f>
        <v/>
      </c>
      <c r="Q28" s="338"/>
      <c r="R28" s="338" t="str">
        <f>IF(AND('Mapa final'!$H$70="Media",'Mapa final'!$L$70="Menor"),CONCATENATE("R",'Mapa final'!$A$70),"")</f>
        <v/>
      </c>
      <c r="S28" s="338"/>
      <c r="T28" s="338" t="str">
        <f>IF(AND('Mapa final'!$H$76="Media",'Mapa final'!$L$76="Menor"),CONCATENATE("R",'Mapa final'!$A$76),"")</f>
        <v/>
      </c>
      <c r="U28" s="339"/>
      <c r="V28" s="337" t="str">
        <f>IF(AND('Mapa final'!$H$64="Media",'Mapa final'!$L$64="Moderado"),CONCATENATE("R",'Mapa final'!$A$64),"")</f>
        <v/>
      </c>
      <c r="W28" s="338"/>
      <c r="X28" s="338" t="str">
        <f>IF(AND('Mapa final'!$H$70="Media",'Mapa final'!$L$70="Moderado"),CONCATENATE("R",'Mapa final'!$A$70),"")</f>
        <v/>
      </c>
      <c r="Y28" s="338"/>
      <c r="Z28" s="338" t="str">
        <f>IF(AND('Mapa final'!$H$76="Media",'Mapa final'!$L$76="Moderado"),CONCATENATE("R",'Mapa final'!$A$76),"")</f>
        <v/>
      </c>
      <c r="AA28" s="339"/>
      <c r="AB28" s="321" t="str">
        <f>IF(AND('Mapa final'!$H$64="Media",'Mapa final'!$L$64="Mayor"),CONCATENATE("R",'Mapa final'!$A$64),"")</f>
        <v/>
      </c>
      <c r="AC28" s="317"/>
      <c r="AD28" s="317" t="str">
        <f>IF(AND('Mapa final'!$H$70="Media",'Mapa final'!$L$70="Mayor"),CONCATENATE("R",'Mapa final'!$A$70),"")</f>
        <v/>
      </c>
      <c r="AE28" s="317"/>
      <c r="AF28" s="317" t="str">
        <f>IF(AND('Mapa final'!$H$76="Media",'Mapa final'!$L$76="Mayor"),CONCATENATE("R",'Mapa final'!$A$76),"")</f>
        <v/>
      </c>
      <c r="AG28" s="318"/>
      <c r="AH28" s="328" t="str">
        <f>IF(AND('Mapa final'!$H$64="Media",'Mapa final'!$L$64="Catastrófico"),CONCATENATE("R",'Mapa final'!$A$64),"")</f>
        <v/>
      </c>
      <c r="AI28" s="329"/>
      <c r="AJ28" s="329" t="str">
        <f>IF(AND('Mapa final'!$H$70="Media",'Mapa final'!$L$70="Catastrófico"),CONCATENATE("R",'Mapa final'!$A$70),"")</f>
        <v/>
      </c>
      <c r="AK28" s="329"/>
      <c r="AL28" s="329" t="str">
        <f>IF(AND('Mapa final'!$H$76="Media",'Mapa final'!$L$76="Catastrófico"),CONCATENATE("R",'Mapa final'!$A$76),"")</f>
        <v/>
      </c>
      <c r="AM28" s="330"/>
      <c r="AN28" s="82"/>
      <c r="AO28" s="293"/>
      <c r="AP28" s="294"/>
      <c r="AQ28" s="294"/>
      <c r="AR28" s="294"/>
      <c r="AS28" s="294"/>
      <c r="AT28" s="295"/>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75" thickBot="1" x14ac:dyDescent="0.3">
      <c r="A29" s="82"/>
      <c r="B29" s="270"/>
      <c r="C29" s="270"/>
      <c r="D29" s="271"/>
      <c r="E29" s="314"/>
      <c r="F29" s="315"/>
      <c r="G29" s="315"/>
      <c r="H29" s="315"/>
      <c r="I29" s="316"/>
      <c r="J29" s="337"/>
      <c r="K29" s="338"/>
      <c r="L29" s="338"/>
      <c r="M29" s="338"/>
      <c r="N29" s="338"/>
      <c r="O29" s="339"/>
      <c r="P29" s="340"/>
      <c r="Q29" s="341"/>
      <c r="R29" s="341"/>
      <c r="S29" s="341"/>
      <c r="T29" s="341"/>
      <c r="U29" s="342"/>
      <c r="V29" s="340"/>
      <c r="W29" s="341"/>
      <c r="X29" s="341"/>
      <c r="Y29" s="341"/>
      <c r="Z29" s="341"/>
      <c r="AA29" s="342"/>
      <c r="AB29" s="325"/>
      <c r="AC29" s="326"/>
      <c r="AD29" s="326"/>
      <c r="AE29" s="326"/>
      <c r="AF29" s="326"/>
      <c r="AG29" s="327"/>
      <c r="AH29" s="331"/>
      <c r="AI29" s="332"/>
      <c r="AJ29" s="332"/>
      <c r="AK29" s="332"/>
      <c r="AL29" s="332"/>
      <c r="AM29" s="333"/>
      <c r="AN29" s="82"/>
      <c r="AO29" s="296"/>
      <c r="AP29" s="297"/>
      <c r="AQ29" s="297"/>
      <c r="AR29" s="297"/>
      <c r="AS29" s="297"/>
      <c r="AT29" s="298"/>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25">
      <c r="A30" s="82"/>
      <c r="B30" s="270"/>
      <c r="C30" s="270"/>
      <c r="D30" s="271"/>
      <c r="E30" s="308" t="s">
        <v>113</v>
      </c>
      <c r="F30" s="309"/>
      <c r="G30" s="309"/>
      <c r="H30" s="309"/>
      <c r="I30" s="309"/>
      <c r="J30" s="352" t="str">
        <f>IF(AND('Mapa final'!$H$10="Baja",'Mapa final'!$L$10="Leve"),CONCATENATE("R",'Mapa final'!$A$10),"")</f>
        <v/>
      </c>
      <c r="K30" s="353"/>
      <c r="L30" s="353" t="str">
        <f>IF(AND('Mapa final'!$H$16="Baja",'Mapa final'!$L$16="Leve"),CONCATENATE("R",'Mapa final'!$A$16),"")</f>
        <v/>
      </c>
      <c r="M30" s="353"/>
      <c r="N30" s="353" t="str">
        <f>IF(AND('Mapa final'!$H$22="Baja",'Mapa final'!$L$22="Leve"),CONCATENATE("R",'Mapa final'!$A$22),"")</f>
        <v/>
      </c>
      <c r="O30" s="354"/>
      <c r="P30" s="344" t="str">
        <f>IF(AND('Mapa final'!$H$10="Baja",'Mapa final'!$L$10="Menor"),CONCATENATE("R",'Mapa final'!$A$10),"")</f>
        <v/>
      </c>
      <c r="Q30" s="344"/>
      <c r="R30" s="344" t="str">
        <f>IF(AND('Mapa final'!$H$16="Baja",'Mapa final'!$L$16="Menor"),CONCATENATE("R",'Mapa final'!$A$16),"")</f>
        <v/>
      </c>
      <c r="S30" s="344"/>
      <c r="T30" s="344" t="str">
        <f>IF(AND('Mapa final'!$H$22="Baja",'Mapa final'!$L$22="Menor"),CONCATENATE("R",'Mapa final'!$A$22),"")</f>
        <v/>
      </c>
      <c r="U30" s="345"/>
      <c r="V30" s="343" t="str">
        <f>IF(AND('Mapa final'!$H$10="Baja",'Mapa final'!$L$10="Moderado"),CONCATENATE("R",'Mapa final'!$A$10),"")</f>
        <v>R1</v>
      </c>
      <c r="W30" s="344"/>
      <c r="X30" s="344" t="str">
        <f>IF(AND('Mapa final'!$H$16="Baja",'Mapa final'!$L$16="Moderado"),CONCATENATE("R",'Mapa final'!$A$16),"")</f>
        <v/>
      </c>
      <c r="Y30" s="344"/>
      <c r="Z30" s="344" t="str">
        <f>IF(AND('Mapa final'!$H$22="Baja",'Mapa final'!$L$22="Moderado"),CONCATENATE("R",'Mapa final'!$A$22),"")</f>
        <v>R3</v>
      </c>
      <c r="AA30" s="345"/>
      <c r="AB30" s="319" t="str">
        <f>IF(AND('Mapa final'!$H$10="Baja",'Mapa final'!$L$10="Mayor"),CONCATENATE("R",'Mapa final'!$A$10),"")</f>
        <v/>
      </c>
      <c r="AC30" s="320"/>
      <c r="AD30" s="320" t="str">
        <f>IF(AND('Mapa final'!$H$16="Baja",'Mapa final'!$L$16="Mayor"),CONCATENATE("R",'Mapa final'!$A$16),"")</f>
        <v/>
      </c>
      <c r="AE30" s="320"/>
      <c r="AF30" s="320" t="str">
        <f>IF(AND('Mapa final'!$H$22="Baja",'Mapa final'!$L$22="Mayor"),CONCATENATE("R",'Mapa final'!$A$22),"")</f>
        <v/>
      </c>
      <c r="AG30" s="322"/>
      <c r="AH30" s="334" t="str">
        <f>IF(AND('Mapa final'!$H$10="Baja",'Mapa final'!$L$10="Catastrófico"),CONCATENATE("R",'Mapa final'!$A$10),"")</f>
        <v/>
      </c>
      <c r="AI30" s="335"/>
      <c r="AJ30" s="335" t="str">
        <f>IF(AND('Mapa final'!$H$16="Baja",'Mapa final'!$L$16="Catastrófico"),CONCATENATE("R",'Mapa final'!$A$16),"")</f>
        <v/>
      </c>
      <c r="AK30" s="335"/>
      <c r="AL30" s="335" t="str">
        <f>IF(AND('Mapa final'!$H$22="Baja",'Mapa final'!$L$22="Catastrófico"),CONCATENATE("R",'Mapa final'!$A$22),"")</f>
        <v/>
      </c>
      <c r="AM30" s="336"/>
      <c r="AN30" s="82"/>
      <c r="AO30" s="299" t="s">
        <v>81</v>
      </c>
      <c r="AP30" s="300"/>
      <c r="AQ30" s="300"/>
      <c r="AR30" s="300"/>
      <c r="AS30" s="300"/>
      <c r="AT30" s="301"/>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25">
      <c r="A31" s="82"/>
      <c r="B31" s="270"/>
      <c r="C31" s="270"/>
      <c r="D31" s="271"/>
      <c r="E31" s="311"/>
      <c r="F31" s="312"/>
      <c r="G31" s="312"/>
      <c r="H31" s="312"/>
      <c r="I31" s="312"/>
      <c r="J31" s="348"/>
      <c r="K31" s="346"/>
      <c r="L31" s="346"/>
      <c r="M31" s="346"/>
      <c r="N31" s="346"/>
      <c r="O31" s="347"/>
      <c r="P31" s="338"/>
      <c r="Q31" s="338"/>
      <c r="R31" s="338"/>
      <c r="S31" s="338"/>
      <c r="T31" s="338"/>
      <c r="U31" s="339"/>
      <c r="V31" s="337"/>
      <c r="W31" s="338"/>
      <c r="X31" s="338"/>
      <c r="Y31" s="338"/>
      <c r="Z31" s="338"/>
      <c r="AA31" s="339"/>
      <c r="AB31" s="321"/>
      <c r="AC31" s="317"/>
      <c r="AD31" s="317"/>
      <c r="AE31" s="317"/>
      <c r="AF31" s="317"/>
      <c r="AG31" s="318"/>
      <c r="AH31" s="328"/>
      <c r="AI31" s="329"/>
      <c r="AJ31" s="329"/>
      <c r="AK31" s="329"/>
      <c r="AL31" s="329"/>
      <c r="AM31" s="330"/>
      <c r="AN31" s="82"/>
      <c r="AO31" s="302"/>
      <c r="AP31" s="303"/>
      <c r="AQ31" s="303"/>
      <c r="AR31" s="303"/>
      <c r="AS31" s="303"/>
      <c r="AT31" s="304"/>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25">
      <c r="A32" s="82"/>
      <c r="B32" s="270"/>
      <c r="C32" s="270"/>
      <c r="D32" s="271"/>
      <c r="E32" s="311"/>
      <c r="F32" s="312"/>
      <c r="G32" s="312"/>
      <c r="H32" s="312"/>
      <c r="I32" s="312"/>
      <c r="J32" s="348" t="str">
        <f>IF(AND('Mapa final'!$H$28="Baja",'Mapa final'!$L$28="Leve"),CONCATENATE("R",'Mapa final'!$A$28),"")</f>
        <v/>
      </c>
      <c r="K32" s="346"/>
      <c r="L32" s="346" t="str">
        <f>IF(AND('Mapa final'!$H$34="Baja",'Mapa final'!$L$34="Leve"),CONCATENATE("R",'Mapa final'!$A$34),"")</f>
        <v/>
      </c>
      <c r="M32" s="346"/>
      <c r="N32" s="346" t="str">
        <f>IF(AND('Mapa final'!$H$40="Baja",'Mapa final'!$L$40="Leve"),CONCATENATE("R",'Mapa final'!$A$40),"")</f>
        <v/>
      </c>
      <c r="O32" s="347"/>
      <c r="P32" s="338" t="str">
        <f>IF(AND('Mapa final'!$H$28="Baja",'Mapa final'!$L$28="Menor"),CONCATENATE("R",'Mapa final'!$A$28),"")</f>
        <v/>
      </c>
      <c r="Q32" s="338"/>
      <c r="R32" s="338" t="str">
        <f>IF(AND('Mapa final'!$H$34="Baja",'Mapa final'!$L$34="Menor"),CONCATENATE("R",'Mapa final'!$A$34),"")</f>
        <v/>
      </c>
      <c r="S32" s="338"/>
      <c r="T32" s="338" t="str">
        <f>IF(AND('Mapa final'!$H$40="Baja",'Mapa final'!$L$40="Menor"),CONCATENATE("R",'Mapa final'!$A$40),"")</f>
        <v/>
      </c>
      <c r="U32" s="339"/>
      <c r="V32" s="337" t="str">
        <f>IF(AND('Mapa final'!$H$28="Baja",'Mapa final'!$L$28="Moderado"),CONCATENATE("R",'Mapa final'!$A$28),"")</f>
        <v/>
      </c>
      <c r="W32" s="338"/>
      <c r="X32" s="338" t="str">
        <f>IF(AND('Mapa final'!$H$34="Baja",'Mapa final'!$L$34="Moderado"),CONCATENATE("R",'Mapa final'!$A$34),"")</f>
        <v/>
      </c>
      <c r="Y32" s="338"/>
      <c r="Z32" s="338" t="str">
        <f>IF(AND('Mapa final'!$H$40="Baja",'Mapa final'!$L$40="Moderado"),CONCATENATE("R",'Mapa final'!$A$40),"")</f>
        <v/>
      </c>
      <c r="AA32" s="339"/>
      <c r="AB32" s="321" t="str">
        <f>IF(AND('Mapa final'!$H$28="Baja",'Mapa final'!$L$28="Mayor"),CONCATENATE("R",'Mapa final'!$A$28),"")</f>
        <v/>
      </c>
      <c r="AC32" s="317"/>
      <c r="AD32" s="317" t="str">
        <f>IF(AND('Mapa final'!$H$34="Baja",'Mapa final'!$L$34="Mayor"),CONCATENATE("R",'Mapa final'!$A$34),"")</f>
        <v/>
      </c>
      <c r="AE32" s="317"/>
      <c r="AF32" s="317" t="str">
        <f>IF(AND('Mapa final'!$H$40="Baja",'Mapa final'!$L$40="Mayor"),CONCATENATE("R",'Mapa final'!$A$40),"")</f>
        <v/>
      </c>
      <c r="AG32" s="318"/>
      <c r="AH32" s="328" t="str">
        <f>IF(AND('Mapa final'!$H$28="Baja",'Mapa final'!$L$28="Catastrófico"),CONCATENATE("R",'Mapa final'!$A$28),"")</f>
        <v/>
      </c>
      <c r="AI32" s="329"/>
      <c r="AJ32" s="329" t="str">
        <f>IF(AND('Mapa final'!$H$34="Baja",'Mapa final'!$L$34="Catastrófico"),CONCATENATE("R",'Mapa final'!$A$34),"")</f>
        <v/>
      </c>
      <c r="AK32" s="329"/>
      <c r="AL32" s="329" t="str">
        <f>IF(AND('Mapa final'!$H$40="Baja",'Mapa final'!$L$40="Catastrófico"),CONCATENATE("R",'Mapa final'!$A$40),"")</f>
        <v/>
      </c>
      <c r="AM32" s="330"/>
      <c r="AN32" s="82"/>
      <c r="AO32" s="302"/>
      <c r="AP32" s="303"/>
      <c r="AQ32" s="303"/>
      <c r="AR32" s="303"/>
      <c r="AS32" s="303"/>
      <c r="AT32" s="304"/>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25">
      <c r="A33" s="82"/>
      <c r="B33" s="270"/>
      <c r="C33" s="270"/>
      <c r="D33" s="271"/>
      <c r="E33" s="311"/>
      <c r="F33" s="312"/>
      <c r="G33" s="312"/>
      <c r="H33" s="312"/>
      <c r="I33" s="312"/>
      <c r="J33" s="348"/>
      <c r="K33" s="346"/>
      <c r="L33" s="346"/>
      <c r="M33" s="346"/>
      <c r="N33" s="346"/>
      <c r="O33" s="347"/>
      <c r="P33" s="338"/>
      <c r="Q33" s="338"/>
      <c r="R33" s="338"/>
      <c r="S33" s="338"/>
      <c r="T33" s="338"/>
      <c r="U33" s="339"/>
      <c r="V33" s="337"/>
      <c r="W33" s="338"/>
      <c r="X33" s="338"/>
      <c r="Y33" s="338"/>
      <c r="Z33" s="338"/>
      <c r="AA33" s="339"/>
      <c r="AB33" s="321"/>
      <c r="AC33" s="317"/>
      <c r="AD33" s="317"/>
      <c r="AE33" s="317"/>
      <c r="AF33" s="317"/>
      <c r="AG33" s="318"/>
      <c r="AH33" s="328"/>
      <c r="AI33" s="329"/>
      <c r="AJ33" s="329"/>
      <c r="AK33" s="329"/>
      <c r="AL33" s="329"/>
      <c r="AM33" s="330"/>
      <c r="AN33" s="82"/>
      <c r="AO33" s="302"/>
      <c r="AP33" s="303"/>
      <c r="AQ33" s="303"/>
      <c r="AR33" s="303"/>
      <c r="AS33" s="303"/>
      <c r="AT33" s="304"/>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25">
      <c r="A34" s="82"/>
      <c r="B34" s="270"/>
      <c r="C34" s="270"/>
      <c r="D34" s="271"/>
      <c r="E34" s="311"/>
      <c r="F34" s="312"/>
      <c r="G34" s="312"/>
      <c r="H34" s="312"/>
      <c r="I34" s="312"/>
      <c r="J34" s="348" t="str">
        <f>IF(AND('Mapa final'!$H$46="Baja",'Mapa final'!$L$46="Leve"),CONCATENATE("R",'Mapa final'!$A$46),"")</f>
        <v/>
      </c>
      <c r="K34" s="346"/>
      <c r="L34" s="346" t="str">
        <f>IF(AND('Mapa final'!$H$52="Baja",'Mapa final'!$L$52="Leve"),CONCATENATE("R",'Mapa final'!$A$52),"")</f>
        <v/>
      </c>
      <c r="M34" s="346"/>
      <c r="N34" s="346" t="str">
        <f>IF(AND('Mapa final'!$H$58="Baja",'Mapa final'!$L$58="Leve"),CONCATENATE("R",'Mapa final'!$A$58),"")</f>
        <v/>
      </c>
      <c r="O34" s="347"/>
      <c r="P34" s="338" t="str">
        <f>IF(AND('Mapa final'!$H$46="Baja",'Mapa final'!$L$46="Menor"),CONCATENATE("R",'Mapa final'!$A$46),"")</f>
        <v/>
      </c>
      <c r="Q34" s="338"/>
      <c r="R34" s="338" t="str">
        <f>IF(AND('Mapa final'!$H$52="Baja",'Mapa final'!$L$52="Menor"),CONCATENATE("R",'Mapa final'!$A$52),"")</f>
        <v/>
      </c>
      <c r="S34" s="338"/>
      <c r="T34" s="338" t="str">
        <f>IF(AND('Mapa final'!$H$58="Baja",'Mapa final'!$L$58="Menor"),CONCATENATE("R",'Mapa final'!$A$58),"")</f>
        <v/>
      </c>
      <c r="U34" s="339"/>
      <c r="V34" s="337" t="str">
        <f>IF(AND('Mapa final'!$H$46="Baja",'Mapa final'!$L$46="Moderado"),CONCATENATE("R",'Mapa final'!$A$46),"")</f>
        <v/>
      </c>
      <c r="W34" s="338"/>
      <c r="X34" s="338" t="str">
        <f>IF(AND('Mapa final'!$H$52="Baja",'Mapa final'!$L$52="Moderado"),CONCATENATE("R",'Mapa final'!$A$52),"")</f>
        <v/>
      </c>
      <c r="Y34" s="338"/>
      <c r="Z34" s="338" t="str">
        <f>IF(AND('Mapa final'!$H$58="Baja",'Mapa final'!$L$58="Moderado"),CONCATENATE("R",'Mapa final'!$A$58),"")</f>
        <v/>
      </c>
      <c r="AA34" s="339"/>
      <c r="AB34" s="321" t="str">
        <f>IF(AND('Mapa final'!$H$46="Baja",'Mapa final'!$L$46="Mayor"),CONCATENATE("R",'Mapa final'!$A$46),"")</f>
        <v/>
      </c>
      <c r="AC34" s="317"/>
      <c r="AD34" s="317" t="str">
        <f>IF(AND('Mapa final'!$H$52="Baja",'Mapa final'!$L$52="Mayor"),CONCATENATE("R",'Mapa final'!$A$52),"")</f>
        <v/>
      </c>
      <c r="AE34" s="317"/>
      <c r="AF34" s="317" t="str">
        <f>IF(AND('Mapa final'!$H$58="Baja",'Mapa final'!$L$58="Mayor"),CONCATENATE("R",'Mapa final'!$A$58),"")</f>
        <v/>
      </c>
      <c r="AG34" s="318"/>
      <c r="AH34" s="328" t="str">
        <f>IF(AND('Mapa final'!$H$46="Baja",'Mapa final'!$L$46="Catastrófico"),CONCATENATE("R",'Mapa final'!$A$46),"")</f>
        <v/>
      </c>
      <c r="AI34" s="329"/>
      <c r="AJ34" s="329" t="str">
        <f>IF(AND('Mapa final'!$H$52="Baja",'Mapa final'!$L$52="Catastrófico"),CONCATENATE("R",'Mapa final'!$A$52),"")</f>
        <v/>
      </c>
      <c r="AK34" s="329"/>
      <c r="AL34" s="329" t="str">
        <f>IF(AND('Mapa final'!$H$58="Baja",'Mapa final'!$L$58="Catastrófico"),CONCATENATE("R",'Mapa final'!$A$58),"")</f>
        <v/>
      </c>
      <c r="AM34" s="330"/>
      <c r="AN34" s="82"/>
      <c r="AO34" s="302"/>
      <c r="AP34" s="303"/>
      <c r="AQ34" s="303"/>
      <c r="AR34" s="303"/>
      <c r="AS34" s="303"/>
      <c r="AT34" s="304"/>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25">
      <c r="A35" s="82"/>
      <c r="B35" s="270"/>
      <c r="C35" s="270"/>
      <c r="D35" s="271"/>
      <c r="E35" s="311"/>
      <c r="F35" s="312"/>
      <c r="G35" s="312"/>
      <c r="H35" s="312"/>
      <c r="I35" s="312"/>
      <c r="J35" s="348"/>
      <c r="K35" s="346"/>
      <c r="L35" s="346"/>
      <c r="M35" s="346"/>
      <c r="N35" s="346"/>
      <c r="O35" s="347"/>
      <c r="P35" s="338"/>
      <c r="Q35" s="338"/>
      <c r="R35" s="338"/>
      <c r="S35" s="338"/>
      <c r="T35" s="338"/>
      <c r="U35" s="339"/>
      <c r="V35" s="337"/>
      <c r="W35" s="338"/>
      <c r="X35" s="338"/>
      <c r="Y35" s="338"/>
      <c r="Z35" s="338"/>
      <c r="AA35" s="339"/>
      <c r="AB35" s="321"/>
      <c r="AC35" s="317"/>
      <c r="AD35" s="317"/>
      <c r="AE35" s="317"/>
      <c r="AF35" s="317"/>
      <c r="AG35" s="318"/>
      <c r="AH35" s="328"/>
      <c r="AI35" s="329"/>
      <c r="AJ35" s="329"/>
      <c r="AK35" s="329"/>
      <c r="AL35" s="329"/>
      <c r="AM35" s="330"/>
      <c r="AN35" s="82"/>
      <c r="AO35" s="302"/>
      <c r="AP35" s="303"/>
      <c r="AQ35" s="303"/>
      <c r="AR35" s="303"/>
      <c r="AS35" s="303"/>
      <c r="AT35" s="304"/>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25">
      <c r="A36" s="82"/>
      <c r="B36" s="270"/>
      <c r="C36" s="270"/>
      <c r="D36" s="271"/>
      <c r="E36" s="311"/>
      <c r="F36" s="312"/>
      <c r="G36" s="312"/>
      <c r="H36" s="312"/>
      <c r="I36" s="312"/>
      <c r="J36" s="348" t="str">
        <f>IF(AND('Mapa final'!$H$64="Baja",'Mapa final'!$L$64="Leve"),CONCATENATE("R",'Mapa final'!$A$64),"")</f>
        <v/>
      </c>
      <c r="K36" s="346"/>
      <c r="L36" s="346" t="str">
        <f>IF(AND('Mapa final'!$H$70="Baja",'Mapa final'!$L$70="Leve"),CONCATENATE("R",'Mapa final'!$A$70),"")</f>
        <v/>
      </c>
      <c r="M36" s="346"/>
      <c r="N36" s="346" t="str">
        <f>IF(AND('Mapa final'!$H$76="Baja",'Mapa final'!$L$76="Leve"),CONCATENATE("R",'Mapa final'!$A$76),"")</f>
        <v/>
      </c>
      <c r="O36" s="347"/>
      <c r="P36" s="338" t="str">
        <f>IF(AND('Mapa final'!$H$64="Baja",'Mapa final'!$L$64="Menor"),CONCATENATE("R",'Mapa final'!$A$64),"")</f>
        <v/>
      </c>
      <c r="Q36" s="338"/>
      <c r="R36" s="338" t="str">
        <f>IF(AND('Mapa final'!$H$70="Baja",'Mapa final'!$L$70="Menor"),CONCATENATE("R",'Mapa final'!$A$70),"")</f>
        <v/>
      </c>
      <c r="S36" s="338"/>
      <c r="T36" s="338" t="str">
        <f>IF(AND('Mapa final'!$H$76="Baja",'Mapa final'!$L$76="Menor"),CONCATENATE("R",'Mapa final'!$A$76),"")</f>
        <v/>
      </c>
      <c r="U36" s="339"/>
      <c r="V36" s="337" t="str">
        <f>IF(AND('Mapa final'!$H$64="Baja",'Mapa final'!$L$64="Moderado"),CONCATENATE("R",'Mapa final'!$A$64),"")</f>
        <v/>
      </c>
      <c r="W36" s="338"/>
      <c r="X36" s="338" t="str">
        <f>IF(AND('Mapa final'!$H$70="Baja",'Mapa final'!$L$70="Moderado"),CONCATENATE("R",'Mapa final'!$A$70),"")</f>
        <v/>
      </c>
      <c r="Y36" s="338"/>
      <c r="Z36" s="338" t="str">
        <f>IF(AND('Mapa final'!$H$76="Baja",'Mapa final'!$L$76="Moderado"),CONCATENATE("R",'Mapa final'!$A$76),"")</f>
        <v/>
      </c>
      <c r="AA36" s="339"/>
      <c r="AB36" s="321" t="str">
        <f>IF(AND('Mapa final'!$H$64="Baja",'Mapa final'!$L$64="Mayor"),CONCATENATE("R",'Mapa final'!$A$64),"")</f>
        <v/>
      </c>
      <c r="AC36" s="317"/>
      <c r="AD36" s="317" t="str">
        <f>IF(AND('Mapa final'!$H$70="Baja",'Mapa final'!$L$70="Mayor"),CONCATENATE("R",'Mapa final'!$A$70),"")</f>
        <v/>
      </c>
      <c r="AE36" s="317"/>
      <c r="AF36" s="317" t="str">
        <f>IF(AND('Mapa final'!$H$76="Baja",'Mapa final'!$L$76="Mayor"),CONCATENATE("R",'Mapa final'!$A$76),"")</f>
        <v/>
      </c>
      <c r="AG36" s="318"/>
      <c r="AH36" s="328" t="str">
        <f>IF(AND('Mapa final'!$H$64="Baja",'Mapa final'!$L$64="Catastrófico"),CONCATENATE("R",'Mapa final'!$A$64),"")</f>
        <v/>
      </c>
      <c r="AI36" s="329"/>
      <c r="AJ36" s="329" t="str">
        <f>IF(AND('Mapa final'!$H$70="Baja",'Mapa final'!$L$70="Catastrófico"),CONCATENATE("R",'Mapa final'!$A$70),"")</f>
        <v/>
      </c>
      <c r="AK36" s="329"/>
      <c r="AL36" s="329" t="str">
        <f>IF(AND('Mapa final'!$H$76="Baja",'Mapa final'!$L$76="Catastrófico"),CONCATENATE("R",'Mapa final'!$A$76),"")</f>
        <v/>
      </c>
      <c r="AM36" s="330"/>
      <c r="AN36" s="82"/>
      <c r="AO36" s="302"/>
      <c r="AP36" s="303"/>
      <c r="AQ36" s="303"/>
      <c r="AR36" s="303"/>
      <c r="AS36" s="303"/>
      <c r="AT36" s="304"/>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75" thickBot="1" x14ac:dyDescent="0.3">
      <c r="A37" s="82"/>
      <c r="B37" s="270"/>
      <c r="C37" s="270"/>
      <c r="D37" s="271"/>
      <c r="E37" s="314"/>
      <c r="F37" s="315"/>
      <c r="G37" s="315"/>
      <c r="H37" s="315"/>
      <c r="I37" s="315"/>
      <c r="J37" s="349"/>
      <c r="K37" s="350"/>
      <c r="L37" s="350"/>
      <c r="M37" s="350"/>
      <c r="N37" s="350"/>
      <c r="O37" s="351"/>
      <c r="P37" s="341"/>
      <c r="Q37" s="341"/>
      <c r="R37" s="341"/>
      <c r="S37" s="341"/>
      <c r="T37" s="341"/>
      <c r="U37" s="342"/>
      <c r="V37" s="340"/>
      <c r="W37" s="341"/>
      <c r="X37" s="341"/>
      <c r="Y37" s="341"/>
      <c r="Z37" s="341"/>
      <c r="AA37" s="342"/>
      <c r="AB37" s="325"/>
      <c r="AC37" s="326"/>
      <c r="AD37" s="326"/>
      <c r="AE37" s="326"/>
      <c r="AF37" s="326"/>
      <c r="AG37" s="327"/>
      <c r="AH37" s="331"/>
      <c r="AI37" s="332"/>
      <c r="AJ37" s="332"/>
      <c r="AK37" s="332"/>
      <c r="AL37" s="332"/>
      <c r="AM37" s="333"/>
      <c r="AN37" s="82"/>
      <c r="AO37" s="305"/>
      <c r="AP37" s="306"/>
      <c r="AQ37" s="306"/>
      <c r="AR37" s="306"/>
      <c r="AS37" s="306"/>
      <c r="AT37" s="307"/>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25">
      <c r="A38" s="82"/>
      <c r="B38" s="270"/>
      <c r="C38" s="270"/>
      <c r="D38" s="271"/>
      <c r="E38" s="308" t="s">
        <v>112</v>
      </c>
      <c r="F38" s="309"/>
      <c r="G38" s="309"/>
      <c r="H38" s="309"/>
      <c r="I38" s="310"/>
      <c r="J38" s="352" t="str">
        <f>IF(AND('Mapa final'!$H$10="Muy Baja",'Mapa final'!$L$10="Leve"),CONCATENATE("R",'Mapa final'!$A$10),"")</f>
        <v/>
      </c>
      <c r="K38" s="353"/>
      <c r="L38" s="353" t="str">
        <f>IF(AND('Mapa final'!$H$16="Muy Baja",'Mapa final'!$L$16="Leve"),CONCATENATE("R",'Mapa final'!$A$16),"")</f>
        <v/>
      </c>
      <c r="M38" s="353"/>
      <c r="N38" s="353" t="str">
        <f>IF(AND('Mapa final'!$H$22="Muy Baja",'Mapa final'!$L$22="Leve"),CONCATENATE("R",'Mapa final'!$A$22),"")</f>
        <v/>
      </c>
      <c r="O38" s="354"/>
      <c r="P38" s="352" t="str">
        <f>IF(AND('Mapa final'!$H$10="Muy Baja",'Mapa final'!$L$10="Menor"),CONCATENATE("R",'Mapa final'!$A$10),"")</f>
        <v/>
      </c>
      <c r="Q38" s="353"/>
      <c r="R38" s="353" t="str">
        <f>IF(AND('Mapa final'!$H$16="Muy Baja",'Mapa final'!$L$16="Menor"),CONCATENATE("R",'Mapa final'!$A$16),"")</f>
        <v/>
      </c>
      <c r="S38" s="353"/>
      <c r="T38" s="353" t="str">
        <f>IF(AND('Mapa final'!$H$22="Muy Baja",'Mapa final'!$L$22="Menor"),CONCATENATE("R",'Mapa final'!$A$22),"")</f>
        <v/>
      </c>
      <c r="U38" s="354"/>
      <c r="V38" s="343" t="str">
        <f>IF(AND('Mapa final'!$H$10="Muy Baja",'Mapa final'!$L$10="Moderado"),CONCATENATE("R",'Mapa final'!$A$10),"")</f>
        <v/>
      </c>
      <c r="W38" s="344"/>
      <c r="X38" s="344" t="str">
        <f>IF(AND('Mapa final'!$H$16="Muy Baja",'Mapa final'!$L$16="Moderado"),CONCATENATE("R",'Mapa final'!$A$16),"")</f>
        <v/>
      </c>
      <c r="Y38" s="344"/>
      <c r="Z38" s="344" t="str">
        <f>IF(AND('Mapa final'!$H$22="Muy Baja",'Mapa final'!$L$22="Moderado"),CONCATENATE("R",'Mapa final'!$A$22),"")</f>
        <v/>
      </c>
      <c r="AA38" s="345"/>
      <c r="AB38" s="319" t="str">
        <f>IF(AND('Mapa final'!$H$10="Muy Baja",'Mapa final'!$L$10="Mayor"),CONCATENATE("R",'Mapa final'!$A$10),"")</f>
        <v/>
      </c>
      <c r="AC38" s="320"/>
      <c r="AD38" s="320" t="str">
        <f>IF(AND('Mapa final'!$H$16="Muy Baja",'Mapa final'!$L$16="Mayor"),CONCATENATE("R",'Mapa final'!$A$16),"")</f>
        <v/>
      </c>
      <c r="AE38" s="320"/>
      <c r="AF38" s="320" t="str">
        <f>IF(AND('Mapa final'!$H$22="Muy Baja",'Mapa final'!$L$22="Mayor"),CONCATENATE("R",'Mapa final'!$A$22),"")</f>
        <v/>
      </c>
      <c r="AG38" s="322"/>
      <c r="AH38" s="334" t="str">
        <f>IF(AND('Mapa final'!$H$10="Muy Baja",'Mapa final'!$L$10="Catastrófico"),CONCATENATE("R",'Mapa final'!$A$10),"")</f>
        <v/>
      </c>
      <c r="AI38" s="335"/>
      <c r="AJ38" s="335" t="str">
        <f>IF(AND('Mapa final'!$H$16="Muy Baja",'Mapa final'!$L$16="Catastrófico"),CONCATENATE("R",'Mapa final'!$A$16),"")</f>
        <v/>
      </c>
      <c r="AK38" s="335"/>
      <c r="AL38" s="335" t="str">
        <f>IF(AND('Mapa final'!$H$22="Muy Baja",'Mapa final'!$L$22="Catastrófico"),CONCATENATE("R",'Mapa final'!$A$22),"")</f>
        <v/>
      </c>
      <c r="AM38" s="336"/>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25">
      <c r="A39" s="82"/>
      <c r="B39" s="270"/>
      <c r="C39" s="270"/>
      <c r="D39" s="271"/>
      <c r="E39" s="311"/>
      <c r="F39" s="312"/>
      <c r="G39" s="312"/>
      <c r="H39" s="312"/>
      <c r="I39" s="313"/>
      <c r="J39" s="348"/>
      <c r="K39" s="346"/>
      <c r="L39" s="346"/>
      <c r="M39" s="346"/>
      <c r="N39" s="346"/>
      <c r="O39" s="347"/>
      <c r="P39" s="348"/>
      <c r="Q39" s="346"/>
      <c r="R39" s="346"/>
      <c r="S39" s="346"/>
      <c r="T39" s="346"/>
      <c r="U39" s="347"/>
      <c r="V39" s="337"/>
      <c r="W39" s="338"/>
      <c r="X39" s="338"/>
      <c r="Y39" s="338"/>
      <c r="Z39" s="338"/>
      <c r="AA39" s="339"/>
      <c r="AB39" s="321"/>
      <c r="AC39" s="317"/>
      <c r="AD39" s="317"/>
      <c r="AE39" s="317"/>
      <c r="AF39" s="317"/>
      <c r="AG39" s="318"/>
      <c r="AH39" s="328"/>
      <c r="AI39" s="329"/>
      <c r="AJ39" s="329"/>
      <c r="AK39" s="329"/>
      <c r="AL39" s="329"/>
      <c r="AM39" s="330"/>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25">
      <c r="A40" s="82"/>
      <c r="B40" s="270"/>
      <c r="C40" s="270"/>
      <c r="D40" s="271"/>
      <c r="E40" s="311"/>
      <c r="F40" s="312"/>
      <c r="G40" s="312"/>
      <c r="H40" s="312"/>
      <c r="I40" s="313"/>
      <c r="J40" s="348" t="str">
        <f>IF(AND('Mapa final'!$H$28="Muy Baja",'Mapa final'!$L$28="Leve"),CONCATENATE("R",'Mapa final'!$A$28),"")</f>
        <v/>
      </c>
      <c r="K40" s="346"/>
      <c r="L40" s="346" t="str">
        <f>IF(AND('Mapa final'!$H$34="Muy Baja",'Mapa final'!$L$34="Leve"),CONCATENATE("R",'Mapa final'!$A$34),"")</f>
        <v/>
      </c>
      <c r="M40" s="346"/>
      <c r="N40" s="346" t="str">
        <f>IF(AND('Mapa final'!$H$40="Muy Baja",'Mapa final'!$L$40="Leve"),CONCATENATE("R",'Mapa final'!$A$40),"")</f>
        <v/>
      </c>
      <c r="O40" s="347"/>
      <c r="P40" s="348" t="str">
        <f>IF(AND('Mapa final'!$H$28="Muy Baja",'Mapa final'!$L$28="Menor"),CONCATENATE("R",'Mapa final'!$A$28),"")</f>
        <v/>
      </c>
      <c r="Q40" s="346"/>
      <c r="R40" s="346" t="str">
        <f>IF(AND('Mapa final'!$H$34="Muy Baja",'Mapa final'!$L$34="Menor"),CONCATENATE("R",'Mapa final'!$A$34),"")</f>
        <v/>
      </c>
      <c r="S40" s="346"/>
      <c r="T40" s="346" t="str">
        <f>IF(AND('Mapa final'!$H$40="Muy Baja",'Mapa final'!$L$40="Menor"),CONCATENATE("R",'Mapa final'!$A$40),"")</f>
        <v/>
      </c>
      <c r="U40" s="347"/>
      <c r="V40" s="337" t="str">
        <f>IF(AND('Mapa final'!$H$28="Muy Baja",'Mapa final'!$L$28="Moderado"),CONCATENATE("R",'Mapa final'!$A$28),"")</f>
        <v/>
      </c>
      <c r="W40" s="338"/>
      <c r="X40" s="338" t="str">
        <f>IF(AND('Mapa final'!$H$34="Muy Baja",'Mapa final'!$L$34="Moderado"),CONCATENATE("R",'Mapa final'!$A$34),"")</f>
        <v/>
      </c>
      <c r="Y40" s="338"/>
      <c r="Z40" s="338" t="str">
        <f>IF(AND('Mapa final'!$H$40="Muy Baja",'Mapa final'!$L$40="Moderado"),CONCATENATE("R",'Mapa final'!$A$40),"")</f>
        <v/>
      </c>
      <c r="AA40" s="339"/>
      <c r="AB40" s="321" t="str">
        <f>IF(AND('Mapa final'!$H$28="Muy Baja",'Mapa final'!$L$28="Mayor"),CONCATENATE("R",'Mapa final'!$A$28),"")</f>
        <v/>
      </c>
      <c r="AC40" s="317"/>
      <c r="AD40" s="317" t="str">
        <f>IF(AND('Mapa final'!$H$34="Muy Baja",'Mapa final'!$L$34="Mayor"),CONCATENATE("R",'Mapa final'!$A$34),"")</f>
        <v/>
      </c>
      <c r="AE40" s="317"/>
      <c r="AF40" s="317" t="str">
        <f>IF(AND('Mapa final'!$H$40="Muy Baja",'Mapa final'!$L$40="Mayor"),CONCATENATE("R",'Mapa final'!$A$40),"")</f>
        <v/>
      </c>
      <c r="AG40" s="318"/>
      <c r="AH40" s="328" t="str">
        <f>IF(AND('Mapa final'!$H$28="Muy Baja",'Mapa final'!$L$28="Catastrófico"),CONCATENATE("R",'Mapa final'!$A$28),"")</f>
        <v/>
      </c>
      <c r="AI40" s="329"/>
      <c r="AJ40" s="329" t="str">
        <f>IF(AND('Mapa final'!$H$34="Muy Baja",'Mapa final'!$L$34="Catastrófico"),CONCATENATE("R",'Mapa final'!$A$34),"")</f>
        <v/>
      </c>
      <c r="AK40" s="329"/>
      <c r="AL40" s="329" t="str">
        <f>IF(AND('Mapa final'!$H$40="Muy Baja",'Mapa final'!$L$40="Catastrófico"),CONCATENATE("R",'Mapa final'!$A$40),"")</f>
        <v/>
      </c>
      <c r="AM40" s="330"/>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25">
      <c r="A41" s="82"/>
      <c r="B41" s="270"/>
      <c r="C41" s="270"/>
      <c r="D41" s="271"/>
      <c r="E41" s="311"/>
      <c r="F41" s="312"/>
      <c r="G41" s="312"/>
      <c r="H41" s="312"/>
      <c r="I41" s="313"/>
      <c r="J41" s="348"/>
      <c r="K41" s="346"/>
      <c r="L41" s="346"/>
      <c r="M41" s="346"/>
      <c r="N41" s="346"/>
      <c r="O41" s="347"/>
      <c r="P41" s="348"/>
      <c r="Q41" s="346"/>
      <c r="R41" s="346"/>
      <c r="S41" s="346"/>
      <c r="T41" s="346"/>
      <c r="U41" s="347"/>
      <c r="V41" s="337"/>
      <c r="W41" s="338"/>
      <c r="X41" s="338"/>
      <c r="Y41" s="338"/>
      <c r="Z41" s="338"/>
      <c r="AA41" s="339"/>
      <c r="AB41" s="321"/>
      <c r="AC41" s="317"/>
      <c r="AD41" s="317"/>
      <c r="AE41" s="317"/>
      <c r="AF41" s="317"/>
      <c r="AG41" s="318"/>
      <c r="AH41" s="328"/>
      <c r="AI41" s="329"/>
      <c r="AJ41" s="329"/>
      <c r="AK41" s="329"/>
      <c r="AL41" s="329"/>
      <c r="AM41" s="330"/>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25">
      <c r="A42" s="82"/>
      <c r="B42" s="270"/>
      <c r="C42" s="270"/>
      <c r="D42" s="271"/>
      <c r="E42" s="311"/>
      <c r="F42" s="312"/>
      <c r="G42" s="312"/>
      <c r="H42" s="312"/>
      <c r="I42" s="313"/>
      <c r="J42" s="348" t="str">
        <f>IF(AND('Mapa final'!$H$46="Muy Baja",'Mapa final'!$L$46="Leve"),CONCATENATE("R",'Mapa final'!$A$46),"")</f>
        <v/>
      </c>
      <c r="K42" s="346"/>
      <c r="L42" s="346" t="str">
        <f>IF(AND('Mapa final'!$H$52="Muy Baja",'Mapa final'!$L$52="Leve"),CONCATENATE("R",'Mapa final'!$A$52),"")</f>
        <v/>
      </c>
      <c r="M42" s="346"/>
      <c r="N42" s="346" t="str">
        <f>IF(AND('Mapa final'!$H$58="Muy Baja",'Mapa final'!$L$58="Leve"),CONCATENATE("R",'Mapa final'!$A$58),"")</f>
        <v/>
      </c>
      <c r="O42" s="347"/>
      <c r="P42" s="348" t="str">
        <f>IF(AND('Mapa final'!$H$46="Muy Baja",'Mapa final'!$L$46="Menor"),CONCATENATE("R",'Mapa final'!$A$46),"")</f>
        <v/>
      </c>
      <c r="Q42" s="346"/>
      <c r="R42" s="346" t="str">
        <f>IF(AND('Mapa final'!$H$52="Muy Baja",'Mapa final'!$L$52="Menor"),CONCATENATE("R",'Mapa final'!$A$52),"")</f>
        <v/>
      </c>
      <c r="S42" s="346"/>
      <c r="T42" s="346" t="str">
        <f>IF(AND('Mapa final'!$H$58="Muy Baja",'Mapa final'!$L$58="Menor"),CONCATENATE("R",'Mapa final'!$A$58),"")</f>
        <v/>
      </c>
      <c r="U42" s="347"/>
      <c r="V42" s="337" t="str">
        <f>IF(AND('Mapa final'!$H$46="Muy Baja",'Mapa final'!$L$46="Moderado"),CONCATENATE("R",'Mapa final'!$A$46),"")</f>
        <v/>
      </c>
      <c r="W42" s="338"/>
      <c r="X42" s="338" t="str">
        <f>IF(AND('Mapa final'!$H$52="Muy Baja",'Mapa final'!$L$52="Moderado"),CONCATENATE("R",'Mapa final'!$A$52),"")</f>
        <v/>
      </c>
      <c r="Y42" s="338"/>
      <c r="Z42" s="338" t="str">
        <f>IF(AND('Mapa final'!$H$58="Muy Baja",'Mapa final'!$L$58="Moderado"),CONCATENATE("R",'Mapa final'!$A$58),"")</f>
        <v/>
      </c>
      <c r="AA42" s="339"/>
      <c r="AB42" s="321" t="str">
        <f>IF(AND('Mapa final'!$H$46="Muy Baja",'Mapa final'!$L$46="Mayor"),CONCATENATE("R",'Mapa final'!$A$46),"")</f>
        <v/>
      </c>
      <c r="AC42" s="317"/>
      <c r="AD42" s="317" t="str">
        <f>IF(AND('Mapa final'!$H$52="Muy Baja",'Mapa final'!$L$52="Mayor"),CONCATENATE("R",'Mapa final'!$A$52),"")</f>
        <v/>
      </c>
      <c r="AE42" s="317"/>
      <c r="AF42" s="317" t="str">
        <f>IF(AND('Mapa final'!$H$58="Muy Baja",'Mapa final'!$L$58="Mayor"),CONCATENATE("R",'Mapa final'!$A$58),"")</f>
        <v/>
      </c>
      <c r="AG42" s="318"/>
      <c r="AH42" s="328" t="str">
        <f>IF(AND('Mapa final'!$H$46="Muy Baja",'Mapa final'!$L$46="Catastrófico"),CONCATENATE("R",'Mapa final'!$A$46),"")</f>
        <v/>
      </c>
      <c r="AI42" s="329"/>
      <c r="AJ42" s="329" t="str">
        <f>IF(AND('Mapa final'!$H$52="Muy Baja",'Mapa final'!$L$52="Catastrófico"),CONCATENATE("R",'Mapa final'!$A$52),"")</f>
        <v/>
      </c>
      <c r="AK42" s="329"/>
      <c r="AL42" s="329" t="str">
        <f>IF(AND('Mapa final'!$H$58="Muy Baja",'Mapa final'!$L$58="Catastrófico"),CONCATENATE("R",'Mapa final'!$A$58),"")</f>
        <v/>
      </c>
      <c r="AM42" s="330"/>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25">
      <c r="A43" s="82"/>
      <c r="B43" s="270"/>
      <c r="C43" s="270"/>
      <c r="D43" s="271"/>
      <c r="E43" s="311"/>
      <c r="F43" s="312"/>
      <c r="G43" s="312"/>
      <c r="H43" s="312"/>
      <c r="I43" s="313"/>
      <c r="J43" s="348"/>
      <c r="K43" s="346"/>
      <c r="L43" s="346"/>
      <c r="M43" s="346"/>
      <c r="N43" s="346"/>
      <c r="O43" s="347"/>
      <c r="P43" s="348"/>
      <c r="Q43" s="346"/>
      <c r="R43" s="346"/>
      <c r="S43" s="346"/>
      <c r="T43" s="346"/>
      <c r="U43" s="347"/>
      <c r="V43" s="337"/>
      <c r="W43" s="338"/>
      <c r="X43" s="338"/>
      <c r="Y43" s="338"/>
      <c r="Z43" s="338"/>
      <c r="AA43" s="339"/>
      <c r="AB43" s="321"/>
      <c r="AC43" s="317"/>
      <c r="AD43" s="317"/>
      <c r="AE43" s="317"/>
      <c r="AF43" s="317"/>
      <c r="AG43" s="318"/>
      <c r="AH43" s="328"/>
      <c r="AI43" s="329"/>
      <c r="AJ43" s="329"/>
      <c r="AK43" s="329"/>
      <c r="AL43" s="329"/>
      <c r="AM43" s="330"/>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25">
      <c r="A44" s="82"/>
      <c r="B44" s="270"/>
      <c r="C44" s="270"/>
      <c r="D44" s="271"/>
      <c r="E44" s="311"/>
      <c r="F44" s="312"/>
      <c r="G44" s="312"/>
      <c r="H44" s="312"/>
      <c r="I44" s="313"/>
      <c r="J44" s="348" t="str">
        <f>IF(AND('Mapa final'!$H$64="Muy Baja",'Mapa final'!$L$64="Leve"),CONCATENATE("R",'Mapa final'!$A$64),"")</f>
        <v/>
      </c>
      <c r="K44" s="346"/>
      <c r="L44" s="346" t="str">
        <f>IF(AND('Mapa final'!$H$70="Muy Baja",'Mapa final'!$L$70="Leve"),CONCATENATE("R",'Mapa final'!$A$70),"")</f>
        <v/>
      </c>
      <c r="M44" s="346"/>
      <c r="N44" s="346" t="str">
        <f>IF(AND('Mapa final'!$H$76="Muy Baja",'Mapa final'!$L$76="Leve"),CONCATENATE("R",'Mapa final'!$A$76),"")</f>
        <v/>
      </c>
      <c r="O44" s="347"/>
      <c r="P44" s="348" t="str">
        <f>IF(AND('Mapa final'!$H$64="Muy Baja",'Mapa final'!$L$64="Menor"),CONCATENATE("R",'Mapa final'!$A$64),"")</f>
        <v/>
      </c>
      <c r="Q44" s="346"/>
      <c r="R44" s="346" t="str">
        <f>IF(AND('Mapa final'!$H$70="Muy Baja",'Mapa final'!$L$70="Menor"),CONCATENATE("R",'Mapa final'!$A$70),"")</f>
        <v/>
      </c>
      <c r="S44" s="346"/>
      <c r="T44" s="346" t="str">
        <f>IF(AND('Mapa final'!$H$76="Muy Baja",'Mapa final'!$L$76="Menor"),CONCATENATE("R",'Mapa final'!$A$76),"")</f>
        <v/>
      </c>
      <c r="U44" s="347"/>
      <c r="V44" s="337" t="str">
        <f>IF(AND('Mapa final'!$H$64="Muy Baja",'Mapa final'!$L$64="Moderado"),CONCATENATE("R",'Mapa final'!$A$64),"")</f>
        <v/>
      </c>
      <c r="W44" s="338"/>
      <c r="X44" s="338" t="str">
        <f>IF(AND('Mapa final'!$H$70="Muy Baja",'Mapa final'!$L$70="Moderado"),CONCATENATE("R",'Mapa final'!$A$70),"")</f>
        <v/>
      </c>
      <c r="Y44" s="338"/>
      <c r="Z44" s="338" t="str">
        <f>IF(AND('Mapa final'!$H$76="Muy Baja",'Mapa final'!$L$76="Moderado"),CONCATENATE("R",'Mapa final'!$A$76),"")</f>
        <v/>
      </c>
      <c r="AA44" s="339"/>
      <c r="AB44" s="321" t="str">
        <f>IF(AND('Mapa final'!$H$64="Muy Baja",'Mapa final'!$L$64="Mayor"),CONCATENATE("R",'Mapa final'!$A$64),"")</f>
        <v/>
      </c>
      <c r="AC44" s="317"/>
      <c r="AD44" s="317" t="str">
        <f>IF(AND('Mapa final'!$H$70="Muy Baja",'Mapa final'!$L$70="Mayor"),CONCATENATE("R",'Mapa final'!$A$70),"")</f>
        <v/>
      </c>
      <c r="AE44" s="317"/>
      <c r="AF44" s="317" t="str">
        <f>IF(AND('Mapa final'!$H$76="Muy Baja",'Mapa final'!$L$76="Mayor"),CONCATENATE("R",'Mapa final'!$A$76),"")</f>
        <v/>
      </c>
      <c r="AG44" s="318"/>
      <c r="AH44" s="328" t="str">
        <f>IF(AND('Mapa final'!$H$64="Muy Baja",'Mapa final'!$L$64="Catastrófico"),CONCATENATE("R",'Mapa final'!$A$64),"")</f>
        <v/>
      </c>
      <c r="AI44" s="329"/>
      <c r="AJ44" s="329" t="str">
        <f>IF(AND('Mapa final'!$H$70="Muy Baja",'Mapa final'!$L$70="Catastrófico"),CONCATENATE("R",'Mapa final'!$A$70),"")</f>
        <v/>
      </c>
      <c r="AK44" s="329"/>
      <c r="AL44" s="329" t="str">
        <f>IF(AND('Mapa final'!$H$76="Muy Baja",'Mapa final'!$L$76="Catastrófico"),CONCATENATE("R",'Mapa final'!$A$76),"")</f>
        <v/>
      </c>
      <c r="AM44" s="330"/>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75" thickBot="1" x14ac:dyDescent="0.3">
      <c r="A45" s="82"/>
      <c r="B45" s="270"/>
      <c r="C45" s="270"/>
      <c r="D45" s="271"/>
      <c r="E45" s="314"/>
      <c r="F45" s="315"/>
      <c r="G45" s="315"/>
      <c r="H45" s="315"/>
      <c r="I45" s="316"/>
      <c r="J45" s="349"/>
      <c r="K45" s="350"/>
      <c r="L45" s="350"/>
      <c r="M45" s="350"/>
      <c r="N45" s="350"/>
      <c r="O45" s="351"/>
      <c r="P45" s="349"/>
      <c r="Q45" s="350"/>
      <c r="R45" s="350"/>
      <c r="S45" s="350"/>
      <c r="T45" s="350"/>
      <c r="U45" s="351"/>
      <c r="V45" s="340"/>
      <c r="W45" s="341"/>
      <c r="X45" s="341"/>
      <c r="Y45" s="341"/>
      <c r="Z45" s="341"/>
      <c r="AA45" s="342"/>
      <c r="AB45" s="325"/>
      <c r="AC45" s="326"/>
      <c r="AD45" s="326"/>
      <c r="AE45" s="326"/>
      <c r="AF45" s="326"/>
      <c r="AG45" s="327"/>
      <c r="AH45" s="331"/>
      <c r="AI45" s="332"/>
      <c r="AJ45" s="332"/>
      <c r="AK45" s="332"/>
      <c r="AL45" s="332"/>
      <c r="AM45" s="333"/>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25">
      <c r="A46" s="82"/>
      <c r="B46" s="82"/>
      <c r="C46" s="82"/>
      <c r="D46" s="82"/>
      <c r="E46" s="82"/>
      <c r="F46" s="82"/>
      <c r="G46" s="82"/>
      <c r="H46" s="82"/>
      <c r="I46" s="82"/>
      <c r="J46" s="308" t="s">
        <v>111</v>
      </c>
      <c r="K46" s="309"/>
      <c r="L46" s="309"/>
      <c r="M46" s="309"/>
      <c r="N46" s="309"/>
      <c r="O46" s="310"/>
      <c r="P46" s="308" t="s">
        <v>110</v>
      </c>
      <c r="Q46" s="309"/>
      <c r="R46" s="309"/>
      <c r="S46" s="309"/>
      <c r="T46" s="309"/>
      <c r="U46" s="310"/>
      <c r="V46" s="308" t="s">
        <v>109</v>
      </c>
      <c r="W46" s="309"/>
      <c r="X46" s="309"/>
      <c r="Y46" s="309"/>
      <c r="Z46" s="309"/>
      <c r="AA46" s="310"/>
      <c r="AB46" s="308" t="s">
        <v>108</v>
      </c>
      <c r="AC46" s="324"/>
      <c r="AD46" s="309"/>
      <c r="AE46" s="309"/>
      <c r="AF46" s="309"/>
      <c r="AG46" s="310"/>
      <c r="AH46" s="308" t="s">
        <v>107</v>
      </c>
      <c r="AI46" s="309"/>
      <c r="AJ46" s="309"/>
      <c r="AK46" s="309"/>
      <c r="AL46" s="309"/>
      <c r="AM46" s="310"/>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25">
      <c r="A47" s="82"/>
      <c r="B47" s="82"/>
      <c r="C47" s="82"/>
      <c r="D47" s="82"/>
      <c r="E47" s="82"/>
      <c r="F47" s="82"/>
      <c r="G47" s="82"/>
      <c r="H47" s="82"/>
      <c r="I47" s="82"/>
      <c r="J47" s="311"/>
      <c r="K47" s="312"/>
      <c r="L47" s="312"/>
      <c r="M47" s="312"/>
      <c r="N47" s="312"/>
      <c r="O47" s="313"/>
      <c r="P47" s="311"/>
      <c r="Q47" s="312"/>
      <c r="R47" s="312"/>
      <c r="S47" s="312"/>
      <c r="T47" s="312"/>
      <c r="U47" s="313"/>
      <c r="V47" s="311"/>
      <c r="W47" s="312"/>
      <c r="X47" s="312"/>
      <c r="Y47" s="312"/>
      <c r="Z47" s="312"/>
      <c r="AA47" s="313"/>
      <c r="AB47" s="311"/>
      <c r="AC47" s="312"/>
      <c r="AD47" s="312"/>
      <c r="AE47" s="312"/>
      <c r="AF47" s="312"/>
      <c r="AG47" s="313"/>
      <c r="AH47" s="311"/>
      <c r="AI47" s="312"/>
      <c r="AJ47" s="312"/>
      <c r="AK47" s="312"/>
      <c r="AL47" s="312"/>
      <c r="AM47" s="313"/>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25">
      <c r="A48" s="82"/>
      <c r="B48" s="82"/>
      <c r="C48" s="82"/>
      <c r="D48" s="82"/>
      <c r="E48" s="82"/>
      <c r="F48" s="82"/>
      <c r="G48" s="82"/>
      <c r="H48" s="82"/>
      <c r="I48" s="82"/>
      <c r="J48" s="311"/>
      <c r="K48" s="312"/>
      <c r="L48" s="312"/>
      <c r="M48" s="312"/>
      <c r="N48" s="312"/>
      <c r="O48" s="313"/>
      <c r="P48" s="311"/>
      <c r="Q48" s="312"/>
      <c r="R48" s="312"/>
      <c r="S48" s="312"/>
      <c r="T48" s="312"/>
      <c r="U48" s="313"/>
      <c r="V48" s="311"/>
      <c r="W48" s="312"/>
      <c r="X48" s="312"/>
      <c r="Y48" s="312"/>
      <c r="Z48" s="312"/>
      <c r="AA48" s="313"/>
      <c r="AB48" s="311"/>
      <c r="AC48" s="312"/>
      <c r="AD48" s="312"/>
      <c r="AE48" s="312"/>
      <c r="AF48" s="312"/>
      <c r="AG48" s="313"/>
      <c r="AH48" s="311"/>
      <c r="AI48" s="312"/>
      <c r="AJ48" s="312"/>
      <c r="AK48" s="312"/>
      <c r="AL48" s="312"/>
      <c r="AM48" s="313"/>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25">
      <c r="A49" s="82"/>
      <c r="B49" s="82"/>
      <c r="C49" s="82"/>
      <c r="D49" s="82"/>
      <c r="E49" s="82"/>
      <c r="F49" s="82"/>
      <c r="G49" s="82"/>
      <c r="H49" s="82"/>
      <c r="I49" s="82"/>
      <c r="J49" s="311"/>
      <c r="K49" s="312"/>
      <c r="L49" s="312"/>
      <c r="M49" s="312"/>
      <c r="N49" s="312"/>
      <c r="O49" s="313"/>
      <c r="P49" s="311"/>
      <c r="Q49" s="312"/>
      <c r="R49" s="312"/>
      <c r="S49" s="312"/>
      <c r="T49" s="312"/>
      <c r="U49" s="313"/>
      <c r="V49" s="311"/>
      <c r="W49" s="312"/>
      <c r="X49" s="312"/>
      <c r="Y49" s="312"/>
      <c r="Z49" s="312"/>
      <c r="AA49" s="313"/>
      <c r="AB49" s="311"/>
      <c r="AC49" s="312"/>
      <c r="AD49" s="312"/>
      <c r="AE49" s="312"/>
      <c r="AF49" s="312"/>
      <c r="AG49" s="313"/>
      <c r="AH49" s="311"/>
      <c r="AI49" s="312"/>
      <c r="AJ49" s="312"/>
      <c r="AK49" s="312"/>
      <c r="AL49" s="312"/>
      <c r="AM49" s="313"/>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25">
      <c r="A50" s="82"/>
      <c r="B50" s="82"/>
      <c r="C50" s="82"/>
      <c r="D50" s="82"/>
      <c r="E50" s="82"/>
      <c r="F50" s="82"/>
      <c r="G50" s="82"/>
      <c r="H50" s="82"/>
      <c r="I50" s="82"/>
      <c r="J50" s="311"/>
      <c r="K50" s="312"/>
      <c r="L50" s="312"/>
      <c r="M50" s="312"/>
      <c r="N50" s="312"/>
      <c r="O50" s="313"/>
      <c r="P50" s="311"/>
      <c r="Q50" s="312"/>
      <c r="R50" s="312"/>
      <c r="S50" s="312"/>
      <c r="T50" s="312"/>
      <c r="U50" s="313"/>
      <c r="V50" s="311"/>
      <c r="W50" s="312"/>
      <c r="X50" s="312"/>
      <c r="Y50" s="312"/>
      <c r="Z50" s="312"/>
      <c r="AA50" s="313"/>
      <c r="AB50" s="311"/>
      <c r="AC50" s="312"/>
      <c r="AD50" s="312"/>
      <c r="AE50" s="312"/>
      <c r="AF50" s="312"/>
      <c r="AG50" s="313"/>
      <c r="AH50" s="311"/>
      <c r="AI50" s="312"/>
      <c r="AJ50" s="312"/>
      <c r="AK50" s="312"/>
      <c r="AL50" s="312"/>
      <c r="AM50" s="313"/>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75" thickBot="1" x14ac:dyDescent="0.3">
      <c r="A51" s="82"/>
      <c r="B51" s="82"/>
      <c r="C51" s="82"/>
      <c r="D51" s="82"/>
      <c r="E51" s="82"/>
      <c r="F51" s="82"/>
      <c r="G51" s="82"/>
      <c r="H51" s="82"/>
      <c r="I51" s="82"/>
      <c r="J51" s="314"/>
      <c r="K51" s="315"/>
      <c r="L51" s="315"/>
      <c r="M51" s="315"/>
      <c r="N51" s="315"/>
      <c r="O51" s="316"/>
      <c r="P51" s="314"/>
      <c r="Q51" s="315"/>
      <c r="R51" s="315"/>
      <c r="S51" s="315"/>
      <c r="T51" s="315"/>
      <c r="U51" s="316"/>
      <c r="V51" s="314"/>
      <c r="W51" s="315"/>
      <c r="X51" s="315"/>
      <c r="Y51" s="315"/>
      <c r="Z51" s="315"/>
      <c r="AA51" s="316"/>
      <c r="AB51" s="314"/>
      <c r="AC51" s="315"/>
      <c r="AD51" s="315"/>
      <c r="AE51" s="315"/>
      <c r="AF51" s="315"/>
      <c r="AG51" s="316"/>
      <c r="AH51" s="314"/>
      <c r="AI51" s="315"/>
      <c r="AJ51" s="315"/>
      <c r="AK51" s="315"/>
      <c r="AL51" s="315"/>
      <c r="AM51" s="316"/>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2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2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2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25">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25">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25">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25">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25">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25">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25">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25">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25">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25">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25">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25">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25">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25">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25">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25">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25">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25">
      <c r="B137" s="82"/>
      <c r="C137" s="82"/>
      <c r="D137" s="82"/>
      <c r="E137" s="82"/>
      <c r="F137" s="82"/>
      <c r="G137" s="82"/>
      <c r="H137" s="82"/>
      <c r="I137" s="82"/>
    </row>
    <row r="138" spans="2:63" x14ac:dyDescent="0.25">
      <c r="B138" s="82"/>
      <c r="C138" s="82"/>
      <c r="D138" s="82"/>
      <c r="E138" s="82"/>
      <c r="F138" s="82"/>
      <c r="G138" s="82"/>
      <c r="H138" s="82"/>
      <c r="I138" s="82"/>
    </row>
    <row r="139" spans="2:63" x14ac:dyDescent="0.25">
      <c r="B139" s="82"/>
      <c r="C139" s="82"/>
      <c r="D139" s="82"/>
      <c r="E139" s="82"/>
      <c r="F139" s="82"/>
      <c r="G139" s="82"/>
      <c r="H139" s="82"/>
      <c r="I139" s="82"/>
    </row>
    <row r="140" spans="2:63" x14ac:dyDescent="0.25">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50" zoomScaleNormal="50" workbookViewId="0">
      <selection activeCell="J6" sqref="J6"/>
    </sheetView>
  </sheetViews>
  <sheetFormatPr baseColWidth="10" defaultRowHeight="15" x14ac:dyDescent="0.25"/>
  <cols>
    <col min="2" max="18" width="5.5703125" customWidth="1"/>
    <col min="19" max="19" width="8.42578125" customWidth="1"/>
    <col min="20" max="23" width="5.5703125" customWidth="1"/>
    <col min="24" max="24" width="8.5703125" customWidth="1"/>
    <col min="25" max="26" width="5.5703125" customWidth="1"/>
    <col min="27" max="27" width="10.5703125" customWidth="1"/>
    <col min="28" max="28" width="5.5703125" customWidth="1"/>
    <col min="29" max="29" width="7.42578125" customWidth="1"/>
    <col min="30" max="33" width="5.5703125" customWidth="1"/>
    <col min="34" max="34" width="8.5703125" customWidth="1"/>
    <col min="35" max="39" width="5.5703125" customWidth="1"/>
    <col min="41" max="46" width="5.5703125" customWidth="1"/>
  </cols>
  <sheetData>
    <row r="1" spans="1:91"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25">
      <c r="A2" s="82"/>
      <c r="B2" s="381" t="s">
        <v>158</v>
      </c>
      <c r="C2" s="382"/>
      <c r="D2" s="382"/>
      <c r="E2" s="382"/>
      <c r="F2" s="382"/>
      <c r="G2" s="382"/>
      <c r="H2" s="382"/>
      <c r="I2" s="382"/>
      <c r="J2" s="323" t="s">
        <v>2</v>
      </c>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25">
      <c r="A3" s="82"/>
      <c r="B3" s="382"/>
      <c r="C3" s="382"/>
      <c r="D3" s="382"/>
      <c r="E3" s="382"/>
      <c r="F3" s="382"/>
      <c r="G3" s="382"/>
      <c r="H3" s="382"/>
      <c r="I3" s="382"/>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25">
      <c r="A4" s="82"/>
      <c r="B4" s="382"/>
      <c r="C4" s="382"/>
      <c r="D4" s="382"/>
      <c r="E4" s="382"/>
      <c r="F4" s="382"/>
      <c r="G4" s="382"/>
      <c r="H4" s="382"/>
      <c r="I4" s="382"/>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323"/>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25">
      <c r="A6" s="82"/>
      <c r="B6" s="270" t="s">
        <v>4</v>
      </c>
      <c r="C6" s="270"/>
      <c r="D6" s="271"/>
      <c r="E6" s="365" t="s">
        <v>115</v>
      </c>
      <c r="F6" s="366"/>
      <c r="G6" s="366"/>
      <c r="H6" s="366"/>
      <c r="I6" s="383"/>
      <c r="J6" s="45" t="str">
        <f>IF(AND('Mapa final'!$Y$10="Muy Alta",'Mapa final'!$AA$10="Leve"),CONCATENATE("R1C",'Mapa final'!$O$10),"")</f>
        <v/>
      </c>
      <c r="K6" s="46" t="str">
        <f>IF(AND('Mapa final'!$Y$11="Muy Alta",'Mapa final'!$AA$11="Leve"),CONCATENATE("R1C",'Mapa final'!$O$11),"")</f>
        <v/>
      </c>
      <c r="L6" s="46" t="str">
        <f>IF(AND('Mapa final'!$Y$12="Muy Alta",'Mapa final'!$AA$12="Leve"),CONCATENATE("R1C",'Mapa final'!$O$12),"")</f>
        <v/>
      </c>
      <c r="M6" s="46" t="str">
        <f>IF(AND('Mapa final'!$Y$13="Muy Alta",'Mapa final'!$AA$13="Leve"),CONCATENATE("R1C",'Mapa final'!$O$13),"")</f>
        <v/>
      </c>
      <c r="N6" s="46" t="str">
        <f>IF(AND('Mapa final'!$Y$14="Muy Alta",'Mapa final'!$AA$14="Leve"),CONCATENATE("R1C",'Mapa final'!$O$14),"")</f>
        <v/>
      </c>
      <c r="O6" s="47" t="str">
        <f>IF(AND('Mapa final'!$Y$15="Muy Alta",'Mapa final'!$AA$15="Leve"),CONCATENATE("R1C",'Mapa final'!$O$15),"")</f>
        <v/>
      </c>
      <c r="P6" s="45" t="str">
        <f>IF(AND('Mapa final'!$Y$10="Muy Alta",'Mapa final'!$AA$10="Menor"),CONCATENATE("R1C",'Mapa final'!$O$10),"")</f>
        <v/>
      </c>
      <c r="Q6" s="46" t="str">
        <f>IF(AND('Mapa final'!$Y$11="Muy Alta",'Mapa final'!$AA$11="Menor"),CONCATENATE("R1C",'Mapa final'!$O$11),"")</f>
        <v/>
      </c>
      <c r="R6" s="46" t="str">
        <f>IF(AND('Mapa final'!$Y$12="Muy Alta",'Mapa final'!$AA$12="Menor"),CONCATENATE("R1C",'Mapa final'!$O$12),"")</f>
        <v/>
      </c>
      <c r="S6" s="46" t="str">
        <f>IF(AND('Mapa final'!$Y$13="Muy Alta",'Mapa final'!$AA$13="Menor"),CONCATENATE("R1C",'Mapa final'!$O$13),"")</f>
        <v/>
      </c>
      <c r="T6" s="46" t="str">
        <f>IF(AND('Mapa final'!$Y$14="Muy Alta",'Mapa final'!$AA$14="Menor"),CONCATENATE("R1C",'Mapa final'!$O$14),"")</f>
        <v/>
      </c>
      <c r="U6" s="47" t="str">
        <f>IF(AND('Mapa final'!$Y$15="Muy Alta",'Mapa final'!$AA$15="Menor"),CONCATENATE("R1C",'Mapa final'!$O$15),"")</f>
        <v/>
      </c>
      <c r="V6" s="45" t="str">
        <f>IF(AND('Mapa final'!$Y$10="Muy Alta",'Mapa final'!$AA$10="Moderado"),CONCATENATE("R1C",'Mapa final'!$O$10),"")</f>
        <v/>
      </c>
      <c r="W6" s="46" t="str">
        <f>IF(AND('Mapa final'!$Y$11="Muy Alta",'Mapa final'!$AA$11="Moderado"),CONCATENATE("R1C",'Mapa final'!$O$11),"")</f>
        <v/>
      </c>
      <c r="X6" s="46" t="str">
        <f>IF(AND('Mapa final'!$Y$12="Muy Alta",'Mapa final'!$AA$12="Moderado"),CONCATENATE("R1C",'Mapa final'!$O$12),"")</f>
        <v/>
      </c>
      <c r="Y6" s="46" t="str">
        <f>IF(AND('Mapa final'!$Y$13="Muy Alta",'Mapa final'!$AA$13="Moderado"),CONCATENATE("R1C",'Mapa final'!$O$13),"")</f>
        <v/>
      </c>
      <c r="Z6" s="46" t="str">
        <f>IF(AND('Mapa final'!$Y$14="Muy Alta",'Mapa final'!$AA$14="Moderado"),CONCATENATE("R1C",'Mapa final'!$O$14),"")</f>
        <v/>
      </c>
      <c r="AA6" s="47" t="str">
        <f>IF(AND('Mapa final'!$Y$15="Muy Alta",'Mapa final'!$AA$15="Moderado"),CONCATENATE("R1C",'Mapa final'!$O$15),"")</f>
        <v/>
      </c>
      <c r="AB6" s="45" t="str">
        <f>IF(AND('Mapa final'!$Y$10="Muy Alta",'Mapa final'!$AA$10="Mayor"),CONCATENATE("R1C",'Mapa final'!$O$10),"")</f>
        <v/>
      </c>
      <c r="AC6" s="46" t="str">
        <f>IF(AND('Mapa final'!$Y$11="Muy Alta",'Mapa final'!$AA$11="Mayor"),CONCATENATE("R1C",'Mapa final'!$O$11),"")</f>
        <v/>
      </c>
      <c r="AD6" s="46" t="str">
        <f>IF(AND('Mapa final'!$Y$12="Muy Alta",'Mapa final'!$AA$12="Mayor"),CONCATENATE("R1C",'Mapa final'!$O$12),"")</f>
        <v/>
      </c>
      <c r="AE6" s="46" t="str">
        <f>IF(AND('Mapa final'!$Y$13="Muy Alta",'Mapa final'!$AA$13="Mayor"),CONCATENATE("R1C",'Mapa final'!$O$13),"")</f>
        <v/>
      </c>
      <c r="AF6" s="46" t="str">
        <f>IF(AND('Mapa final'!$Y$14="Muy Alta",'Mapa final'!$AA$14="Mayor"),CONCATENATE("R1C",'Mapa final'!$O$14),"")</f>
        <v/>
      </c>
      <c r="AG6" s="47" t="str">
        <f>IF(AND('Mapa final'!$Y$15="Muy Alta",'Mapa final'!$AA$15="Mayor"),CONCATENATE("R1C",'Mapa final'!$O$15),"")</f>
        <v/>
      </c>
      <c r="AH6" s="48" t="str">
        <f>IF(AND('Mapa final'!$Y$10="Muy Alta",'Mapa final'!$AA$10="Catastrófico"),CONCATENATE("R1C",'Mapa final'!$O$10),"")</f>
        <v/>
      </c>
      <c r="AI6" s="49" t="str">
        <f>IF(AND('Mapa final'!$Y$11="Muy Alta",'Mapa final'!$AA$11="Catastrófico"),CONCATENATE("R1C",'Mapa final'!$O$11),"")</f>
        <v/>
      </c>
      <c r="AJ6" s="49" t="str">
        <f>IF(AND('Mapa final'!$Y$12="Muy Alta",'Mapa final'!$AA$12="Catastrófico"),CONCATENATE("R1C",'Mapa final'!$O$12),"")</f>
        <v/>
      </c>
      <c r="AK6" s="49" t="str">
        <f>IF(AND('Mapa final'!$Y$13="Muy Alta",'Mapa final'!$AA$13="Catastrófico"),CONCATENATE("R1C",'Mapa final'!$O$13),"")</f>
        <v/>
      </c>
      <c r="AL6" s="49" t="str">
        <f>IF(AND('Mapa final'!$Y$14="Muy Alta",'Mapa final'!$AA$14="Catastrófico"),CONCATENATE("R1C",'Mapa final'!$O$14),"")</f>
        <v/>
      </c>
      <c r="AM6" s="50" t="str">
        <f>IF(AND('Mapa final'!$Y$15="Muy Alta",'Mapa final'!$AA$15="Catastrófico"),CONCATENATE("R1C",'Mapa final'!$O$15),"")</f>
        <v/>
      </c>
      <c r="AN6" s="82"/>
      <c r="AO6" s="372" t="s">
        <v>78</v>
      </c>
      <c r="AP6" s="373"/>
      <c r="AQ6" s="373"/>
      <c r="AR6" s="373"/>
      <c r="AS6" s="373"/>
      <c r="AT6" s="374"/>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25">
      <c r="A7" s="82"/>
      <c r="B7" s="270"/>
      <c r="C7" s="270"/>
      <c r="D7" s="271"/>
      <c r="E7" s="369"/>
      <c r="F7" s="368"/>
      <c r="G7" s="368"/>
      <c r="H7" s="368"/>
      <c r="I7" s="384"/>
      <c r="J7" s="51" t="str">
        <f>IF(AND('Mapa final'!$Y$16="Muy Alta",'Mapa final'!$AA$16="Leve"),CONCATENATE("R2C",'Mapa final'!$O$16),"")</f>
        <v/>
      </c>
      <c r="K7" s="52" t="str">
        <f>IF(AND('Mapa final'!$Y$17="Muy Alta",'Mapa final'!$AA$17="Leve"),CONCATENATE("R2C",'Mapa final'!$O$17),"")</f>
        <v/>
      </c>
      <c r="L7" s="52" t="str">
        <f>IF(AND('Mapa final'!$Y$18="Muy Alta",'Mapa final'!$AA$18="Leve"),CONCATENATE("R2C",'Mapa final'!$O$18),"")</f>
        <v/>
      </c>
      <c r="M7" s="52" t="str">
        <f>IF(AND('Mapa final'!$Y$19="Muy Alta",'Mapa final'!$AA$19="Leve"),CONCATENATE("R2C",'Mapa final'!$O$19),"")</f>
        <v/>
      </c>
      <c r="N7" s="52" t="str">
        <f>IF(AND('Mapa final'!$Y$20="Muy Alta",'Mapa final'!$AA$20="Leve"),CONCATENATE("R2C",'Mapa final'!$O$20),"")</f>
        <v/>
      </c>
      <c r="O7" s="53" t="str">
        <f>IF(AND('Mapa final'!$Y$21="Muy Alta",'Mapa final'!$AA$21="Leve"),CONCATENATE("R2C",'Mapa final'!$O$21),"")</f>
        <v/>
      </c>
      <c r="P7" s="51" t="str">
        <f>IF(AND('Mapa final'!$Y$16="Muy Alta",'Mapa final'!$AA$16="Menor"),CONCATENATE("R2C",'Mapa final'!$O$16),"")</f>
        <v/>
      </c>
      <c r="Q7" s="52" t="str">
        <f>IF(AND('Mapa final'!$Y$17="Muy Alta",'Mapa final'!$AA$17="Menor"),CONCATENATE("R2C",'Mapa final'!$O$17),"")</f>
        <v/>
      </c>
      <c r="R7" s="52" t="str">
        <f>IF(AND('Mapa final'!$Y$18="Muy Alta",'Mapa final'!$AA$18="Menor"),CONCATENATE("R2C",'Mapa final'!$O$18),"")</f>
        <v/>
      </c>
      <c r="S7" s="52" t="str">
        <f>IF(AND('Mapa final'!$Y$19="Muy Alta",'Mapa final'!$AA$19="Menor"),CONCATENATE("R2C",'Mapa final'!$O$19),"")</f>
        <v/>
      </c>
      <c r="T7" s="52" t="str">
        <f>IF(AND('Mapa final'!$Y$20="Muy Alta",'Mapa final'!$AA$20="Menor"),CONCATENATE("R2C",'Mapa final'!$O$20),"")</f>
        <v/>
      </c>
      <c r="U7" s="53" t="str">
        <f>IF(AND('Mapa final'!$Y$21="Muy Alta",'Mapa final'!$AA$21="Menor"),CONCATENATE("R2C",'Mapa final'!$O$21),"")</f>
        <v/>
      </c>
      <c r="V7" s="51" t="str">
        <f>IF(AND('Mapa final'!$Y$16="Muy Alta",'Mapa final'!$AA$16="Moderado"),CONCATENATE("R2C",'Mapa final'!$O$16),"")</f>
        <v/>
      </c>
      <c r="W7" s="52" t="str">
        <f>IF(AND('Mapa final'!$Y$17="Muy Alta",'Mapa final'!$AA$17="Moderado"),CONCATENATE("R2C",'Mapa final'!$O$17),"")</f>
        <v/>
      </c>
      <c r="X7" s="52" t="str">
        <f>IF(AND('Mapa final'!$Y$18="Muy Alta",'Mapa final'!$AA$18="Moderado"),CONCATENATE("R2C",'Mapa final'!$O$18),"")</f>
        <v/>
      </c>
      <c r="Y7" s="52" t="str">
        <f>IF(AND('Mapa final'!$Y$19="Muy Alta",'Mapa final'!$AA$19="Moderado"),CONCATENATE("R2C",'Mapa final'!$O$19),"")</f>
        <v/>
      </c>
      <c r="Z7" s="52" t="str">
        <f>IF(AND('Mapa final'!$Y$20="Muy Alta",'Mapa final'!$AA$20="Moderado"),CONCATENATE("R2C",'Mapa final'!$O$20),"")</f>
        <v/>
      </c>
      <c r="AA7" s="53" t="str">
        <f>IF(AND('Mapa final'!$Y$21="Muy Alta",'Mapa final'!$AA$21="Moderado"),CONCATENATE("R2C",'Mapa final'!$O$21),"")</f>
        <v/>
      </c>
      <c r="AB7" s="51" t="str">
        <f>IF(AND('Mapa final'!$Y$16="Muy Alta",'Mapa final'!$AA$16="Mayor"),CONCATENATE("R2C",'Mapa final'!$O$16),"")</f>
        <v/>
      </c>
      <c r="AC7" s="52" t="str">
        <f>IF(AND('Mapa final'!$Y$17="Muy Alta",'Mapa final'!$AA$17="Mayor"),CONCATENATE("R2C",'Mapa final'!$O$17),"")</f>
        <v/>
      </c>
      <c r="AD7" s="52" t="str">
        <f>IF(AND('Mapa final'!$Y$18="Muy Alta",'Mapa final'!$AA$18="Mayor"),CONCATENATE("R2C",'Mapa final'!$O$18),"")</f>
        <v/>
      </c>
      <c r="AE7" s="52" t="str">
        <f>IF(AND('Mapa final'!$Y$19="Muy Alta",'Mapa final'!$AA$19="Mayor"),CONCATENATE("R2C",'Mapa final'!$O$19),"")</f>
        <v/>
      </c>
      <c r="AF7" s="52" t="str">
        <f>IF(AND('Mapa final'!$Y$20="Muy Alta",'Mapa final'!$AA$20="Mayor"),CONCATENATE("R2C",'Mapa final'!$O$20),"")</f>
        <v/>
      </c>
      <c r="AG7" s="53" t="str">
        <f>IF(AND('Mapa final'!$Y$21="Muy Alta",'Mapa final'!$AA$21="Mayor"),CONCATENATE("R2C",'Mapa final'!$O$21),"")</f>
        <v/>
      </c>
      <c r="AH7" s="54" t="str">
        <f>IF(AND('Mapa final'!$Y$16="Muy Alta",'Mapa final'!$AA$16="Catastrófico"),CONCATENATE("R2C",'Mapa final'!$O$16),"")</f>
        <v/>
      </c>
      <c r="AI7" s="55" t="str">
        <f>IF(AND('Mapa final'!$Y$17="Muy Alta",'Mapa final'!$AA$17="Catastrófico"),CONCATENATE("R2C",'Mapa final'!$O$17),"")</f>
        <v/>
      </c>
      <c r="AJ7" s="55" t="str">
        <f>IF(AND('Mapa final'!$Y$18="Muy Alta",'Mapa final'!$AA$18="Catastrófico"),CONCATENATE("R2C",'Mapa final'!$O$18),"")</f>
        <v/>
      </c>
      <c r="AK7" s="55" t="str">
        <f>IF(AND('Mapa final'!$Y$19="Muy Alta",'Mapa final'!$AA$19="Catastrófico"),CONCATENATE("R2C",'Mapa final'!$O$19),"")</f>
        <v/>
      </c>
      <c r="AL7" s="55" t="str">
        <f>IF(AND('Mapa final'!$Y$20="Muy Alta",'Mapa final'!$AA$20="Catastrófico"),CONCATENATE("R2C",'Mapa final'!$O$20),"")</f>
        <v/>
      </c>
      <c r="AM7" s="56" t="str">
        <f>IF(AND('Mapa final'!$Y$21="Muy Alta",'Mapa final'!$AA$21="Catastrófico"),CONCATENATE("R2C",'Mapa final'!$O$21),"")</f>
        <v/>
      </c>
      <c r="AN7" s="82"/>
      <c r="AO7" s="375"/>
      <c r="AP7" s="376"/>
      <c r="AQ7" s="376"/>
      <c r="AR7" s="376"/>
      <c r="AS7" s="376"/>
      <c r="AT7" s="377"/>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25">
      <c r="A8" s="82"/>
      <c r="B8" s="270"/>
      <c r="C8" s="270"/>
      <c r="D8" s="271"/>
      <c r="E8" s="369"/>
      <c r="F8" s="368"/>
      <c r="G8" s="368"/>
      <c r="H8" s="368"/>
      <c r="I8" s="384"/>
      <c r="J8" s="51" t="str">
        <f>IF(AND('Mapa final'!$Y$22="Muy Alta",'Mapa final'!$AA$22="Leve"),CONCATENATE("R3C",'Mapa final'!$O$22),"")</f>
        <v/>
      </c>
      <c r="K8" s="52" t="str">
        <f>IF(AND('Mapa final'!$Y$23="Muy Alta",'Mapa final'!$AA$23="Leve"),CONCATENATE("R3C",'Mapa final'!$O$23),"")</f>
        <v/>
      </c>
      <c r="L8" s="52" t="str">
        <f>IF(AND('Mapa final'!$Y$24="Muy Alta",'Mapa final'!$AA$24="Leve"),CONCATENATE("R3C",'Mapa final'!$O$24),"")</f>
        <v/>
      </c>
      <c r="M8" s="52" t="str">
        <f>IF(AND('Mapa final'!$Y$25="Muy Alta",'Mapa final'!$AA$25="Leve"),CONCATENATE("R3C",'Mapa final'!$O$25),"")</f>
        <v/>
      </c>
      <c r="N8" s="52" t="str">
        <f>IF(AND('Mapa final'!$Y$26="Muy Alta",'Mapa final'!$AA$26="Leve"),CONCATENATE("R3C",'Mapa final'!$O$26),"")</f>
        <v/>
      </c>
      <c r="O8" s="53" t="str">
        <f>IF(AND('Mapa final'!$Y$27="Muy Alta",'Mapa final'!$AA$27="Leve"),CONCATENATE("R3C",'Mapa final'!$O$27),"")</f>
        <v/>
      </c>
      <c r="P8" s="51" t="str">
        <f>IF(AND('Mapa final'!$Y$22="Muy Alta",'Mapa final'!$AA$22="Menor"),CONCATENATE("R3C",'Mapa final'!$O$22),"")</f>
        <v/>
      </c>
      <c r="Q8" s="52" t="str">
        <f>IF(AND('Mapa final'!$Y$23="Muy Alta",'Mapa final'!$AA$23="Menor"),CONCATENATE("R3C",'Mapa final'!$O$23),"")</f>
        <v/>
      </c>
      <c r="R8" s="52" t="str">
        <f>IF(AND('Mapa final'!$Y$24="Muy Alta",'Mapa final'!$AA$24="Menor"),CONCATENATE("R3C",'Mapa final'!$O$24),"")</f>
        <v/>
      </c>
      <c r="S8" s="52" t="str">
        <f>IF(AND('Mapa final'!$Y$25="Muy Alta",'Mapa final'!$AA$25="Menor"),CONCATENATE("R3C",'Mapa final'!$O$25),"")</f>
        <v/>
      </c>
      <c r="T8" s="52" t="str">
        <f>IF(AND('Mapa final'!$Y$26="Muy Alta",'Mapa final'!$AA$26="Menor"),CONCATENATE("R3C",'Mapa final'!$O$26),"")</f>
        <v/>
      </c>
      <c r="U8" s="53" t="str">
        <f>IF(AND('Mapa final'!$Y$27="Muy Alta",'Mapa final'!$AA$27="Menor"),CONCATENATE("R3C",'Mapa final'!$O$27),"")</f>
        <v/>
      </c>
      <c r="V8" s="51" t="str">
        <f>IF(AND('Mapa final'!$Y$22="Muy Alta",'Mapa final'!$AA$22="Moderado"),CONCATENATE("R3C",'Mapa final'!$O$22),"")</f>
        <v/>
      </c>
      <c r="W8" s="52" t="str">
        <f>IF(AND('Mapa final'!$Y$23="Muy Alta",'Mapa final'!$AA$23="Moderado"),CONCATENATE("R3C",'Mapa final'!$O$23),"")</f>
        <v/>
      </c>
      <c r="X8" s="52" t="str">
        <f>IF(AND('Mapa final'!$Y$24="Muy Alta",'Mapa final'!$AA$24="Moderado"),CONCATENATE("R3C",'Mapa final'!$O$24),"")</f>
        <v/>
      </c>
      <c r="Y8" s="52" t="str">
        <f>IF(AND('Mapa final'!$Y$25="Muy Alta",'Mapa final'!$AA$25="Moderado"),CONCATENATE("R3C",'Mapa final'!$O$25),"")</f>
        <v/>
      </c>
      <c r="Z8" s="52" t="str">
        <f>IF(AND('Mapa final'!$Y$26="Muy Alta",'Mapa final'!$AA$26="Moderado"),CONCATENATE("R3C",'Mapa final'!$O$26),"")</f>
        <v/>
      </c>
      <c r="AA8" s="53" t="str">
        <f>IF(AND('Mapa final'!$Y$27="Muy Alta",'Mapa final'!$AA$27="Moderado"),CONCATENATE("R3C",'Mapa final'!$O$27),"")</f>
        <v/>
      </c>
      <c r="AB8" s="51" t="str">
        <f>IF(AND('Mapa final'!$Y$22="Muy Alta",'Mapa final'!$AA$22="Mayor"),CONCATENATE("R3C",'Mapa final'!$O$22),"")</f>
        <v/>
      </c>
      <c r="AC8" s="52" t="str">
        <f>IF(AND('Mapa final'!$Y$23="Muy Alta",'Mapa final'!$AA$23="Mayor"),CONCATENATE("R3C",'Mapa final'!$O$23),"")</f>
        <v/>
      </c>
      <c r="AD8" s="52" t="str">
        <f>IF(AND('Mapa final'!$Y$24="Muy Alta",'Mapa final'!$AA$24="Mayor"),CONCATENATE("R3C",'Mapa final'!$O$24),"")</f>
        <v/>
      </c>
      <c r="AE8" s="52" t="str">
        <f>IF(AND('Mapa final'!$Y$25="Muy Alta",'Mapa final'!$AA$25="Mayor"),CONCATENATE("R3C",'Mapa final'!$O$25),"")</f>
        <v/>
      </c>
      <c r="AF8" s="52" t="str">
        <f>IF(AND('Mapa final'!$Y$26="Muy Alta",'Mapa final'!$AA$26="Mayor"),CONCATENATE("R3C",'Mapa final'!$O$26),"")</f>
        <v/>
      </c>
      <c r="AG8" s="53" t="str">
        <f>IF(AND('Mapa final'!$Y$27="Muy Alta",'Mapa final'!$AA$27="Mayor"),CONCATENATE("R3C",'Mapa final'!$O$27),"")</f>
        <v/>
      </c>
      <c r="AH8" s="54" t="str">
        <f>IF(AND('Mapa final'!$Y$22="Muy Alta",'Mapa final'!$AA$22="Catastrófico"),CONCATENATE("R3C",'Mapa final'!$O$22),"")</f>
        <v/>
      </c>
      <c r="AI8" s="55" t="str">
        <f>IF(AND('Mapa final'!$Y$23="Muy Alta",'Mapa final'!$AA$23="Catastrófico"),CONCATENATE("R3C",'Mapa final'!$O$23),"")</f>
        <v/>
      </c>
      <c r="AJ8" s="55" t="str">
        <f>IF(AND('Mapa final'!$Y$24="Muy Alta",'Mapa final'!$AA$24="Catastrófico"),CONCATENATE("R3C",'Mapa final'!$O$24),"")</f>
        <v/>
      </c>
      <c r="AK8" s="55" t="str">
        <f>IF(AND('Mapa final'!$Y$25="Muy Alta",'Mapa final'!$AA$25="Catastrófico"),CONCATENATE("R3C",'Mapa final'!$O$25),"")</f>
        <v/>
      </c>
      <c r="AL8" s="55" t="str">
        <f>IF(AND('Mapa final'!$Y$26="Muy Alta",'Mapa final'!$AA$26="Catastrófico"),CONCATENATE("R3C",'Mapa final'!$O$26),"")</f>
        <v/>
      </c>
      <c r="AM8" s="56" t="str">
        <f>IF(AND('Mapa final'!$Y$27="Muy Alta",'Mapa final'!$AA$27="Catastrófico"),CONCATENATE("R3C",'Mapa final'!$O$27),"")</f>
        <v/>
      </c>
      <c r="AN8" s="82"/>
      <c r="AO8" s="375"/>
      <c r="AP8" s="376"/>
      <c r="AQ8" s="376"/>
      <c r="AR8" s="376"/>
      <c r="AS8" s="376"/>
      <c r="AT8" s="377"/>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25">
      <c r="A9" s="82"/>
      <c r="B9" s="270"/>
      <c r="C9" s="270"/>
      <c r="D9" s="271"/>
      <c r="E9" s="369"/>
      <c r="F9" s="368"/>
      <c r="G9" s="368"/>
      <c r="H9" s="368"/>
      <c r="I9" s="384"/>
      <c r="J9" s="51" t="str">
        <f>IF(AND('Mapa final'!$Y$28="Muy Alta",'Mapa final'!$AA$28="Leve"),CONCATENATE("R4C",'Mapa final'!$O$28),"")</f>
        <v/>
      </c>
      <c r="K9" s="52" t="str">
        <f>IF(AND('Mapa final'!$Y$29="Muy Alta",'Mapa final'!$AA$29="Leve"),CONCATENATE("R4C",'Mapa final'!$O$29),"")</f>
        <v/>
      </c>
      <c r="L9" s="52" t="str">
        <f>IF(AND('Mapa final'!$Y$30="Muy Alta",'Mapa final'!$AA$30="Leve"),CONCATENATE("R4C",'Mapa final'!$O$30),"")</f>
        <v/>
      </c>
      <c r="M9" s="52" t="str">
        <f>IF(AND('Mapa final'!$Y$31="Muy Alta",'Mapa final'!$AA$31="Leve"),CONCATENATE("R4C",'Mapa final'!$O$31),"")</f>
        <v/>
      </c>
      <c r="N9" s="52" t="str">
        <f>IF(AND('Mapa final'!$Y$32="Muy Alta",'Mapa final'!$AA$32="Leve"),CONCATENATE("R4C",'Mapa final'!$O$32),"")</f>
        <v/>
      </c>
      <c r="O9" s="53" t="str">
        <f>IF(AND('Mapa final'!$Y$33="Muy Alta",'Mapa final'!$AA$33="Leve"),CONCATENATE("R4C",'Mapa final'!$O$33),"")</f>
        <v/>
      </c>
      <c r="P9" s="51" t="str">
        <f>IF(AND('Mapa final'!$Y$28="Muy Alta",'Mapa final'!$AA$28="Menor"),CONCATENATE("R4C",'Mapa final'!$O$28),"")</f>
        <v/>
      </c>
      <c r="Q9" s="52" t="str">
        <f>IF(AND('Mapa final'!$Y$29="Muy Alta",'Mapa final'!$AA$29="Menor"),CONCATENATE("R4C",'Mapa final'!$O$29),"")</f>
        <v/>
      </c>
      <c r="R9" s="52" t="str">
        <f>IF(AND('Mapa final'!$Y$30="Muy Alta",'Mapa final'!$AA$30="Menor"),CONCATENATE("R4C",'Mapa final'!$O$30),"")</f>
        <v/>
      </c>
      <c r="S9" s="52" t="str">
        <f>IF(AND('Mapa final'!$Y$31="Muy Alta",'Mapa final'!$AA$31="Menor"),CONCATENATE("R4C",'Mapa final'!$O$31),"")</f>
        <v/>
      </c>
      <c r="T9" s="52" t="str">
        <f>IF(AND('Mapa final'!$Y$32="Muy Alta",'Mapa final'!$AA$32="Menor"),CONCATENATE("R4C",'Mapa final'!$O$32),"")</f>
        <v/>
      </c>
      <c r="U9" s="53" t="str">
        <f>IF(AND('Mapa final'!$Y$33="Muy Alta",'Mapa final'!$AA$33="Menor"),CONCATENATE("R4C",'Mapa final'!$O$33),"")</f>
        <v/>
      </c>
      <c r="V9" s="51" t="str">
        <f>IF(AND('Mapa final'!$Y$28="Muy Alta",'Mapa final'!$AA$28="Moderado"),CONCATENATE("R4C",'Mapa final'!$O$28),"")</f>
        <v/>
      </c>
      <c r="W9" s="52" t="str">
        <f>IF(AND('Mapa final'!$Y$29="Muy Alta",'Mapa final'!$AA$29="Moderado"),CONCATENATE("R4C",'Mapa final'!$O$29),"")</f>
        <v/>
      </c>
      <c r="X9" s="52" t="str">
        <f>IF(AND('Mapa final'!$Y$30="Muy Alta",'Mapa final'!$AA$30="Moderado"),CONCATENATE("R4C",'Mapa final'!$O$30),"")</f>
        <v/>
      </c>
      <c r="Y9" s="52" t="str">
        <f>IF(AND('Mapa final'!$Y$31="Muy Alta",'Mapa final'!$AA$31="Moderado"),CONCATENATE("R4C",'Mapa final'!$O$31),"")</f>
        <v/>
      </c>
      <c r="Z9" s="52" t="str">
        <f>IF(AND('Mapa final'!$Y$32="Muy Alta",'Mapa final'!$AA$32="Moderado"),CONCATENATE("R4C",'Mapa final'!$O$32),"")</f>
        <v/>
      </c>
      <c r="AA9" s="53" t="str">
        <f>IF(AND('Mapa final'!$Y$33="Muy Alta",'Mapa final'!$AA$33="Moderado"),CONCATENATE("R4C",'Mapa final'!$O$33),"")</f>
        <v/>
      </c>
      <c r="AB9" s="51" t="str">
        <f>IF(AND('Mapa final'!$Y$28="Muy Alta",'Mapa final'!$AA$28="Mayor"),CONCATENATE("R4C",'Mapa final'!$O$28),"")</f>
        <v/>
      </c>
      <c r="AC9" s="52" t="str">
        <f>IF(AND('Mapa final'!$Y$29="Muy Alta",'Mapa final'!$AA$29="Mayor"),CONCATENATE("R4C",'Mapa final'!$O$29),"")</f>
        <v/>
      </c>
      <c r="AD9" s="52" t="str">
        <f>IF(AND('Mapa final'!$Y$30="Muy Alta",'Mapa final'!$AA$30="Mayor"),CONCATENATE("R4C",'Mapa final'!$O$30),"")</f>
        <v/>
      </c>
      <c r="AE9" s="52" t="str">
        <f>IF(AND('Mapa final'!$Y$31="Muy Alta",'Mapa final'!$AA$31="Mayor"),CONCATENATE("R4C",'Mapa final'!$O$31),"")</f>
        <v/>
      </c>
      <c r="AF9" s="52" t="str">
        <f>IF(AND('Mapa final'!$Y$32="Muy Alta",'Mapa final'!$AA$32="Mayor"),CONCATENATE("R4C",'Mapa final'!$O$32),"")</f>
        <v/>
      </c>
      <c r="AG9" s="53" t="str">
        <f>IF(AND('Mapa final'!$Y$33="Muy Alta",'Mapa final'!$AA$33="Mayor"),CONCATENATE("R4C",'Mapa final'!$O$33),"")</f>
        <v/>
      </c>
      <c r="AH9" s="54" t="str">
        <f>IF(AND('Mapa final'!$Y$28="Muy Alta",'Mapa final'!$AA$28="Catastrófico"),CONCATENATE("R4C",'Mapa final'!$O$28),"")</f>
        <v/>
      </c>
      <c r="AI9" s="55" t="str">
        <f>IF(AND('Mapa final'!$Y$29="Muy Alta",'Mapa final'!$AA$29="Catastrófico"),CONCATENATE("R4C",'Mapa final'!$O$29),"")</f>
        <v/>
      </c>
      <c r="AJ9" s="55" t="str">
        <f>IF(AND('Mapa final'!$Y$30="Muy Alta",'Mapa final'!$AA$30="Catastrófico"),CONCATENATE("R4C",'Mapa final'!$O$30),"")</f>
        <v/>
      </c>
      <c r="AK9" s="55" t="str">
        <f>IF(AND('Mapa final'!$Y$31="Muy Alta",'Mapa final'!$AA$31="Catastrófico"),CONCATENATE("R4C",'Mapa final'!$O$31),"")</f>
        <v/>
      </c>
      <c r="AL9" s="55" t="str">
        <f>IF(AND('Mapa final'!$Y$32="Muy Alta",'Mapa final'!$AA$32="Catastrófico"),CONCATENATE("R4C",'Mapa final'!$O$32),"")</f>
        <v/>
      </c>
      <c r="AM9" s="56" t="str">
        <f>IF(AND('Mapa final'!$Y$33="Muy Alta",'Mapa final'!$AA$33="Catastrófico"),CONCATENATE("R4C",'Mapa final'!$O$33),"")</f>
        <v/>
      </c>
      <c r="AN9" s="82"/>
      <c r="AO9" s="375"/>
      <c r="AP9" s="376"/>
      <c r="AQ9" s="376"/>
      <c r="AR9" s="376"/>
      <c r="AS9" s="376"/>
      <c r="AT9" s="377"/>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25">
      <c r="A10" s="82"/>
      <c r="B10" s="270"/>
      <c r="C10" s="270"/>
      <c r="D10" s="271"/>
      <c r="E10" s="369"/>
      <c r="F10" s="368"/>
      <c r="G10" s="368"/>
      <c r="H10" s="368"/>
      <c r="I10" s="384"/>
      <c r="J10" s="51" t="str">
        <f>IF(AND('Mapa final'!$Y$34="Muy Alta",'Mapa final'!$AA$34="Leve"),CONCATENATE("R5C",'Mapa final'!$O$34),"")</f>
        <v/>
      </c>
      <c r="K10" s="52" t="str">
        <f>IF(AND('Mapa final'!$Y$35="Muy Alta",'Mapa final'!$AA$35="Leve"),CONCATENATE("R5C",'Mapa final'!$O$35),"")</f>
        <v/>
      </c>
      <c r="L10" s="52" t="str">
        <f>IF(AND('Mapa final'!$Y$36="Muy Alta",'Mapa final'!$AA$36="Leve"),CONCATENATE("R5C",'Mapa final'!$O$36),"")</f>
        <v/>
      </c>
      <c r="M10" s="52" t="str">
        <f>IF(AND('Mapa final'!$Y$37="Muy Alta",'Mapa final'!$AA$37="Leve"),CONCATENATE("R5C",'Mapa final'!$O$37),"")</f>
        <v/>
      </c>
      <c r="N10" s="52" t="str">
        <f>IF(AND('Mapa final'!$Y$38="Muy Alta",'Mapa final'!$AA$38="Leve"),CONCATENATE("R5C",'Mapa final'!$O$38),"")</f>
        <v/>
      </c>
      <c r="O10" s="53" t="str">
        <f>IF(AND('Mapa final'!$Y$39="Muy Alta",'Mapa final'!$AA$39="Leve"),CONCATENATE("R5C",'Mapa final'!$O$39),"")</f>
        <v/>
      </c>
      <c r="P10" s="51" t="str">
        <f>IF(AND('Mapa final'!$Y$34="Muy Alta",'Mapa final'!$AA$34="Menor"),CONCATENATE("R5C",'Mapa final'!$O$34),"")</f>
        <v/>
      </c>
      <c r="Q10" s="52" t="str">
        <f>IF(AND('Mapa final'!$Y$35="Muy Alta",'Mapa final'!$AA$35="Menor"),CONCATENATE("R5C",'Mapa final'!$O$35),"")</f>
        <v/>
      </c>
      <c r="R10" s="52" t="str">
        <f>IF(AND('Mapa final'!$Y$36="Muy Alta",'Mapa final'!$AA$36="Menor"),CONCATENATE("R5C",'Mapa final'!$O$36),"")</f>
        <v/>
      </c>
      <c r="S10" s="52" t="str">
        <f>IF(AND('Mapa final'!$Y$37="Muy Alta",'Mapa final'!$AA$37="Menor"),CONCATENATE("R5C",'Mapa final'!$O$37),"")</f>
        <v/>
      </c>
      <c r="T10" s="52" t="str">
        <f>IF(AND('Mapa final'!$Y$38="Muy Alta",'Mapa final'!$AA$38="Menor"),CONCATENATE("R5C",'Mapa final'!$O$38),"")</f>
        <v/>
      </c>
      <c r="U10" s="53" t="str">
        <f>IF(AND('Mapa final'!$Y$39="Muy Alta",'Mapa final'!$AA$39="Menor"),CONCATENATE("R5C",'Mapa final'!$O$39),"")</f>
        <v/>
      </c>
      <c r="V10" s="51" t="str">
        <f>IF(AND('Mapa final'!$Y$34="Muy Alta",'Mapa final'!$AA$34="Moderado"),CONCATENATE("R5C",'Mapa final'!$O$34),"")</f>
        <v/>
      </c>
      <c r="W10" s="52" t="str">
        <f>IF(AND('Mapa final'!$Y$35="Muy Alta",'Mapa final'!$AA$35="Moderado"),CONCATENATE("R5C",'Mapa final'!$O$35),"")</f>
        <v/>
      </c>
      <c r="X10" s="52" t="str">
        <f>IF(AND('Mapa final'!$Y$36="Muy Alta",'Mapa final'!$AA$36="Moderado"),CONCATENATE("R5C",'Mapa final'!$O$36),"")</f>
        <v/>
      </c>
      <c r="Y10" s="52" t="str">
        <f>IF(AND('Mapa final'!$Y$37="Muy Alta",'Mapa final'!$AA$37="Moderado"),CONCATENATE("R5C",'Mapa final'!$O$37),"")</f>
        <v/>
      </c>
      <c r="Z10" s="52" t="str">
        <f>IF(AND('Mapa final'!$Y$38="Muy Alta",'Mapa final'!$AA$38="Moderado"),CONCATENATE("R5C",'Mapa final'!$O$38),"")</f>
        <v/>
      </c>
      <c r="AA10" s="53" t="str">
        <f>IF(AND('Mapa final'!$Y$39="Muy Alta",'Mapa final'!$AA$39="Moderado"),CONCATENATE("R5C",'Mapa final'!$O$39),"")</f>
        <v/>
      </c>
      <c r="AB10" s="51" t="str">
        <f>IF(AND('Mapa final'!$Y$34="Muy Alta",'Mapa final'!$AA$34="Mayor"),CONCATENATE("R5C",'Mapa final'!$O$34),"")</f>
        <v/>
      </c>
      <c r="AC10" s="52" t="str">
        <f>IF(AND('Mapa final'!$Y$35="Muy Alta",'Mapa final'!$AA$35="Mayor"),CONCATENATE("R5C",'Mapa final'!$O$35),"")</f>
        <v/>
      </c>
      <c r="AD10" s="52" t="str">
        <f>IF(AND('Mapa final'!$Y$36="Muy Alta",'Mapa final'!$AA$36="Mayor"),CONCATENATE("R5C",'Mapa final'!$O$36),"")</f>
        <v/>
      </c>
      <c r="AE10" s="52" t="str">
        <f>IF(AND('Mapa final'!$Y$37="Muy Alta",'Mapa final'!$AA$37="Mayor"),CONCATENATE("R5C",'Mapa final'!$O$37),"")</f>
        <v/>
      </c>
      <c r="AF10" s="52" t="str">
        <f>IF(AND('Mapa final'!$Y$38="Muy Alta",'Mapa final'!$AA$38="Mayor"),CONCATENATE("R5C",'Mapa final'!$O$38),"")</f>
        <v/>
      </c>
      <c r="AG10" s="53" t="str">
        <f>IF(AND('Mapa final'!$Y$39="Muy Alta",'Mapa final'!$AA$39="Mayor"),CONCATENATE("R5C",'Mapa final'!$O$39),"")</f>
        <v/>
      </c>
      <c r="AH10" s="54" t="str">
        <f>IF(AND('Mapa final'!$Y$34="Muy Alta",'Mapa final'!$AA$34="Catastrófico"),CONCATENATE("R5C",'Mapa final'!$O$34),"")</f>
        <v/>
      </c>
      <c r="AI10" s="55" t="str">
        <f>IF(AND('Mapa final'!$Y$35="Muy Alta",'Mapa final'!$AA$35="Catastrófico"),CONCATENATE("R5C",'Mapa final'!$O$35),"")</f>
        <v/>
      </c>
      <c r="AJ10" s="55" t="str">
        <f>IF(AND('Mapa final'!$Y$36="Muy Alta",'Mapa final'!$AA$36="Catastrófico"),CONCATENATE("R5C",'Mapa final'!$O$36),"")</f>
        <v/>
      </c>
      <c r="AK10" s="55" t="str">
        <f>IF(AND('Mapa final'!$Y$37="Muy Alta",'Mapa final'!$AA$37="Catastrófico"),CONCATENATE("R5C",'Mapa final'!$O$37),"")</f>
        <v/>
      </c>
      <c r="AL10" s="55" t="str">
        <f>IF(AND('Mapa final'!$Y$38="Muy Alta",'Mapa final'!$AA$38="Catastrófico"),CONCATENATE("R5C",'Mapa final'!$O$38),"")</f>
        <v/>
      </c>
      <c r="AM10" s="56" t="str">
        <f>IF(AND('Mapa final'!$Y$39="Muy Alta",'Mapa final'!$AA$39="Catastrófico"),CONCATENATE("R5C",'Mapa final'!$O$39),"")</f>
        <v/>
      </c>
      <c r="AN10" s="82"/>
      <c r="AO10" s="375"/>
      <c r="AP10" s="376"/>
      <c r="AQ10" s="376"/>
      <c r="AR10" s="376"/>
      <c r="AS10" s="376"/>
      <c r="AT10" s="377"/>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25">
      <c r="A11" s="82"/>
      <c r="B11" s="270"/>
      <c r="C11" s="270"/>
      <c r="D11" s="271"/>
      <c r="E11" s="369"/>
      <c r="F11" s="368"/>
      <c r="G11" s="368"/>
      <c r="H11" s="368"/>
      <c r="I11" s="384"/>
      <c r="J11" s="51" t="str">
        <f>IF(AND('Mapa final'!$Y$40="Muy Alta",'Mapa final'!$AA$40="Leve"),CONCATENATE("R6C",'Mapa final'!$O$40),"")</f>
        <v/>
      </c>
      <c r="K11" s="52" t="str">
        <f>IF(AND('Mapa final'!$Y$41="Muy Alta",'Mapa final'!$AA$41="Leve"),CONCATENATE("R6C",'Mapa final'!$O$41),"")</f>
        <v/>
      </c>
      <c r="L11" s="52" t="str">
        <f>IF(AND('Mapa final'!$Y$42="Muy Alta",'Mapa final'!$AA$42="Leve"),CONCATENATE("R6C",'Mapa final'!$O$42),"")</f>
        <v/>
      </c>
      <c r="M11" s="52" t="str">
        <f>IF(AND('Mapa final'!$Y$43="Muy Alta",'Mapa final'!$AA$43="Leve"),CONCATENATE("R6C",'Mapa final'!$O$43),"")</f>
        <v/>
      </c>
      <c r="N11" s="52" t="str">
        <f>IF(AND('Mapa final'!$Y$44="Muy Alta",'Mapa final'!$AA$44="Leve"),CONCATENATE("R6C",'Mapa final'!$O$44),"")</f>
        <v/>
      </c>
      <c r="O11" s="53" t="str">
        <f>IF(AND('Mapa final'!$Y$45="Muy Alta",'Mapa final'!$AA$45="Leve"),CONCATENATE("R6C",'Mapa final'!$O$45),"")</f>
        <v/>
      </c>
      <c r="P11" s="51" t="str">
        <f>IF(AND('Mapa final'!$Y$40="Muy Alta",'Mapa final'!$AA$40="Menor"),CONCATENATE("R6C",'Mapa final'!$O$40),"")</f>
        <v/>
      </c>
      <c r="Q11" s="52" t="str">
        <f>IF(AND('Mapa final'!$Y$41="Muy Alta",'Mapa final'!$AA$41="Menor"),CONCATENATE("R6C",'Mapa final'!$O$41),"")</f>
        <v/>
      </c>
      <c r="R11" s="52" t="str">
        <f>IF(AND('Mapa final'!$Y$42="Muy Alta",'Mapa final'!$AA$42="Menor"),CONCATENATE("R6C",'Mapa final'!$O$42),"")</f>
        <v/>
      </c>
      <c r="S11" s="52" t="str">
        <f>IF(AND('Mapa final'!$Y$43="Muy Alta",'Mapa final'!$AA$43="Menor"),CONCATENATE("R6C",'Mapa final'!$O$43),"")</f>
        <v/>
      </c>
      <c r="T11" s="52" t="str">
        <f>IF(AND('Mapa final'!$Y$44="Muy Alta",'Mapa final'!$AA$44="Menor"),CONCATENATE("R6C",'Mapa final'!$O$44),"")</f>
        <v/>
      </c>
      <c r="U11" s="53" t="str">
        <f>IF(AND('Mapa final'!$Y$45="Muy Alta",'Mapa final'!$AA$45="Menor"),CONCATENATE("R6C",'Mapa final'!$O$45),"")</f>
        <v/>
      </c>
      <c r="V11" s="51" t="str">
        <f>IF(AND('Mapa final'!$Y$40="Muy Alta",'Mapa final'!$AA$40="Moderado"),CONCATENATE("R6C",'Mapa final'!$O$40),"")</f>
        <v/>
      </c>
      <c r="W11" s="52" t="str">
        <f>IF(AND('Mapa final'!$Y$41="Muy Alta",'Mapa final'!$AA$41="Moderado"),CONCATENATE("R6C",'Mapa final'!$O$41),"")</f>
        <v/>
      </c>
      <c r="X11" s="52" t="str">
        <f>IF(AND('Mapa final'!$Y$42="Muy Alta",'Mapa final'!$AA$42="Moderado"),CONCATENATE("R6C",'Mapa final'!$O$42),"")</f>
        <v/>
      </c>
      <c r="Y11" s="52" t="str">
        <f>IF(AND('Mapa final'!$Y$43="Muy Alta",'Mapa final'!$AA$43="Moderado"),CONCATENATE("R6C",'Mapa final'!$O$43),"")</f>
        <v/>
      </c>
      <c r="Z11" s="52" t="str">
        <f>IF(AND('Mapa final'!$Y$44="Muy Alta",'Mapa final'!$AA$44="Moderado"),CONCATENATE("R6C",'Mapa final'!$O$44),"")</f>
        <v/>
      </c>
      <c r="AA11" s="53" t="str">
        <f>IF(AND('Mapa final'!$Y$45="Muy Alta",'Mapa final'!$AA$45="Moderado"),CONCATENATE("R6C",'Mapa final'!$O$45),"")</f>
        <v/>
      </c>
      <c r="AB11" s="51" t="str">
        <f>IF(AND('Mapa final'!$Y$40="Muy Alta",'Mapa final'!$AA$40="Mayor"),CONCATENATE("R6C",'Mapa final'!$O$40),"")</f>
        <v/>
      </c>
      <c r="AC11" s="52" t="str">
        <f>IF(AND('Mapa final'!$Y$41="Muy Alta",'Mapa final'!$AA$41="Mayor"),CONCATENATE("R6C",'Mapa final'!$O$41),"")</f>
        <v/>
      </c>
      <c r="AD11" s="52" t="str">
        <f>IF(AND('Mapa final'!$Y$42="Muy Alta",'Mapa final'!$AA$42="Mayor"),CONCATENATE("R6C",'Mapa final'!$O$42),"")</f>
        <v/>
      </c>
      <c r="AE11" s="52" t="str">
        <f>IF(AND('Mapa final'!$Y$43="Muy Alta",'Mapa final'!$AA$43="Mayor"),CONCATENATE("R6C",'Mapa final'!$O$43),"")</f>
        <v/>
      </c>
      <c r="AF11" s="52" t="str">
        <f>IF(AND('Mapa final'!$Y$44="Muy Alta",'Mapa final'!$AA$44="Mayor"),CONCATENATE("R6C",'Mapa final'!$O$44),"")</f>
        <v/>
      </c>
      <c r="AG11" s="53" t="str">
        <f>IF(AND('Mapa final'!$Y$45="Muy Alta",'Mapa final'!$AA$45="Mayor"),CONCATENATE("R6C",'Mapa final'!$O$45),"")</f>
        <v/>
      </c>
      <c r="AH11" s="54" t="str">
        <f>IF(AND('Mapa final'!$Y$40="Muy Alta",'Mapa final'!$AA$40="Catastrófico"),CONCATENATE("R6C",'Mapa final'!$O$40),"")</f>
        <v/>
      </c>
      <c r="AI11" s="55" t="str">
        <f>IF(AND('Mapa final'!$Y$41="Muy Alta",'Mapa final'!$AA$41="Catastrófico"),CONCATENATE("R6C",'Mapa final'!$O$41),"")</f>
        <v/>
      </c>
      <c r="AJ11" s="55" t="str">
        <f>IF(AND('Mapa final'!$Y$42="Muy Alta",'Mapa final'!$AA$42="Catastrófico"),CONCATENATE("R6C",'Mapa final'!$O$42),"")</f>
        <v/>
      </c>
      <c r="AK11" s="55" t="str">
        <f>IF(AND('Mapa final'!$Y$43="Muy Alta",'Mapa final'!$AA$43="Catastrófico"),CONCATENATE("R6C",'Mapa final'!$O$43),"")</f>
        <v/>
      </c>
      <c r="AL11" s="55" t="str">
        <f>IF(AND('Mapa final'!$Y$44="Muy Alta",'Mapa final'!$AA$44="Catastrófico"),CONCATENATE("R6C",'Mapa final'!$O$44),"")</f>
        <v/>
      </c>
      <c r="AM11" s="56" t="str">
        <f>IF(AND('Mapa final'!$Y$45="Muy Alta",'Mapa final'!$AA$45="Catastrófico"),CONCATENATE("R6C",'Mapa final'!$O$45),"")</f>
        <v/>
      </c>
      <c r="AN11" s="82"/>
      <c r="AO11" s="375"/>
      <c r="AP11" s="376"/>
      <c r="AQ11" s="376"/>
      <c r="AR11" s="376"/>
      <c r="AS11" s="376"/>
      <c r="AT11" s="377"/>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25">
      <c r="A12" s="82"/>
      <c r="B12" s="270"/>
      <c r="C12" s="270"/>
      <c r="D12" s="271"/>
      <c r="E12" s="369"/>
      <c r="F12" s="368"/>
      <c r="G12" s="368"/>
      <c r="H12" s="368"/>
      <c r="I12" s="384"/>
      <c r="J12" s="51" t="str">
        <f>IF(AND('Mapa final'!$Y$46="Muy Alta",'Mapa final'!$AA$46="Leve"),CONCATENATE("R7C",'Mapa final'!$O$46),"")</f>
        <v/>
      </c>
      <c r="K12" s="52" t="str">
        <f>IF(AND('Mapa final'!$Y$47="Muy Alta",'Mapa final'!$AA$47="Leve"),CONCATENATE("R7C",'Mapa final'!$O$47),"")</f>
        <v/>
      </c>
      <c r="L12" s="52" t="str">
        <f>IF(AND('Mapa final'!$Y$48="Muy Alta",'Mapa final'!$AA$48="Leve"),CONCATENATE("R7C",'Mapa final'!$O$48),"")</f>
        <v/>
      </c>
      <c r="M12" s="52" t="str">
        <f>IF(AND('Mapa final'!$Y$49="Muy Alta",'Mapa final'!$AA$49="Leve"),CONCATENATE("R7C",'Mapa final'!$O$49),"")</f>
        <v/>
      </c>
      <c r="N12" s="52" t="str">
        <f>IF(AND('Mapa final'!$Y$50="Muy Alta",'Mapa final'!$AA$50="Leve"),CONCATENATE("R7C",'Mapa final'!$O$50),"")</f>
        <v/>
      </c>
      <c r="O12" s="53" t="str">
        <f>IF(AND('Mapa final'!$Y$51="Muy Alta",'Mapa final'!$AA$51="Leve"),CONCATENATE("R7C",'Mapa final'!$O$51),"")</f>
        <v/>
      </c>
      <c r="P12" s="51" t="str">
        <f>IF(AND('Mapa final'!$Y$46="Muy Alta",'Mapa final'!$AA$46="Menor"),CONCATENATE("R7C",'Mapa final'!$O$46),"")</f>
        <v/>
      </c>
      <c r="Q12" s="52" t="str">
        <f>IF(AND('Mapa final'!$Y$47="Muy Alta",'Mapa final'!$AA$47="Menor"),CONCATENATE("R7C",'Mapa final'!$O$47),"")</f>
        <v/>
      </c>
      <c r="R12" s="52" t="str">
        <f>IF(AND('Mapa final'!$Y$48="Muy Alta",'Mapa final'!$AA$48="Menor"),CONCATENATE("R7C",'Mapa final'!$O$48),"")</f>
        <v/>
      </c>
      <c r="S12" s="52" t="str">
        <f>IF(AND('Mapa final'!$Y$49="Muy Alta",'Mapa final'!$AA$49="Menor"),CONCATENATE("R7C",'Mapa final'!$O$49),"")</f>
        <v/>
      </c>
      <c r="T12" s="52" t="str">
        <f>IF(AND('Mapa final'!$Y$50="Muy Alta",'Mapa final'!$AA$50="Menor"),CONCATENATE("R7C",'Mapa final'!$O$50),"")</f>
        <v/>
      </c>
      <c r="U12" s="53" t="str">
        <f>IF(AND('Mapa final'!$Y$51="Muy Alta",'Mapa final'!$AA$51="Menor"),CONCATENATE("R7C",'Mapa final'!$O$51),"")</f>
        <v/>
      </c>
      <c r="V12" s="51" t="str">
        <f>IF(AND('Mapa final'!$Y$46="Muy Alta",'Mapa final'!$AA$46="Moderado"),CONCATENATE("R7C",'Mapa final'!$O$46),"")</f>
        <v/>
      </c>
      <c r="W12" s="52" t="str">
        <f>IF(AND('Mapa final'!$Y$47="Muy Alta",'Mapa final'!$AA$47="Moderado"),CONCATENATE("R7C",'Mapa final'!$O$47),"")</f>
        <v/>
      </c>
      <c r="X12" s="52" t="str">
        <f>IF(AND('Mapa final'!$Y$48="Muy Alta",'Mapa final'!$AA$48="Moderado"),CONCATENATE("R7C",'Mapa final'!$O$48),"")</f>
        <v/>
      </c>
      <c r="Y12" s="52" t="str">
        <f>IF(AND('Mapa final'!$Y$49="Muy Alta",'Mapa final'!$AA$49="Moderado"),CONCATENATE("R7C",'Mapa final'!$O$49),"")</f>
        <v/>
      </c>
      <c r="Z12" s="52" t="str">
        <f>IF(AND('Mapa final'!$Y$50="Muy Alta",'Mapa final'!$AA$50="Moderado"),CONCATENATE("R7C",'Mapa final'!$O$50),"")</f>
        <v/>
      </c>
      <c r="AA12" s="53" t="str">
        <f>IF(AND('Mapa final'!$Y$51="Muy Alta",'Mapa final'!$AA$51="Moderado"),CONCATENATE("R7C",'Mapa final'!$O$51),"")</f>
        <v/>
      </c>
      <c r="AB12" s="51" t="str">
        <f>IF(AND('Mapa final'!$Y$46="Muy Alta",'Mapa final'!$AA$46="Mayor"),CONCATENATE("R7C",'Mapa final'!$O$46),"")</f>
        <v/>
      </c>
      <c r="AC12" s="52" t="str">
        <f>IF(AND('Mapa final'!$Y$47="Muy Alta",'Mapa final'!$AA$47="Mayor"),CONCATENATE("R7C",'Mapa final'!$O$47),"")</f>
        <v/>
      </c>
      <c r="AD12" s="52" t="str">
        <f>IF(AND('Mapa final'!$Y$48="Muy Alta",'Mapa final'!$AA$48="Mayor"),CONCATENATE("R7C",'Mapa final'!$O$48),"")</f>
        <v/>
      </c>
      <c r="AE12" s="52" t="str">
        <f>IF(AND('Mapa final'!$Y$49="Muy Alta",'Mapa final'!$AA$49="Mayor"),CONCATENATE("R7C",'Mapa final'!$O$49),"")</f>
        <v/>
      </c>
      <c r="AF12" s="52" t="str">
        <f>IF(AND('Mapa final'!$Y$50="Muy Alta",'Mapa final'!$AA$50="Mayor"),CONCATENATE("R7C",'Mapa final'!$O$50),"")</f>
        <v/>
      </c>
      <c r="AG12" s="53" t="str">
        <f>IF(AND('Mapa final'!$Y$51="Muy Alta",'Mapa final'!$AA$51="Mayor"),CONCATENATE("R7C",'Mapa final'!$O$51),"")</f>
        <v/>
      </c>
      <c r="AH12" s="54" t="str">
        <f>IF(AND('Mapa final'!$Y$46="Muy Alta",'Mapa final'!$AA$46="Catastrófico"),CONCATENATE("R7C",'Mapa final'!$O$46),"")</f>
        <v/>
      </c>
      <c r="AI12" s="55" t="str">
        <f>IF(AND('Mapa final'!$Y$47="Muy Alta",'Mapa final'!$AA$47="Catastrófico"),CONCATENATE("R7C",'Mapa final'!$O$47),"")</f>
        <v/>
      </c>
      <c r="AJ12" s="55" t="str">
        <f>IF(AND('Mapa final'!$Y$48="Muy Alta",'Mapa final'!$AA$48="Catastrófico"),CONCATENATE("R7C",'Mapa final'!$O$48),"")</f>
        <v/>
      </c>
      <c r="AK12" s="55" t="str">
        <f>IF(AND('Mapa final'!$Y$49="Muy Alta",'Mapa final'!$AA$49="Catastrófico"),CONCATENATE("R7C",'Mapa final'!$O$49),"")</f>
        <v/>
      </c>
      <c r="AL12" s="55" t="str">
        <f>IF(AND('Mapa final'!$Y$50="Muy Alta",'Mapa final'!$AA$50="Catastrófico"),CONCATENATE("R7C",'Mapa final'!$O$50),"")</f>
        <v/>
      </c>
      <c r="AM12" s="56" t="str">
        <f>IF(AND('Mapa final'!$Y$51="Muy Alta",'Mapa final'!$AA$51="Catastrófico"),CONCATENATE("R7C",'Mapa final'!$O$51),"")</f>
        <v/>
      </c>
      <c r="AN12" s="82"/>
      <c r="AO12" s="375"/>
      <c r="AP12" s="376"/>
      <c r="AQ12" s="376"/>
      <c r="AR12" s="376"/>
      <c r="AS12" s="376"/>
      <c r="AT12" s="377"/>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25">
      <c r="A13" s="82"/>
      <c r="B13" s="270"/>
      <c r="C13" s="270"/>
      <c r="D13" s="271"/>
      <c r="E13" s="369"/>
      <c r="F13" s="368"/>
      <c r="G13" s="368"/>
      <c r="H13" s="368"/>
      <c r="I13" s="384"/>
      <c r="J13" s="51" t="str">
        <f>IF(AND('Mapa final'!$Y$52="Muy Alta",'Mapa final'!$AA$52="Leve"),CONCATENATE("R8C",'Mapa final'!$O$52),"")</f>
        <v/>
      </c>
      <c r="K13" s="52" t="str">
        <f>IF(AND('Mapa final'!$Y$53="Muy Alta",'Mapa final'!$AA$53="Leve"),CONCATENATE("R8C",'Mapa final'!$O$53),"")</f>
        <v/>
      </c>
      <c r="L13" s="52" t="str">
        <f>IF(AND('Mapa final'!$Y$54="Muy Alta",'Mapa final'!$AA$54="Leve"),CONCATENATE("R8C",'Mapa final'!$O$54),"")</f>
        <v/>
      </c>
      <c r="M13" s="52" t="str">
        <f>IF(AND('Mapa final'!$Y$55="Muy Alta",'Mapa final'!$AA$55="Leve"),CONCATENATE("R8C",'Mapa final'!$O$55),"")</f>
        <v/>
      </c>
      <c r="N13" s="52" t="str">
        <f>IF(AND('Mapa final'!$Y$56="Muy Alta",'Mapa final'!$AA$56="Leve"),CONCATENATE("R8C",'Mapa final'!$O$56),"")</f>
        <v/>
      </c>
      <c r="O13" s="53" t="str">
        <f>IF(AND('Mapa final'!$Y$57="Muy Alta",'Mapa final'!$AA$57="Leve"),CONCATENATE("R8C",'Mapa final'!$O$57),"")</f>
        <v/>
      </c>
      <c r="P13" s="51" t="str">
        <f>IF(AND('Mapa final'!$Y$52="Muy Alta",'Mapa final'!$AA$52="Menor"),CONCATENATE("R8C",'Mapa final'!$O$52),"")</f>
        <v/>
      </c>
      <c r="Q13" s="52" t="str">
        <f>IF(AND('Mapa final'!$Y$53="Muy Alta",'Mapa final'!$AA$53="Menor"),CONCATENATE("R8C",'Mapa final'!$O$53),"")</f>
        <v/>
      </c>
      <c r="R13" s="52" t="str">
        <f>IF(AND('Mapa final'!$Y$54="Muy Alta",'Mapa final'!$AA$54="Menor"),CONCATENATE("R8C",'Mapa final'!$O$54),"")</f>
        <v/>
      </c>
      <c r="S13" s="52" t="str">
        <f>IF(AND('Mapa final'!$Y$55="Muy Alta",'Mapa final'!$AA$55="Menor"),CONCATENATE("R8C",'Mapa final'!$O$55),"")</f>
        <v/>
      </c>
      <c r="T13" s="52" t="str">
        <f>IF(AND('Mapa final'!$Y$56="Muy Alta",'Mapa final'!$AA$56="Menor"),CONCATENATE("R8C",'Mapa final'!$O$56),"")</f>
        <v/>
      </c>
      <c r="U13" s="53" t="str">
        <f>IF(AND('Mapa final'!$Y$57="Muy Alta",'Mapa final'!$AA$57="Menor"),CONCATENATE("R8C",'Mapa final'!$O$57),"")</f>
        <v/>
      </c>
      <c r="V13" s="51" t="str">
        <f>IF(AND('Mapa final'!$Y$52="Muy Alta",'Mapa final'!$AA$52="Moderado"),CONCATENATE("R8C",'Mapa final'!$O$52),"")</f>
        <v/>
      </c>
      <c r="W13" s="52" t="str">
        <f>IF(AND('Mapa final'!$Y$53="Muy Alta",'Mapa final'!$AA$53="Moderado"),CONCATENATE("R8C",'Mapa final'!$O$53),"")</f>
        <v/>
      </c>
      <c r="X13" s="52" t="str">
        <f>IF(AND('Mapa final'!$Y$54="Muy Alta",'Mapa final'!$AA$54="Moderado"),CONCATENATE("R8C",'Mapa final'!$O$54),"")</f>
        <v/>
      </c>
      <c r="Y13" s="52" t="str">
        <f>IF(AND('Mapa final'!$Y$55="Muy Alta",'Mapa final'!$AA$55="Moderado"),CONCATENATE("R8C",'Mapa final'!$O$55),"")</f>
        <v/>
      </c>
      <c r="Z13" s="52" t="str">
        <f>IF(AND('Mapa final'!$Y$56="Muy Alta",'Mapa final'!$AA$56="Moderado"),CONCATENATE("R8C",'Mapa final'!$O$56),"")</f>
        <v/>
      </c>
      <c r="AA13" s="53" t="str">
        <f>IF(AND('Mapa final'!$Y$57="Muy Alta",'Mapa final'!$AA$57="Moderado"),CONCATENATE("R8C",'Mapa final'!$O$57),"")</f>
        <v/>
      </c>
      <c r="AB13" s="51" t="str">
        <f>IF(AND('Mapa final'!$Y$52="Muy Alta",'Mapa final'!$AA$52="Mayor"),CONCATENATE("R8C",'Mapa final'!$O$52),"")</f>
        <v/>
      </c>
      <c r="AC13" s="52" t="str">
        <f>IF(AND('Mapa final'!$Y$53="Muy Alta",'Mapa final'!$AA$53="Mayor"),CONCATENATE("R8C",'Mapa final'!$O$53),"")</f>
        <v/>
      </c>
      <c r="AD13" s="52" t="str">
        <f>IF(AND('Mapa final'!$Y$54="Muy Alta",'Mapa final'!$AA$54="Mayor"),CONCATENATE("R8C",'Mapa final'!$O$54),"")</f>
        <v/>
      </c>
      <c r="AE13" s="52" t="str">
        <f>IF(AND('Mapa final'!$Y$55="Muy Alta",'Mapa final'!$AA$55="Mayor"),CONCATENATE("R8C",'Mapa final'!$O$55),"")</f>
        <v/>
      </c>
      <c r="AF13" s="52" t="str">
        <f>IF(AND('Mapa final'!$Y$56="Muy Alta",'Mapa final'!$AA$56="Mayor"),CONCATENATE("R8C",'Mapa final'!$O$56),"")</f>
        <v/>
      </c>
      <c r="AG13" s="53" t="str">
        <f>IF(AND('Mapa final'!$Y$57="Muy Alta",'Mapa final'!$AA$57="Mayor"),CONCATENATE("R8C",'Mapa final'!$O$57),"")</f>
        <v/>
      </c>
      <c r="AH13" s="54" t="str">
        <f>IF(AND('Mapa final'!$Y$52="Muy Alta",'Mapa final'!$AA$52="Catastrófico"),CONCATENATE("R8C",'Mapa final'!$O$52),"")</f>
        <v/>
      </c>
      <c r="AI13" s="55" t="str">
        <f>IF(AND('Mapa final'!$Y$53="Muy Alta",'Mapa final'!$AA$53="Catastrófico"),CONCATENATE("R8C",'Mapa final'!$O$53),"")</f>
        <v/>
      </c>
      <c r="AJ13" s="55" t="str">
        <f>IF(AND('Mapa final'!$Y$54="Muy Alta",'Mapa final'!$AA$54="Catastrófico"),CONCATENATE("R8C",'Mapa final'!$O$54),"")</f>
        <v/>
      </c>
      <c r="AK13" s="55" t="str">
        <f>IF(AND('Mapa final'!$Y$55="Muy Alta",'Mapa final'!$AA$55="Catastrófico"),CONCATENATE("R8C",'Mapa final'!$O$55),"")</f>
        <v/>
      </c>
      <c r="AL13" s="55" t="str">
        <f>IF(AND('Mapa final'!$Y$56="Muy Alta",'Mapa final'!$AA$56="Catastrófico"),CONCATENATE("R8C",'Mapa final'!$O$56),"")</f>
        <v/>
      </c>
      <c r="AM13" s="56" t="str">
        <f>IF(AND('Mapa final'!$Y$57="Muy Alta",'Mapa final'!$AA$57="Catastrófico"),CONCATENATE("R8C",'Mapa final'!$O$57),"")</f>
        <v/>
      </c>
      <c r="AN13" s="82"/>
      <c r="AO13" s="375"/>
      <c r="AP13" s="376"/>
      <c r="AQ13" s="376"/>
      <c r="AR13" s="376"/>
      <c r="AS13" s="376"/>
      <c r="AT13" s="377"/>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25">
      <c r="A14" s="82"/>
      <c r="B14" s="270"/>
      <c r="C14" s="270"/>
      <c r="D14" s="271"/>
      <c r="E14" s="369"/>
      <c r="F14" s="368"/>
      <c r="G14" s="368"/>
      <c r="H14" s="368"/>
      <c r="I14" s="384"/>
      <c r="J14" s="51" t="str">
        <f>IF(AND('Mapa final'!$Y$58="Muy Alta",'Mapa final'!$AA$58="Leve"),CONCATENATE("R9C",'Mapa final'!$O$58),"")</f>
        <v/>
      </c>
      <c r="K14" s="52" t="str">
        <f>IF(AND('Mapa final'!$Y$59="Muy Alta",'Mapa final'!$AA$59="Leve"),CONCATENATE("R9C",'Mapa final'!$O$59),"")</f>
        <v/>
      </c>
      <c r="L14" s="52" t="str">
        <f>IF(AND('Mapa final'!$Y$60="Muy Alta",'Mapa final'!$AA$60="Leve"),CONCATENATE("R9C",'Mapa final'!$O$60),"")</f>
        <v/>
      </c>
      <c r="M14" s="52" t="str">
        <f>IF(AND('Mapa final'!$Y$61="Muy Alta",'Mapa final'!$AA$61="Leve"),CONCATENATE("R9C",'Mapa final'!$O$61),"")</f>
        <v/>
      </c>
      <c r="N14" s="52" t="str">
        <f>IF(AND('Mapa final'!$Y$62="Muy Alta",'Mapa final'!$AA$62="Leve"),CONCATENATE("R9C",'Mapa final'!$O$62),"")</f>
        <v/>
      </c>
      <c r="O14" s="53" t="str">
        <f>IF(AND('Mapa final'!$Y$63="Muy Alta",'Mapa final'!$AA$63="Leve"),CONCATENATE("R9C",'Mapa final'!$O$63),"")</f>
        <v/>
      </c>
      <c r="P14" s="51" t="str">
        <f>IF(AND('Mapa final'!$Y$58="Muy Alta",'Mapa final'!$AA$58="Menor"),CONCATENATE("R9C",'Mapa final'!$O$58),"")</f>
        <v/>
      </c>
      <c r="Q14" s="52" t="str">
        <f>IF(AND('Mapa final'!$Y$59="Muy Alta",'Mapa final'!$AA$59="Menor"),CONCATENATE("R9C",'Mapa final'!$O$59),"")</f>
        <v/>
      </c>
      <c r="R14" s="52" t="str">
        <f>IF(AND('Mapa final'!$Y$60="Muy Alta",'Mapa final'!$AA$60="Menor"),CONCATENATE("R9C",'Mapa final'!$O$60),"")</f>
        <v/>
      </c>
      <c r="S14" s="52" t="str">
        <f>IF(AND('Mapa final'!$Y$61="Muy Alta",'Mapa final'!$AA$61="Menor"),CONCATENATE("R9C",'Mapa final'!$O$61),"")</f>
        <v/>
      </c>
      <c r="T14" s="52" t="str">
        <f>IF(AND('Mapa final'!$Y$62="Muy Alta",'Mapa final'!$AA$62="Menor"),CONCATENATE("R9C",'Mapa final'!$O$62),"")</f>
        <v/>
      </c>
      <c r="U14" s="53" t="str">
        <f>IF(AND('Mapa final'!$Y$63="Muy Alta",'Mapa final'!$AA$63="Menor"),CONCATENATE("R9C",'Mapa final'!$O$63),"")</f>
        <v/>
      </c>
      <c r="V14" s="51" t="str">
        <f>IF(AND('Mapa final'!$Y$58="Muy Alta",'Mapa final'!$AA$58="Moderado"),CONCATENATE("R9C",'Mapa final'!$O$58),"")</f>
        <v/>
      </c>
      <c r="W14" s="52" t="str">
        <f>IF(AND('Mapa final'!$Y$59="Muy Alta",'Mapa final'!$AA$59="Moderado"),CONCATENATE("R9C",'Mapa final'!$O$59),"")</f>
        <v/>
      </c>
      <c r="X14" s="52" t="str">
        <f>IF(AND('Mapa final'!$Y$60="Muy Alta",'Mapa final'!$AA$60="Moderado"),CONCATENATE("R9C",'Mapa final'!$O$60),"")</f>
        <v/>
      </c>
      <c r="Y14" s="52" t="str">
        <f>IF(AND('Mapa final'!$Y$61="Muy Alta",'Mapa final'!$AA$61="Moderado"),CONCATENATE("R9C",'Mapa final'!$O$61),"")</f>
        <v/>
      </c>
      <c r="Z14" s="52" t="str">
        <f>IF(AND('Mapa final'!$Y$62="Muy Alta",'Mapa final'!$AA$62="Moderado"),CONCATENATE("R9C",'Mapa final'!$O$62),"")</f>
        <v/>
      </c>
      <c r="AA14" s="53" t="str">
        <f>IF(AND('Mapa final'!$Y$63="Muy Alta",'Mapa final'!$AA$63="Moderado"),CONCATENATE("R9C",'Mapa final'!$O$63),"")</f>
        <v/>
      </c>
      <c r="AB14" s="51" t="str">
        <f>IF(AND('Mapa final'!$Y$58="Muy Alta",'Mapa final'!$AA$58="Mayor"),CONCATENATE("R9C",'Mapa final'!$O$58),"")</f>
        <v/>
      </c>
      <c r="AC14" s="52" t="str">
        <f>IF(AND('Mapa final'!$Y$59="Muy Alta",'Mapa final'!$AA$59="Mayor"),CONCATENATE("R9C",'Mapa final'!$O$59),"")</f>
        <v/>
      </c>
      <c r="AD14" s="52" t="str">
        <f>IF(AND('Mapa final'!$Y$60="Muy Alta",'Mapa final'!$AA$60="Mayor"),CONCATENATE("R9C",'Mapa final'!$O$60),"")</f>
        <v/>
      </c>
      <c r="AE14" s="52" t="str">
        <f>IF(AND('Mapa final'!$Y$61="Muy Alta",'Mapa final'!$AA$61="Mayor"),CONCATENATE("R9C",'Mapa final'!$O$61),"")</f>
        <v/>
      </c>
      <c r="AF14" s="52" t="str">
        <f>IF(AND('Mapa final'!$Y$62="Muy Alta",'Mapa final'!$AA$62="Mayor"),CONCATENATE("R9C",'Mapa final'!$O$62),"")</f>
        <v/>
      </c>
      <c r="AG14" s="53" t="str">
        <f>IF(AND('Mapa final'!$Y$63="Muy Alta",'Mapa final'!$AA$63="Mayor"),CONCATENATE("R9C",'Mapa final'!$O$63),"")</f>
        <v/>
      </c>
      <c r="AH14" s="54" t="str">
        <f>IF(AND('Mapa final'!$Y$58="Muy Alta",'Mapa final'!$AA$58="Catastrófico"),CONCATENATE("R9C",'Mapa final'!$O$58),"")</f>
        <v/>
      </c>
      <c r="AI14" s="55" t="str">
        <f>IF(AND('Mapa final'!$Y$59="Muy Alta",'Mapa final'!$AA$59="Catastrófico"),CONCATENATE("R9C",'Mapa final'!$O$59),"")</f>
        <v/>
      </c>
      <c r="AJ14" s="55" t="str">
        <f>IF(AND('Mapa final'!$Y$60="Muy Alta",'Mapa final'!$AA$60="Catastrófico"),CONCATENATE("R9C",'Mapa final'!$O$60),"")</f>
        <v/>
      </c>
      <c r="AK14" s="55" t="str">
        <f>IF(AND('Mapa final'!$Y$61="Muy Alta",'Mapa final'!$AA$61="Catastrófico"),CONCATENATE("R9C",'Mapa final'!$O$61),"")</f>
        <v/>
      </c>
      <c r="AL14" s="55" t="str">
        <f>IF(AND('Mapa final'!$Y$62="Muy Alta",'Mapa final'!$AA$62="Catastrófico"),CONCATENATE("R9C",'Mapa final'!$O$62),"")</f>
        <v/>
      </c>
      <c r="AM14" s="56" t="str">
        <f>IF(AND('Mapa final'!$Y$63="Muy Alta",'Mapa final'!$AA$63="Catastrófico"),CONCATENATE("R9C",'Mapa final'!$O$63),"")</f>
        <v/>
      </c>
      <c r="AN14" s="82"/>
      <c r="AO14" s="375"/>
      <c r="AP14" s="376"/>
      <c r="AQ14" s="376"/>
      <c r="AR14" s="376"/>
      <c r="AS14" s="376"/>
      <c r="AT14" s="377"/>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
      <c r="A15" s="82"/>
      <c r="B15" s="270"/>
      <c r="C15" s="270"/>
      <c r="D15" s="271"/>
      <c r="E15" s="370"/>
      <c r="F15" s="371"/>
      <c r="G15" s="371"/>
      <c r="H15" s="371"/>
      <c r="I15" s="385"/>
      <c r="J15" s="57" t="str">
        <f>IF(AND('Mapa final'!$Y$64="Muy Alta",'Mapa final'!$AA$64="Leve"),CONCATENATE("R10C",'Mapa final'!$O$64),"")</f>
        <v/>
      </c>
      <c r="K15" s="58" t="str">
        <f>IF(AND('Mapa final'!$Y$65="Muy Alta",'Mapa final'!$AA$65="Leve"),CONCATENATE("R10C",'Mapa final'!$O$65),"")</f>
        <v/>
      </c>
      <c r="L15" s="58" t="str">
        <f>IF(AND('Mapa final'!$Y$66="Muy Alta",'Mapa final'!$AA$66="Leve"),CONCATENATE("R10C",'Mapa final'!$O$66),"")</f>
        <v/>
      </c>
      <c r="M15" s="58" t="str">
        <f>IF(AND('Mapa final'!$Y$67="Muy Alta",'Mapa final'!$AA$67="Leve"),CONCATENATE("R10C",'Mapa final'!$O$67),"")</f>
        <v/>
      </c>
      <c r="N15" s="58" t="str">
        <f>IF(AND('Mapa final'!$Y$68="Muy Alta",'Mapa final'!$AA$68="Leve"),CONCATENATE("R10C",'Mapa final'!$O$68),"")</f>
        <v/>
      </c>
      <c r="O15" s="59" t="str">
        <f>IF(AND('Mapa final'!$Y$69="Muy Alta",'Mapa final'!$AA$69="Leve"),CONCATENATE("R10C",'Mapa final'!$O$69),"")</f>
        <v/>
      </c>
      <c r="P15" s="51" t="str">
        <f>IF(AND('Mapa final'!$Y$64="Muy Alta",'Mapa final'!$AA$64="Menor"),CONCATENATE("R10C",'Mapa final'!$O$64),"")</f>
        <v/>
      </c>
      <c r="Q15" s="52" t="str">
        <f>IF(AND('Mapa final'!$Y$65="Muy Alta",'Mapa final'!$AA$65="Menor"),CONCATENATE("R10C",'Mapa final'!$O$65),"")</f>
        <v/>
      </c>
      <c r="R15" s="52" t="str">
        <f>IF(AND('Mapa final'!$Y$66="Muy Alta",'Mapa final'!$AA$66="Menor"),CONCATENATE("R10C",'Mapa final'!$O$66),"")</f>
        <v/>
      </c>
      <c r="S15" s="52" t="str">
        <f>IF(AND('Mapa final'!$Y$67="Muy Alta",'Mapa final'!$AA$67="Menor"),CONCATENATE("R10C",'Mapa final'!$O$67),"")</f>
        <v/>
      </c>
      <c r="T15" s="52" t="str">
        <f>IF(AND('Mapa final'!$Y$68="Muy Alta",'Mapa final'!$AA$68="Menor"),CONCATENATE("R10C",'Mapa final'!$O$68),"")</f>
        <v/>
      </c>
      <c r="U15" s="53" t="str">
        <f>IF(AND('Mapa final'!$Y$69="Muy Alta",'Mapa final'!$AA$69="Menor"),CONCATENATE("R10C",'Mapa final'!$O$69),"")</f>
        <v/>
      </c>
      <c r="V15" s="57" t="str">
        <f>IF(AND('Mapa final'!$Y$64="Muy Alta",'Mapa final'!$AA$64="Moderado"),CONCATENATE("R10C",'Mapa final'!$O$64),"")</f>
        <v/>
      </c>
      <c r="W15" s="58" t="str">
        <f>IF(AND('Mapa final'!$Y$65="Muy Alta",'Mapa final'!$AA$65="Moderado"),CONCATENATE("R10C",'Mapa final'!$O$65),"")</f>
        <v/>
      </c>
      <c r="X15" s="58" t="str">
        <f>IF(AND('Mapa final'!$Y$66="Muy Alta",'Mapa final'!$AA$66="Moderado"),CONCATENATE("R10C",'Mapa final'!$O$66),"")</f>
        <v/>
      </c>
      <c r="Y15" s="58" t="str">
        <f>IF(AND('Mapa final'!$Y$67="Muy Alta",'Mapa final'!$AA$67="Moderado"),CONCATENATE("R10C",'Mapa final'!$O$67),"")</f>
        <v/>
      </c>
      <c r="Z15" s="58" t="str">
        <f>IF(AND('Mapa final'!$Y$68="Muy Alta",'Mapa final'!$AA$68="Moderado"),CONCATENATE("R10C",'Mapa final'!$O$68),"")</f>
        <v/>
      </c>
      <c r="AA15" s="59" t="str">
        <f>IF(AND('Mapa final'!$Y$69="Muy Alta",'Mapa final'!$AA$69="Moderado"),CONCATENATE("R10C",'Mapa final'!$O$69),"")</f>
        <v/>
      </c>
      <c r="AB15" s="51" t="str">
        <f>IF(AND('Mapa final'!$Y$64="Muy Alta",'Mapa final'!$AA$64="Mayor"),CONCATENATE("R10C",'Mapa final'!$O$64),"")</f>
        <v/>
      </c>
      <c r="AC15" s="52" t="str">
        <f>IF(AND('Mapa final'!$Y$65="Muy Alta",'Mapa final'!$AA$65="Mayor"),CONCATENATE("R10C",'Mapa final'!$O$65),"")</f>
        <v/>
      </c>
      <c r="AD15" s="52" t="str">
        <f>IF(AND('Mapa final'!$Y$66="Muy Alta",'Mapa final'!$AA$66="Mayor"),CONCATENATE("R10C",'Mapa final'!$O$66),"")</f>
        <v/>
      </c>
      <c r="AE15" s="52" t="str">
        <f>IF(AND('Mapa final'!$Y$67="Muy Alta",'Mapa final'!$AA$67="Mayor"),CONCATENATE("R10C",'Mapa final'!$O$67),"")</f>
        <v/>
      </c>
      <c r="AF15" s="52" t="str">
        <f>IF(AND('Mapa final'!$Y$68="Muy Alta",'Mapa final'!$AA$68="Mayor"),CONCATENATE("R10C",'Mapa final'!$O$68),"")</f>
        <v/>
      </c>
      <c r="AG15" s="53" t="str">
        <f>IF(AND('Mapa final'!$Y$69="Muy Alta",'Mapa final'!$AA$69="Mayor"),CONCATENATE("R10C",'Mapa final'!$O$69),"")</f>
        <v/>
      </c>
      <c r="AH15" s="60" t="str">
        <f>IF(AND('Mapa final'!$Y$64="Muy Alta",'Mapa final'!$AA$64="Catastrófico"),CONCATENATE("R10C",'Mapa final'!$O$64),"")</f>
        <v/>
      </c>
      <c r="AI15" s="61" t="str">
        <f>IF(AND('Mapa final'!$Y$65="Muy Alta",'Mapa final'!$AA$65="Catastrófico"),CONCATENATE("R10C",'Mapa final'!$O$65),"")</f>
        <v/>
      </c>
      <c r="AJ15" s="61" t="str">
        <f>IF(AND('Mapa final'!$Y$66="Muy Alta",'Mapa final'!$AA$66="Catastrófico"),CONCATENATE("R10C",'Mapa final'!$O$66),"")</f>
        <v/>
      </c>
      <c r="AK15" s="61" t="str">
        <f>IF(AND('Mapa final'!$Y$67="Muy Alta",'Mapa final'!$AA$67="Catastrófico"),CONCATENATE("R10C",'Mapa final'!$O$67),"")</f>
        <v/>
      </c>
      <c r="AL15" s="61" t="str">
        <f>IF(AND('Mapa final'!$Y$68="Muy Alta",'Mapa final'!$AA$68="Catastrófico"),CONCATENATE("R10C",'Mapa final'!$O$68),"")</f>
        <v/>
      </c>
      <c r="AM15" s="62" t="str">
        <f>IF(AND('Mapa final'!$Y$69="Muy Alta",'Mapa final'!$AA$69="Catastrófico"),CONCATENATE("R10C",'Mapa final'!$O$69),"")</f>
        <v/>
      </c>
      <c r="AN15" s="82"/>
      <c r="AO15" s="378"/>
      <c r="AP15" s="379"/>
      <c r="AQ15" s="379"/>
      <c r="AR15" s="379"/>
      <c r="AS15" s="379"/>
      <c r="AT15" s="380"/>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25">
      <c r="A16" s="82"/>
      <c r="B16" s="270"/>
      <c r="C16" s="270"/>
      <c r="D16" s="271"/>
      <c r="E16" s="365" t="s">
        <v>114</v>
      </c>
      <c r="F16" s="366"/>
      <c r="G16" s="366"/>
      <c r="H16" s="366"/>
      <c r="I16" s="366"/>
      <c r="J16" s="63" t="str">
        <f>IF(AND('Mapa final'!$Y$10="Alta",'Mapa final'!$AA$10="Leve"),CONCATENATE("R1C",'Mapa final'!$O$10),"")</f>
        <v/>
      </c>
      <c r="K16" s="64" t="str">
        <f>IF(AND('Mapa final'!$Y$11="Alta",'Mapa final'!$AA$11="Leve"),CONCATENATE("R1C",'Mapa final'!$O$11),"")</f>
        <v/>
      </c>
      <c r="L16" s="64" t="str">
        <f>IF(AND('Mapa final'!$Y$12="Alta",'Mapa final'!$AA$12="Leve"),CONCATENATE("R1C",'Mapa final'!$O$12),"")</f>
        <v/>
      </c>
      <c r="M16" s="64" t="str">
        <f>IF(AND('Mapa final'!$Y$13="Alta",'Mapa final'!$AA$13="Leve"),CONCATENATE("R1C",'Mapa final'!$O$13),"")</f>
        <v/>
      </c>
      <c r="N16" s="64" t="str">
        <f>IF(AND('Mapa final'!$Y$14="Alta",'Mapa final'!$AA$14="Leve"),CONCATENATE("R1C",'Mapa final'!$O$14),"")</f>
        <v/>
      </c>
      <c r="O16" s="65" t="str">
        <f>IF(AND('Mapa final'!$Y$15="Alta",'Mapa final'!$AA$15="Leve"),CONCATENATE("R1C",'Mapa final'!$O$15),"")</f>
        <v/>
      </c>
      <c r="P16" s="63" t="str">
        <f>IF(AND('Mapa final'!$Y$10="Alta",'Mapa final'!$AA$10="Menor"),CONCATENATE("R1C",'Mapa final'!$O$10),"")</f>
        <v/>
      </c>
      <c r="Q16" s="64" t="str">
        <f>IF(AND('Mapa final'!$Y$11="Alta",'Mapa final'!$AA$11="Menor"),CONCATENATE("R1C",'Mapa final'!$O$11),"")</f>
        <v/>
      </c>
      <c r="R16" s="64" t="str">
        <f>IF(AND('Mapa final'!$Y$12="Alta",'Mapa final'!$AA$12="Menor"),CONCATENATE("R1C",'Mapa final'!$O$12),"")</f>
        <v/>
      </c>
      <c r="S16" s="64" t="str">
        <f>IF(AND('Mapa final'!$Y$13="Alta",'Mapa final'!$AA$13="Menor"),CONCATENATE("R1C",'Mapa final'!$O$13),"")</f>
        <v/>
      </c>
      <c r="T16" s="64" t="str">
        <f>IF(AND('Mapa final'!$Y$14="Alta",'Mapa final'!$AA$14="Menor"),CONCATENATE("R1C",'Mapa final'!$O$14),"")</f>
        <v/>
      </c>
      <c r="U16" s="65" t="str">
        <f>IF(AND('Mapa final'!$Y$15="Alta",'Mapa final'!$AA$15="Menor"),CONCATENATE("R1C",'Mapa final'!$O$15),"")</f>
        <v/>
      </c>
      <c r="V16" s="45" t="str">
        <f>IF(AND('Mapa final'!$Y$10="Alta",'Mapa final'!$AA$10="Moderado"),CONCATENATE("R1C",'Mapa final'!$O$10),"")</f>
        <v/>
      </c>
      <c r="W16" s="46" t="str">
        <f>IF(AND('Mapa final'!$Y$11="Alta",'Mapa final'!$AA$11="Moderado"),CONCATENATE("R1C",'Mapa final'!$O$11),"")</f>
        <v/>
      </c>
      <c r="X16" s="46" t="str">
        <f>IF(AND('Mapa final'!$Y$12="Alta",'Mapa final'!$AA$12="Moderado"),CONCATENATE("R1C",'Mapa final'!$O$12),"")</f>
        <v/>
      </c>
      <c r="Y16" s="46" t="str">
        <f>IF(AND('Mapa final'!$Y$13="Alta",'Mapa final'!$AA$13="Moderado"),CONCATENATE("R1C",'Mapa final'!$O$13),"")</f>
        <v/>
      </c>
      <c r="Z16" s="46" t="str">
        <f>IF(AND('Mapa final'!$Y$14="Alta",'Mapa final'!$AA$14="Moderado"),CONCATENATE("R1C",'Mapa final'!$O$14),"")</f>
        <v/>
      </c>
      <c r="AA16" s="47" t="str">
        <f>IF(AND('Mapa final'!$Y$15="Alta",'Mapa final'!$AA$15="Moderado"),CONCATENATE("R1C",'Mapa final'!$O$15),"")</f>
        <v/>
      </c>
      <c r="AB16" s="45" t="str">
        <f>IF(AND('Mapa final'!$Y$10="Alta",'Mapa final'!$AA$10="Mayor"),CONCATENATE("R1C",'Mapa final'!$O$10),"")</f>
        <v/>
      </c>
      <c r="AC16" s="46" t="str">
        <f>IF(AND('Mapa final'!$Y$11="Alta",'Mapa final'!$AA$11="Mayor"),CONCATENATE("R1C",'Mapa final'!$O$11),"")</f>
        <v/>
      </c>
      <c r="AD16" s="46" t="str">
        <f>IF(AND('Mapa final'!$Y$12="Alta",'Mapa final'!$AA$12="Mayor"),CONCATENATE("R1C",'Mapa final'!$O$12),"")</f>
        <v/>
      </c>
      <c r="AE16" s="46" t="str">
        <f>IF(AND('Mapa final'!$Y$13="Alta",'Mapa final'!$AA$13="Mayor"),CONCATENATE("R1C",'Mapa final'!$O$13),"")</f>
        <v/>
      </c>
      <c r="AF16" s="46" t="str">
        <f>IF(AND('Mapa final'!$Y$14="Alta",'Mapa final'!$AA$14="Mayor"),CONCATENATE("R1C",'Mapa final'!$O$14),"")</f>
        <v/>
      </c>
      <c r="AG16" s="47" t="str">
        <f>IF(AND('Mapa final'!$Y$15="Alta",'Mapa final'!$AA$15="Mayor"),CONCATENATE("R1C",'Mapa final'!$O$15),"")</f>
        <v/>
      </c>
      <c r="AH16" s="48" t="str">
        <f>IF(AND('Mapa final'!$Y$10="Alta",'Mapa final'!$AA$10="Catastrófico"),CONCATENATE("R1C",'Mapa final'!$O$10),"")</f>
        <v/>
      </c>
      <c r="AI16" s="49" t="str">
        <f>IF(AND('Mapa final'!$Y$11="Alta",'Mapa final'!$AA$11="Catastrófico"),CONCATENATE("R1C",'Mapa final'!$O$11),"")</f>
        <v/>
      </c>
      <c r="AJ16" s="49" t="str">
        <f>IF(AND('Mapa final'!$Y$12="Alta",'Mapa final'!$AA$12="Catastrófico"),CONCATENATE("R1C",'Mapa final'!$O$12),"")</f>
        <v/>
      </c>
      <c r="AK16" s="49" t="str">
        <f>IF(AND('Mapa final'!$Y$13="Alta",'Mapa final'!$AA$13="Catastrófico"),CONCATENATE("R1C",'Mapa final'!$O$13),"")</f>
        <v/>
      </c>
      <c r="AL16" s="49" t="str">
        <f>IF(AND('Mapa final'!$Y$14="Alta",'Mapa final'!$AA$14="Catastrófico"),CONCATENATE("R1C",'Mapa final'!$O$14),"")</f>
        <v/>
      </c>
      <c r="AM16" s="50" t="str">
        <f>IF(AND('Mapa final'!$Y$15="Alta",'Mapa final'!$AA$15="Catastrófico"),CONCATENATE("R1C",'Mapa final'!$O$15),"")</f>
        <v/>
      </c>
      <c r="AN16" s="82"/>
      <c r="AO16" s="356" t="s">
        <v>79</v>
      </c>
      <c r="AP16" s="357"/>
      <c r="AQ16" s="357"/>
      <c r="AR16" s="357"/>
      <c r="AS16" s="357"/>
      <c r="AT16" s="358"/>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25">
      <c r="A17" s="82"/>
      <c r="B17" s="270"/>
      <c r="C17" s="270"/>
      <c r="D17" s="271"/>
      <c r="E17" s="367"/>
      <c r="F17" s="368"/>
      <c r="G17" s="368"/>
      <c r="H17" s="368"/>
      <c r="I17" s="368"/>
      <c r="J17" s="66" t="str">
        <f>IF(AND('Mapa final'!$Y$16="Alta",'Mapa final'!$AA$16="Leve"),CONCATENATE("R2C",'Mapa final'!$O$16),"")</f>
        <v/>
      </c>
      <c r="K17" s="67" t="str">
        <f>IF(AND('Mapa final'!$Y$17="Alta",'Mapa final'!$AA$17="Leve"),CONCATENATE("R2C",'Mapa final'!$O$17),"")</f>
        <v/>
      </c>
      <c r="L17" s="67" t="str">
        <f>IF(AND('Mapa final'!$Y$18="Alta",'Mapa final'!$AA$18="Leve"),CONCATENATE("R2C",'Mapa final'!$O$18),"")</f>
        <v/>
      </c>
      <c r="M17" s="67" t="str">
        <f>IF(AND('Mapa final'!$Y$19="Alta",'Mapa final'!$AA$19="Leve"),CONCATENATE("R2C",'Mapa final'!$O$19),"")</f>
        <v/>
      </c>
      <c r="N17" s="67" t="str">
        <f>IF(AND('Mapa final'!$Y$20="Alta",'Mapa final'!$AA$20="Leve"),CONCATENATE("R2C",'Mapa final'!$O$20),"")</f>
        <v/>
      </c>
      <c r="O17" s="68" t="str">
        <f>IF(AND('Mapa final'!$Y$21="Alta",'Mapa final'!$AA$21="Leve"),CONCATENATE("R2C",'Mapa final'!$O$21),"")</f>
        <v/>
      </c>
      <c r="P17" s="66" t="str">
        <f>IF(AND('Mapa final'!$Y$16="Alta",'Mapa final'!$AA$16="Menor"),CONCATENATE("R2C",'Mapa final'!$O$16),"")</f>
        <v/>
      </c>
      <c r="Q17" s="67" t="str">
        <f>IF(AND('Mapa final'!$Y$17="Alta",'Mapa final'!$AA$17="Menor"),CONCATENATE("R2C",'Mapa final'!$O$17),"")</f>
        <v/>
      </c>
      <c r="R17" s="67" t="str">
        <f>IF(AND('Mapa final'!$Y$18="Alta",'Mapa final'!$AA$18="Menor"),CONCATENATE("R2C",'Mapa final'!$O$18),"")</f>
        <v/>
      </c>
      <c r="S17" s="67" t="str">
        <f>IF(AND('Mapa final'!$Y$19="Alta",'Mapa final'!$AA$19="Menor"),CONCATENATE("R2C",'Mapa final'!$O$19),"")</f>
        <v/>
      </c>
      <c r="T17" s="67" t="str">
        <f>IF(AND('Mapa final'!$Y$20="Alta",'Mapa final'!$AA$20="Menor"),CONCATENATE("R2C",'Mapa final'!$O$20),"")</f>
        <v/>
      </c>
      <c r="U17" s="68" t="str">
        <f>IF(AND('Mapa final'!$Y$21="Alta",'Mapa final'!$AA$21="Menor"),CONCATENATE("R2C",'Mapa final'!$O$21),"")</f>
        <v/>
      </c>
      <c r="V17" s="51" t="str">
        <f>IF(AND('Mapa final'!$Y$16="Alta",'Mapa final'!$AA$16="Moderado"),CONCATENATE("R2C",'Mapa final'!$O$16),"")</f>
        <v/>
      </c>
      <c r="W17" s="52" t="str">
        <f>IF(AND('Mapa final'!$Y$17="Alta",'Mapa final'!$AA$17="Moderado"),CONCATENATE("R2C",'Mapa final'!$O$17),"")</f>
        <v/>
      </c>
      <c r="X17" s="52" t="str">
        <f>IF(AND('Mapa final'!$Y$18="Alta",'Mapa final'!$AA$18="Moderado"),CONCATENATE("R2C",'Mapa final'!$O$18),"")</f>
        <v/>
      </c>
      <c r="Y17" s="52" t="str">
        <f>IF(AND('Mapa final'!$Y$19="Alta",'Mapa final'!$AA$19="Moderado"),CONCATENATE("R2C",'Mapa final'!$O$19),"")</f>
        <v/>
      </c>
      <c r="Z17" s="52" t="str">
        <f>IF(AND('Mapa final'!$Y$20="Alta",'Mapa final'!$AA$20="Moderado"),CONCATENATE("R2C",'Mapa final'!$O$20),"")</f>
        <v/>
      </c>
      <c r="AA17" s="53" t="str">
        <f>IF(AND('Mapa final'!$Y$21="Alta",'Mapa final'!$AA$21="Moderado"),CONCATENATE("R2C",'Mapa final'!$O$21),"")</f>
        <v/>
      </c>
      <c r="AB17" s="51" t="str">
        <f>IF(AND('Mapa final'!$Y$16="Alta",'Mapa final'!$AA$16="Mayor"),CONCATENATE("R2C",'Mapa final'!$O$16),"")</f>
        <v/>
      </c>
      <c r="AC17" s="52" t="str">
        <f>IF(AND('Mapa final'!$Y$17="Alta",'Mapa final'!$AA$17="Mayor"),CONCATENATE("R2C",'Mapa final'!$O$17),"")</f>
        <v/>
      </c>
      <c r="AD17" s="52" t="str">
        <f>IF(AND('Mapa final'!$Y$18="Alta",'Mapa final'!$AA$18="Mayor"),CONCATENATE("R2C",'Mapa final'!$O$18),"")</f>
        <v/>
      </c>
      <c r="AE17" s="52" t="str">
        <f>IF(AND('Mapa final'!$Y$19="Alta",'Mapa final'!$AA$19="Mayor"),CONCATENATE("R2C",'Mapa final'!$O$19),"")</f>
        <v/>
      </c>
      <c r="AF17" s="52" t="str">
        <f>IF(AND('Mapa final'!$Y$20="Alta",'Mapa final'!$AA$20="Mayor"),CONCATENATE("R2C",'Mapa final'!$O$20),"")</f>
        <v/>
      </c>
      <c r="AG17" s="53" t="str">
        <f>IF(AND('Mapa final'!$Y$21="Alta",'Mapa final'!$AA$21="Mayor"),CONCATENATE("R2C",'Mapa final'!$O$21),"")</f>
        <v/>
      </c>
      <c r="AH17" s="54" t="str">
        <f>IF(AND('Mapa final'!$Y$16="Alta",'Mapa final'!$AA$16="Catastrófico"),CONCATENATE("R2C",'Mapa final'!$O$16),"")</f>
        <v/>
      </c>
      <c r="AI17" s="55" t="str">
        <f>IF(AND('Mapa final'!$Y$17="Alta",'Mapa final'!$AA$17="Catastrófico"),CONCATENATE("R2C",'Mapa final'!$O$17),"")</f>
        <v/>
      </c>
      <c r="AJ17" s="55" t="str">
        <f>IF(AND('Mapa final'!$Y$18="Alta",'Mapa final'!$AA$18="Catastrófico"),CONCATENATE("R2C",'Mapa final'!$O$18),"")</f>
        <v/>
      </c>
      <c r="AK17" s="55" t="str">
        <f>IF(AND('Mapa final'!$Y$19="Alta",'Mapa final'!$AA$19="Catastrófico"),CONCATENATE("R2C",'Mapa final'!$O$19),"")</f>
        <v/>
      </c>
      <c r="AL17" s="55" t="str">
        <f>IF(AND('Mapa final'!$Y$20="Alta",'Mapa final'!$AA$20="Catastrófico"),CONCATENATE("R2C",'Mapa final'!$O$20),"")</f>
        <v/>
      </c>
      <c r="AM17" s="56" t="str">
        <f>IF(AND('Mapa final'!$Y$21="Alta",'Mapa final'!$AA$21="Catastrófico"),CONCATENATE("R2C",'Mapa final'!$O$21),"")</f>
        <v/>
      </c>
      <c r="AN17" s="82"/>
      <c r="AO17" s="359"/>
      <c r="AP17" s="360"/>
      <c r="AQ17" s="360"/>
      <c r="AR17" s="360"/>
      <c r="AS17" s="360"/>
      <c r="AT17" s="361"/>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25">
      <c r="A18" s="82"/>
      <c r="B18" s="270"/>
      <c r="C18" s="270"/>
      <c r="D18" s="271"/>
      <c r="E18" s="369"/>
      <c r="F18" s="368"/>
      <c r="G18" s="368"/>
      <c r="H18" s="368"/>
      <c r="I18" s="368"/>
      <c r="J18" s="66" t="str">
        <f>IF(AND('Mapa final'!$Y$22="Alta",'Mapa final'!$AA$22="Leve"),CONCATENATE("R3C",'Mapa final'!$O$22),"")</f>
        <v/>
      </c>
      <c r="K18" s="67" t="str">
        <f>IF(AND('Mapa final'!$Y$23="Alta",'Mapa final'!$AA$23="Leve"),CONCATENATE("R3C",'Mapa final'!$O$23),"")</f>
        <v/>
      </c>
      <c r="L18" s="67" t="str">
        <f>IF(AND('Mapa final'!$Y$24="Alta",'Mapa final'!$AA$24="Leve"),CONCATENATE("R3C",'Mapa final'!$O$24),"")</f>
        <v/>
      </c>
      <c r="M18" s="67" t="str">
        <f>IF(AND('Mapa final'!$Y$25="Alta",'Mapa final'!$AA$25="Leve"),CONCATENATE("R3C",'Mapa final'!$O$25),"")</f>
        <v/>
      </c>
      <c r="N18" s="67" t="str">
        <f>IF(AND('Mapa final'!$Y$26="Alta",'Mapa final'!$AA$26="Leve"),CONCATENATE("R3C",'Mapa final'!$O$26),"")</f>
        <v/>
      </c>
      <c r="O18" s="68" t="str">
        <f>IF(AND('Mapa final'!$Y$27="Alta",'Mapa final'!$AA$27="Leve"),CONCATENATE("R3C",'Mapa final'!$O$27),"")</f>
        <v/>
      </c>
      <c r="P18" s="66" t="str">
        <f>IF(AND('Mapa final'!$Y$22="Alta",'Mapa final'!$AA$22="Menor"),CONCATENATE("R3C",'Mapa final'!$O$22),"")</f>
        <v/>
      </c>
      <c r="Q18" s="67" t="str">
        <f>IF(AND('Mapa final'!$Y$23="Alta",'Mapa final'!$AA$23="Menor"),CONCATENATE("R3C",'Mapa final'!$O$23),"")</f>
        <v/>
      </c>
      <c r="R18" s="67" t="str">
        <f>IF(AND('Mapa final'!$Y$24="Alta",'Mapa final'!$AA$24="Menor"),CONCATENATE("R3C",'Mapa final'!$O$24),"")</f>
        <v/>
      </c>
      <c r="S18" s="67" t="str">
        <f>IF(AND('Mapa final'!$Y$25="Alta",'Mapa final'!$AA$25="Menor"),CONCATENATE("R3C",'Mapa final'!$O$25),"")</f>
        <v/>
      </c>
      <c r="T18" s="67" t="str">
        <f>IF(AND('Mapa final'!$Y$26="Alta",'Mapa final'!$AA$26="Menor"),CONCATENATE("R3C",'Mapa final'!$O$26),"")</f>
        <v/>
      </c>
      <c r="U18" s="68" t="str">
        <f>IF(AND('Mapa final'!$Y$27="Alta",'Mapa final'!$AA$27="Menor"),CONCATENATE("R3C",'Mapa final'!$O$27),"")</f>
        <v/>
      </c>
      <c r="V18" s="51" t="str">
        <f>IF(AND('Mapa final'!$Y$22="Alta",'Mapa final'!$AA$22="Moderado"),CONCATENATE("R3C",'Mapa final'!$O$22),"")</f>
        <v/>
      </c>
      <c r="W18" s="52" t="str">
        <f>IF(AND('Mapa final'!$Y$23="Alta",'Mapa final'!$AA$23="Moderado"),CONCATENATE("R3C",'Mapa final'!$O$23),"")</f>
        <v/>
      </c>
      <c r="X18" s="52" t="str">
        <f>IF(AND('Mapa final'!$Y$24="Alta",'Mapa final'!$AA$24="Moderado"),CONCATENATE("R3C",'Mapa final'!$O$24),"")</f>
        <v/>
      </c>
      <c r="Y18" s="52" t="str">
        <f>IF(AND('Mapa final'!$Y$25="Alta",'Mapa final'!$AA$25="Moderado"),CONCATENATE("R3C",'Mapa final'!$O$25),"")</f>
        <v/>
      </c>
      <c r="Z18" s="52" t="str">
        <f>IF(AND('Mapa final'!$Y$26="Alta",'Mapa final'!$AA$26="Moderado"),CONCATENATE("R3C",'Mapa final'!$O$26),"")</f>
        <v/>
      </c>
      <c r="AA18" s="53" t="str">
        <f>IF(AND('Mapa final'!$Y$27="Alta",'Mapa final'!$AA$27="Moderado"),CONCATENATE("R3C",'Mapa final'!$O$27),"")</f>
        <v/>
      </c>
      <c r="AB18" s="51" t="str">
        <f>IF(AND('Mapa final'!$Y$22="Alta",'Mapa final'!$AA$22="Mayor"),CONCATENATE("R3C",'Mapa final'!$O$22),"")</f>
        <v/>
      </c>
      <c r="AC18" s="52" t="str">
        <f>IF(AND('Mapa final'!$Y$23="Alta",'Mapa final'!$AA$23="Mayor"),CONCATENATE("R3C",'Mapa final'!$O$23),"")</f>
        <v/>
      </c>
      <c r="AD18" s="52" t="str">
        <f>IF(AND('Mapa final'!$Y$24="Alta",'Mapa final'!$AA$24="Mayor"),CONCATENATE("R3C",'Mapa final'!$O$24),"")</f>
        <v/>
      </c>
      <c r="AE18" s="52" t="str">
        <f>IF(AND('Mapa final'!$Y$25="Alta",'Mapa final'!$AA$25="Mayor"),CONCATENATE("R3C",'Mapa final'!$O$25),"")</f>
        <v/>
      </c>
      <c r="AF18" s="52" t="str">
        <f>IF(AND('Mapa final'!$Y$26="Alta",'Mapa final'!$AA$26="Mayor"),CONCATENATE("R3C",'Mapa final'!$O$26),"")</f>
        <v/>
      </c>
      <c r="AG18" s="53" t="str">
        <f>IF(AND('Mapa final'!$Y$27="Alta",'Mapa final'!$AA$27="Mayor"),CONCATENATE("R3C",'Mapa final'!$O$27),"")</f>
        <v/>
      </c>
      <c r="AH18" s="54" t="str">
        <f>IF(AND('Mapa final'!$Y$22="Alta",'Mapa final'!$AA$22="Catastrófico"),CONCATENATE("R3C",'Mapa final'!$O$22),"")</f>
        <v/>
      </c>
      <c r="AI18" s="55" t="str">
        <f>IF(AND('Mapa final'!$Y$23="Alta",'Mapa final'!$AA$23="Catastrófico"),CONCATENATE("R3C",'Mapa final'!$O$23),"")</f>
        <v/>
      </c>
      <c r="AJ18" s="55" t="str">
        <f>IF(AND('Mapa final'!$Y$24="Alta",'Mapa final'!$AA$24="Catastrófico"),CONCATENATE("R3C",'Mapa final'!$O$24),"")</f>
        <v/>
      </c>
      <c r="AK18" s="55" t="str">
        <f>IF(AND('Mapa final'!$Y$25="Alta",'Mapa final'!$AA$25="Catastrófico"),CONCATENATE("R3C",'Mapa final'!$O$25),"")</f>
        <v/>
      </c>
      <c r="AL18" s="55" t="str">
        <f>IF(AND('Mapa final'!$Y$26="Alta",'Mapa final'!$AA$26="Catastrófico"),CONCATENATE("R3C",'Mapa final'!$O$26),"")</f>
        <v/>
      </c>
      <c r="AM18" s="56" t="str">
        <f>IF(AND('Mapa final'!$Y$27="Alta",'Mapa final'!$AA$27="Catastrófico"),CONCATENATE("R3C",'Mapa final'!$O$27),"")</f>
        <v/>
      </c>
      <c r="AN18" s="82"/>
      <c r="AO18" s="359"/>
      <c r="AP18" s="360"/>
      <c r="AQ18" s="360"/>
      <c r="AR18" s="360"/>
      <c r="AS18" s="360"/>
      <c r="AT18" s="361"/>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25">
      <c r="A19" s="82"/>
      <c r="B19" s="270"/>
      <c r="C19" s="270"/>
      <c r="D19" s="271"/>
      <c r="E19" s="369"/>
      <c r="F19" s="368"/>
      <c r="G19" s="368"/>
      <c r="H19" s="368"/>
      <c r="I19" s="368"/>
      <c r="J19" s="66" t="str">
        <f>IF(AND('Mapa final'!$Y$28="Alta",'Mapa final'!$AA$28="Leve"),CONCATENATE("R4C",'Mapa final'!$O$28),"")</f>
        <v/>
      </c>
      <c r="K19" s="67" t="str">
        <f>IF(AND('Mapa final'!$Y$29="Alta",'Mapa final'!$AA$29="Leve"),CONCATENATE("R4C",'Mapa final'!$O$29),"")</f>
        <v/>
      </c>
      <c r="L19" s="67" t="str">
        <f>IF(AND('Mapa final'!$Y$30="Alta",'Mapa final'!$AA$30="Leve"),CONCATENATE("R4C",'Mapa final'!$O$30),"")</f>
        <v/>
      </c>
      <c r="M19" s="67" t="str">
        <f>IF(AND('Mapa final'!$Y$31="Alta",'Mapa final'!$AA$31="Leve"),CONCATENATE("R4C",'Mapa final'!$O$31),"")</f>
        <v/>
      </c>
      <c r="N19" s="67" t="str">
        <f>IF(AND('Mapa final'!$Y$32="Alta",'Mapa final'!$AA$32="Leve"),CONCATENATE("R4C",'Mapa final'!$O$32),"")</f>
        <v/>
      </c>
      <c r="O19" s="68" t="str">
        <f>IF(AND('Mapa final'!$Y$33="Alta",'Mapa final'!$AA$33="Leve"),CONCATENATE("R4C",'Mapa final'!$O$33),"")</f>
        <v/>
      </c>
      <c r="P19" s="66" t="str">
        <f>IF(AND('Mapa final'!$Y$28="Alta",'Mapa final'!$AA$28="Menor"),CONCATENATE("R4C",'Mapa final'!$O$28),"")</f>
        <v/>
      </c>
      <c r="Q19" s="67" t="str">
        <f>IF(AND('Mapa final'!$Y$29="Alta",'Mapa final'!$AA$29="Menor"),CONCATENATE("R4C",'Mapa final'!$O$29),"")</f>
        <v/>
      </c>
      <c r="R19" s="67" t="str">
        <f>IF(AND('Mapa final'!$Y$30="Alta",'Mapa final'!$AA$30="Menor"),CONCATENATE("R4C",'Mapa final'!$O$30),"")</f>
        <v/>
      </c>
      <c r="S19" s="67" t="str">
        <f>IF(AND('Mapa final'!$Y$31="Alta",'Mapa final'!$AA$31="Menor"),CONCATENATE("R4C",'Mapa final'!$O$31),"")</f>
        <v/>
      </c>
      <c r="T19" s="67" t="str">
        <f>IF(AND('Mapa final'!$Y$32="Alta",'Mapa final'!$AA$32="Menor"),CONCATENATE("R4C",'Mapa final'!$O$32),"")</f>
        <v/>
      </c>
      <c r="U19" s="68" t="str">
        <f>IF(AND('Mapa final'!$Y$33="Alta",'Mapa final'!$AA$33="Menor"),CONCATENATE("R4C",'Mapa final'!$O$33),"")</f>
        <v/>
      </c>
      <c r="V19" s="51" t="str">
        <f>IF(AND('Mapa final'!$Y$28="Alta",'Mapa final'!$AA$28="Moderado"),CONCATENATE("R4C",'Mapa final'!$O$28),"")</f>
        <v/>
      </c>
      <c r="W19" s="52" t="str">
        <f>IF(AND('Mapa final'!$Y$29="Alta",'Mapa final'!$AA$29="Moderado"),CONCATENATE("R4C",'Mapa final'!$O$29),"")</f>
        <v/>
      </c>
      <c r="X19" s="52" t="str">
        <f>IF(AND('Mapa final'!$Y$30="Alta",'Mapa final'!$AA$30="Moderado"),CONCATENATE("R4C",'Mapa final'!$O$30),"")</f>
        <v/>
      </c>
      <c r="Y19" s="52" t="str">
        <f>IF(AND('Mapa final'!$Y$31="Alta",'Mapa final'!$AA$31="Moderado"),CONCATENATE("R4C",'Mapa final'!$O$31),"")</f>
        <v/>
      </c>
      <c r="Z19" s="52" t="str">
        <f>IF(AND('Mapa final'!$Y$32="Alta",'Mapa final'!$AA$32="Moderado"),CONCATENATE("R4C",'Mapa final'!$O$32),"")</f>
        <v/>
      </c>
      <c r="AA19" s="53" t="str">
        <f>IF(AND('Mapa final'!$Y$33="Alta",'Mapa final'!$AA$33="Moderado"),CONCATENATE("R4C",'Mapa final'!$O$33),"")</f>
        <v/>
      </c>
      <c r="AB19" s="51" t="str">
        <f>IF(AND('Mapa final'!$Y$28="Alta",'Mapa final'!$AA$28="Mayor"),CONCATENATE("R4C",'Mapa final'!$O$28),"")</f>
        <v/>
      </c>
      <c r="AC19" s="52" t="str">
        <f>IF(AND('Mapa final'!$Y$29="Alta",'Mapa final'!$AA$29="Mayor"),CONCATENATE("R4C",'Mapa final'!$O$29),"")</f>
        <v/>
      </c>
      <c r="AD19" s="52" t="str">
        <f>IF(AND('Mapa final'!$Y$30="Alta",'Mapa final'!$AA$30="Mayor"),CONCATENATE("R4C",'Mapa final'!$O$30),"")</f>
        <v/>
      </c>
      <c r="AE19" s="52" t="str">
        <f>IF(AND('Mapa final'!$Y$31="Alta",'Mapa final'!$AA$31="Mayor"),CONCATENATE("R4C",'Mapa final'!$O$31),"")</f>
        <v/>
      </c>
      <c r="AF19" s="52" t="str">
        <f>IF(AND('Mapa final'!$Y$32="Alta",'Mapa final'!$AA$32="Mayor"),CONCATENATE("R4C",'Mapa final'!$O$32),"")</f>
        <v/>
      </c>
      <c r="AG19" s="53" t="str">
        <f>IF(AND('Mapa final'!$Y$33="Alta",'Mapa final'!$AA$33="Mayor"),CONCATENATE("R4C",'Mapa final'!$O$33),"")</f>
        <v/>
      </c>
      <c r="AH19" s="54" t="str">
        <f>IF(AND('Mapa final'!$Y$28="Alta",'Mapa final'!$AA$28="Catastrófico"),CONCATENATE("R4C",'Mapa final'!$O$28),"")</f>
        <v/>
      </c>
      <c r="AI19" s="55" t="str">
        <f>IF(AND('Mapa final'!$Y$29="Alta",'Mapa final'!$AA$29="Catastrófico"),CONCATENATE("R4C",'Mapa final'!$O$29),"")</f>
        <v/>
      </c>
      <c r="AJ19" s="55" t="str">
        <f>IF(AND('Mapa final'!$Y$30="Alta",'Mapa final'!$AA$30="Catastrófico"),CONCATENATE("R4C",'Mapa final'!$O$30),"")</f>
        <v/>
      </c>
      <c r="AK19" s="55" t="str">
        <f>IF(AND('Mapa final'!$Y$31="Alta",'Mapa final'!$AA$31="Catastrófico"),CONCATENATE("R4C",'Mapa final'!$O$31),"")</f>
        <v/>
      </c>
      <c r="AL19" s="55" t="str">
        <f>IF(AND('Mapa final'!$Y$32="Alta",'Mapa final'!$AA$32="Catastrófico"),CONCATENATE("R4C",'Mapa final'!$O$32),"")</f>
        <v/>
      </c>
      <c r="AM19" s="56" t="str">
        <f>IF(AND('Mapa final'!$Y$33="Alta",'Mapa final'!$AA$33="Catastrófico"),CONCATENATE("R4C",'Mapa final'!$O$33),"")</f>
        <v/>
      </c>
      <c r="AN19" s="82"/>
      <c r="AO19" s="359"/>
      <c r="AP19" s="360"/>
      <c r="AQ19" s="360"/>
      <c r="AR19" s="360"/>
      <c r="AS19" s="360"/>
      <c r="AT19" s="361"/>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25">
      <c r="A20" s="82"/>
      <c r="B20" s="270"/>
      <c r="C20" s="270"/>
      <c r="D20" s="271"/>
      <c r="E20" s="369"/>
      <c r="F20" s="368"/>
      <c r="G20" s="368"/>
      <c r="H20" s="368"/>
      <c r="I20" s="368"/>
      <c r="J20" s="66" t="str">
        <f>IF(AND('Mapa final'!$Y$34="Alta",'Mapa final'!$AA$34="Leve"),CONCATENATE("R5C",'Mapa final'!$O$34),"")</f>
        <v/>
      </c>
      <c r="K20" s="67" t="str">
        <f>IF(AND('Mapa final'!$Y$35="Alta",'Mapa final'!$AA$35="Leve"),CONCATENATE("R5C",'Mapa final'!$O$35),"")</f>
        <v/>
      </c>
      <c r="L20" s="67" t="str">
        <f>IF(AND('Mapa final'!$Y$36="Alta",'Mapa final'!$AA$36="Leve"),CONCATENATE("R5C",'Mapa final'!$O$36),"")</f>
        <v/>
      </c>
      <c r="M20" s="67" t="str">
        <f>IF(AND('Mapa final'!$Y$37="Alta",'Mapa final'!$AA$37="Leve"),CONCATENATE("R5C",'Mapa final'!$O$37),"")</f>
        <v/>
      </c>
      <c r="N20" s="67" t="str">
        <f>IF(AND('Mapa final'!$Y$38="Alta",'Mapa final'!$AA$38="Leve"),CONCATENATE("R5C",'Mapa final'!$O$38),"")</f>
        <v/>
      </c>
      <c r="O20" s="68" t="str">
        <f>IF(AND('Mapa final'!$Y$39="Alta",'Mapa final'!$AA$39="Leve"),CONCATENATE("R5C",'Mapa final'!$O$39),"")</f>
        <v/>
      </c>
      <c r="P20" s="66" t="str">
        <f>IF(AND('Mapa final'!$Y$34="Alta",'Mapa final'!$AA$34="Menor"),CONCATENATE("R5C",'Mapa final'!$O$34),"")</f>
        <v/>
      </c>
      <c r="Q20" s="67" t="str">
        <f>IF(AND('Mapa final'!$Y$35="Alta",'Mapa final'!$AA$35="Menor"),CONCATENATE("R5C",'Mapa final'!$O$35),"")</f>
        <v/>
      </c>
      <c r="R20" s="67" t="str">
        <f>IF(AND('Mapa final'!$Y$36="Alta",'Mapa final'!$AA$36="Menor"),CONCATENATE("R5C",'Mapa final'!$O$36),"")</f>
        <v/>
      </c>
      <c r="S20" s="67" t="str">
        <f>IF(AND('Mapa final'!$Y$37="Alta",'Mapa final'!$AA$37="Menor"),CONCATENATE("R5C",'Mapa final'!$O$37),"")</f>
        <v/>
      </c>
      <c r="T20" s="67" t="str">
        <f>IF(AND('Mapa final'!$Y$38="Alta",'Mapa final'!$AA$38="Menor"),CONCATENATE("R5C",'Mapa final'!$O$38),"")</f>
        <v/>
      </c>
      <c r="U20" s="68" t="str">
        <f>IF(AND('Mapa final'!$Y$39="Alta",'Mapa final'!$AA$39="Menor"),CONCATENATE("R5C",'Mapa final'!$O$39),"")</f>
        <v/>
      </c>
      <c r="V20" s="51" t="str">
        <f>IF(AND('Mapa final'!$Y$34="Alta",'Mapa final'!$AA$34="Moderado"),CONCATENATE("R5C",'Mapa final'!$O$34),"")</f>
        <v/>
      </c>
      <c r="W20" s="52" t="str">
        <f>IF(AND('Mapa final'!$Y$35="Alta",'Mapa final'!$AA$35="Moderado"),CONCATENATE("R5C",'Mapa final'!$O$35),"")</f>
        <v/>
      </c>
      <c r="X20" s="52" t="str">
        <f>IF(AND('Mapa final'!$Y$36="Alta",'Mapa final'!$AA$36="Moderado"),CONCATENATE("R5C",'Mapa final'!$O$36),"")</f>
        <v/>
      </c>
      <c r="Y20" s="52" t="str">
        <f>IF(AND('Mapa final'!$Y$37="Alta",'Mapa final'!$AA$37="Moderado"),CONCATENATE("R5C",'Mapa final'!$O$37),"")</f>
        <v/>
      </c>
      <c r="Z20" s="52" t="str">
        <f>IF(AND('Mapa final'!$Y$38="Alta",'Mapa final'!$AA$38="Moderado"),CONCATENATE("R5C",'Mapa final'!$O$38),"")</f>
        <v/>
      </c>
      <c r="AA20" s="53" t="str">
        <f>IF(AND('Mapa final'!$Y$39="Alta",'Mapa final'!$AA$39="Moderado"),CONCATENATE("R5C",'Mapa final'!$O$39),"")</f>
        <v/>
      </c>
      <c r="AB20" s="51" t="str">
        <f>IF(AND('Mapa final'!$Y$34="Alta",'Mapa final'!$AA$34="Mayor"),CONCATENATE("R5C",'Mapa final'!$O$34),"")</f>
        <v/>
      </c>
      <c r="AC20" s="52" t="str">
        <f>IF(AND('Mapa final'!$Y$35="Alta",'Mapa final'!$AA$35="Mayor"),CONCATENATE("R5C",'Mapa final'!$O$35),"")</f>
        <v/>
      </c>
      <c r="AD20" s="52" t="str">
        <f>IF(AND('Mapa final'!$Y$36="Alta",'Mapa final'!$AA$36="Mayor"),CONCATENATE("R5C",'Mapa final'!$O$36),"")</f>
        <v/>
      </c>
      <c r="AE20" s="52" t="str">
        <f>IF(AND('Mapa final'!$Y$37="Alta",'Mapa final'!$AA$37="Mayor"),CONCATENATE("R5C",'Mapa final'!$O$37),"")</f>
        <v/>
      </c>
      <c r="AF20" s="52" t="str">
        <f>IF(AND('Mapa final'!$Y$38="Alta",'Mapa final'!$AA$38="Mayor"),CONCATENATE("R5C",'Mapa final'!$O$38),"")</f>
        <v/>
      </c>
      <c r="AG20" s="53" t="str">
        <f>IF(AND('Mapa final'!$Y$39="Alta",'Mapa final'!$AA$39="Mayor"),CONCATENATE("R5C",'Mapa final'!$O$39),"")</f>
        <v/>
      </c>
      <c r="AH20" s="54" t="str">
        <f>IF(AND('Mapa final'!$Y$34="Alta",'Mapa final'!$AA$34="Catastrófico"),CONCATENATE("R5C",'Mapa final'!$O$34),"")</f>
        <v/>
      </c>
      <c r="AI20" s="55" t="str">
        <f>IF(AND('Mapa final'!$Y$35="Alta",'Mapa final'!$AA$35="Catastrófico"),CONCATENATE("R5C",'Mapa final'!$O$35),"")</f>
        <v/>
      </c>
      <c r="AJ20" s="55" t="str">
        <f>IF(AND('Mapa final'!$Y$36="Alta",'Mapa final'!$AA$36="Catastrófico"),CONCATENATE("R5C",'Mapa final'!$O$36),"")</f>
        <v/>
      </c>
      <c r="AK20" s="55" t="str">
        <f>IF(AND('Mapa final'!$Y$37="Alta",'Mapa final'!$AA$37="Catastrófico"),CONCATENATE("R5C",'Mapa final'!$O$37),"")</f>
        <v/>
      </c>
      <c r="AL20" s="55" t="str">
        <f>IF(AND('Mapa final'!$Y$38="Alta",'Mapa final'!$AA$38="Catastrófico"),CONCATENATE("R5C",'Mapa final'!$O$38),"")</f>
        <v/>
      </c>
      <c r="AM20" s="56" t="str">
        <f>IF(AND('Mapa final'!$Y$39="Alta",'Mapa final'!$AA$39="Catastrófico"),CONCATENATE("R5C",'Mapa final'!$O$39),"")</f>
        <v/>
      </c>
      <c r="AN20" s="82"/>
      <c r="AO20" s="359"/>
      <c r="AP20" s="360"/>
      <c r="AQ20" s="360"/>
      <c r="AR20" s="360"/>
      <c r="AS20" s="360"/>
      <c r="AT20" s="361"/>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25">
      <c r="A21" s="82"/>
      <c r="B21" s="270"/>
      <c r="C21" s="270"/>
      <c r="D21" s="271"/>
      <c r="E21" s="369"/>
      <c r="F21" s="368"/>
      <c r="G21" s="368"/>
      <c r="H21" s="368"/>
      <c r="I21" s="368"/>
      <c r="J21" s="66" t="str">
        <f>IF(AND('Mapa final'!$Y$40="Alta",'Mapa final'!$AA$40="Leve"),CONCATENATE("R6C",'Mapa final'!$O$40),"")</f>
        <v/>
      </c>
      <c r="K21" s="67" t="str">
        <f>IF(AND('Mapa final'!$Y$41="Alta",'Mapa final'!$AA$41="Leve"),CONCATENATE("R6C",'Mapa final'!$O$41),"")</f>
        <v/>
      </c>
      <c r="L21" s="67" t="str">
        <f>IF(AND('Mapa final'!$Y$42="Alta",'Mapa final'!$AA$42="Leve"),CONCATENATE("R6C",'Mapa final'!$O$42),"")</f>
        <v/>
      </c>
      <c r="M21" s="67" t="str">
        <f>IF(AND('Mapa final'!$Y$43="Alta",'Mapa final'!$AA$43="Leve"),CONCATENATE("R6C",'Mapa final'!$O$43),"")</f>
        <v/>
      </c>
      <c r="N21" s="67" t="str">
        <f>IF(AND('Mapa final'!$Y$44="Alta",'Mapa final'!$AA$44="Leve"),CONCATENATE("R6C",'Mapa final'!$O$44),"")</f>
        <v/>
      </c>
      <c r="O21" s="68" t="str">
        <f>IF(AND('Mapa final'!$Y$45="Alta",'Mapa final'!$AA$45="Leve"),CONCATENATE("R6C",'Mapa final'!$O$45),"")</f>
        <v/>
      </c>
      <c r="P21" s="66" t="str">
        <f>IF(AND('Mapa final'!$Y$40="Alta",'Mapa final'!$AA$40="Menor"),CONCATENATE("R6C",'Mapa final'!$O$40),"")</f>
        <v/>
      </c>
      <c r="Q21" s="67" t="str">
        <f>IF(AND('Mapa final'!$Y$41="Alta",'Mapa final'!$AA$41="Menor"),CONCATENATE("R6C",'Mapa final'!$O$41),"")</f>
        <v/>
      </c>
      <c r="R21" s="67" t="str">
        <f>IF(AND('Mapa final'!$Y$42="Alta",'Mapa final'!$AA$42="Menor"),CONCATENATE("R6C",'Mapa final'!$O$42),"")</f>
        <v/>
      </c>
      <c r="S21" s="67" t="str">
        <f>IF(AND('Mapa final'!$Y$43="Alta",'Mapa final'!$AA$43="Menor"),CONCATENATE("R6C",'Mapa final'!$O$43),"")</f>
        <v/>
      </c>
      <c r="T21" s="67" t="str">
        <f>IF(AND('Mapa final'!$Y$44="Alta",'Mapa final'!$AA$44="Menor"),CONCATENATE("R6C",'Mapa final'!$O$44),"")</f>
        <v/>
      </c>
      <c r="U21" s="68" t="str">
        <f>IF(AND('Mapa final'!$Y$45="Alta",'Mapa final'!$AA$45="Menor"),CONCATENATE("R6C",'Mapa final'!$O$45),"")</f>
        <v/>
      </c>
      <c r="V21" s="51" t="str">
        <f>IF(AND('Mapa final'!$Y$40="Alta",'Mapa final'!$AA$40="Moderado"),CONCATENATE("R6C",'Mapa final'!$O$40),"")</f>
        <v/>
      </c>
      <c r="W21" s="52" t="str">
        <f>IF(AND('Mapa final'!$Y$41="Alta",'Mapa final'!$AA$41="Moderado"),CONCATENATE("R6C",'Mapa final'!$O$41),"")</f>
        <v/>
      </c>
      <c r="X21" s="52" t="str">
        <f>IF(AND('Mapa final'!$Y$42="Alta",'Mapa final'!$AA$42="Moderado"),CONCATENATE("R6C",'Mapa final'!$O$42),"")</f>
        <v/>
      </c>
      <c r="Y21" s="52" t="str">
        <f>IF(AND('Mapa final'!$Y$43="Alta",'Mapa final'!$AA$43="Moderado"),CONCATENATE("R6C",'Mapa final'!$O$43),"")</f>
        <v/>
      </c>
      <c r="Z21" s="52" t="str">
        <f>IF(AND('Mapa final'!$Y$44="Alta",'Mapa final'!$AA$44="Moderado"),CONCATENATE("R6C",'Mapa final'!$O$44),"")</f>
        <v/>
      </c>
      <c r="AA21" s="53" t="str">
        <f>IF(AND('Mapa final'!$Y$45="Alta",'Mapa final'!$AA$45="Moderado"),CONCATENATE("R6C",'Mapa final'!$O$45),"")</f>
        <v/>
      </c>
      <c r="AB21" s="51" t="str">
        <f>IF(AND('Mapa final'!$Y$40="Alta",'Mapa final'!$AA$40="Mayor"),CONCATENATE("R6C",'Mapa final'!$O$40),"")</f>
        <v/>
      </c>
      <c r="AC21" s="52" t="str">
        <f>IF(AND('Mapa final'!$Y$41="Alta",'Mapa final'!$AA$41="Mayor"),CONCATENATE("R6C",'Mapa final'!$O$41),"")</f>
        <v/>
      </c>
      <c r="AD21" s="52" t="str">
        <f>IF(AND('Mapa final'!$Y$42="Alta",'Mapa final'!$AA$42="Mayor"),CONCATENATE("R6C",'Mapa final'!$O$42),"")</f>
        <v/>
      </c>
      <c r="AE21" s="52" t="str">
        <f>IF(AND('Mapa final'!$Y$43="Alta",'Mapa final'!$AA$43="Mayor"),CONCATENATE("R6C",'Mapa final'!$O$43),"")</f>
        <v/>
      </c>
      <c r="AF21" s="52" t="str">
        <f>IF(AND('Mapa final'!$Y$44="Alta",'Mapa final'!$AA$44="Mayor"),CONCATENATE("R6C",'Mapa final'!$O$44),"")</f>
        <v/>
      </c>
      <c r="AG21" s="53" t="str">
        <f>IF(AND('Mapa final'!$Y$45="Alta",'Mapa final'!$AA$45="Mayor"),CONCATENATE("R6C",'Mapa final'!$O$45),"")</f>
        <v/>
      </c>
      <c r="AH21" s="54" t="str">
        <f>IF(AND('Mapa final'!$Y$40="Alta",'Mapa final'!$AA$40="Catastrófico"),CONCATENATE("R6C",'Mapa final'!$O$40),"")</f>
        <v/>
      </c>
      <c r="AI21" s="55" t="str">
        <f>IF(AND('Mapa final'!$Y$41="Alta",'Mapa final'!$AA$41="Catastrófico"),CONCATENATE("R6C",'Mapa final'!$O$41),"")</f>
        <v/>
      </c>
      <c r="AJ21" s="55" t="str">
        <f>IF(AND('Mapa final'!$Y$42="Alta",'Mapa final'!$AA$42="Catastrófico"),CONCATENATE("R6C",'Mapa final'!$O$42),"")</f>
        <v/>
      </c>
      <c r="AK21" s="55" t="str">
        <f>IF(AND('Mapa final'!$Y$43="Alta",'Mapa final'!$AA$43="Catastrófico"),CONCATENATE("R6C",'Mapa final'!$O$43),"")</f>
        <v/>
      </c>
      <c r="AL21" s="55" t="str">
        <f>IF(AND('Mapa final'!$Y$44="Alta",'Mapa final'!$AA$44="Catastrófico"),CONCATENATE("R6C",'Mapa final'!$O$44),"")</f>
        <v/>
      </c>
      <c r="AM21" s="56" t="str">
        <f>IF(AND('Mapa final'!$Y$45="Alta",'Mapa final'!$AA$45="Catastrófico"),CONCATENATE("R6C",'Mapa final'!$O$45),"")</f>
        <v/>
      </c>
      <c r="AN21" s="82"/>
      <c r="AO21" s="359"/>
      <c r="AP21" s="360"/>
      <c r="AQ21" s="360"/>
      <c r="AR21" s="360"/>
      <c r="AS21" s="360"/>
      <c r="AT21" s="361"/>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25">
      <c r="A22" s="82"/>
      <c r="B22" s="270"/>
      <c r="C22" s="270"/>
      <c r="D22" s="271"/>
      <c r="E22" s="369"/>
      <c r="F22" s="368"/>
      <c r="G22" s="368"/>
      <c r="H22" s="368"/>
      <c r="I22" s="368"/>
      <c r="J22" s="66" t="str">
        <f>IF(AND('Mapa final'!$Y$46="Alta",'Mapa final'!$AA$46="Leve"),CONCATENATE("R7C",'Mapa final'!$O$46),"")</f>
        <v/>
      </c>
      <c r="K22" s="67" t="str">
        <f>IF(AND('Mapa final'!$Y$47="Alta",'Mapa final'!$AA$47="Leve"),CONCATENATE("R7C",'Mapa final'!$O$47),"")</f>
        <v/>
      </c>
      <c r="L22" s="67" t="str">
        <f>IF(AND('Mapa final'!$Y$48="Alta",'Mapa final'!$AA$48="Leve"),CONCATENATE("R7C",'Mapa final'!$O$48),"")</f>
        <v/>
      </c>
      <c r="M22" s="67" t="str">
        <f>IF(AND('Mapa final'!$Y$49="Alta",'Mapa final'!$AA$49="Leve"),CONCATENATE("R7C",'Mapa final'!$O$49),"")</f>
        <v/>
      </c>
      <c r="N22" s="67" t="str">
        <f>IF(AND('Mapa final'!$Y$50="Alta",'Mapa final'!$AA$50="Leve"),CONCATENATE("R7C",'Mapa final'!$O$50),"")</f>
        <v/>
      </c>
      <c r="O22" s="68" t="str">
        <f>IF(AND('Mapa final'!$Y$51="Alta",'Mapa final'!$AA$51="Leve"),CONCATENATE("R7C",'Mapa final'!$O$51),"")</f>
        <v/>
      </c>
      <c r="P22" s="66" t="str">
        <f>IF(AND('Mapa final'!$Y$46="Alta",'Mapa final'!$AA$46="Menor"),CONCATENATE("R7C",'Mapa final'!$O$46),"")</f>
        <v/>
      </c>
      <c r="Q22" s="67" t="str">
        <f>IF(AND('Mapa final'!$Y$47="Alta",'Mapa final'!$AA$47="Menor"),CONCATENATE("R7C",'Mapa final'!$O$47),"")</f>
        <v/>
      </c>
      <c r="R22" s="67" t="str">
        <f>IF(AND('Mapa final'!$Y$48="Alta",'Mapa final'!$AA$48="Menor"),CONCATENATE("R7C",'Mapa final'!$O$48),"")</f>
        <v/>
      </c>
      <c r="S22" s="67" t="str">
        <f>IF(AND('Mapa final'!$Y$49="Alta",'Mapa final'!$AA$49="Menor"),CONCATENATE("R7C",'Mapa final'!$O$49),"")</f>
        <v/>
      </c>
      <c r="T22" s="67" t="str">
        <f>IF(AND('Mapa final'!$Y$50="Alta",'Mapa final'!$AA$50="Menor"),CONCATENATE("R7C",'Mapa final'!$O$50),"")</f>
        <v/>
      </c>
      <c r="U22" s="68" t="str">
        <f>IF(AND('Mapa final'!$Y$51="Alta",'Mapa final'!$AA$51="Menor"),CONCATENATE("R7C",'Mapa final'!$O$51),"")</f>
        <v/>
      </c>
      <c r="V22" s="51" t="str">
        <f>IF(AND('Mapa final'!$Y$46="Alta",'Mapa final'!$AA$46="Moderado"),CONCATENATE("R7C",'Mapa final'!$O$46),"")</f>
        <v/>
      </c>
      <c r="W22" s="52" t="str">
        <f>IF(AND('Mapa final'!$Y$47="Alta",'Mapa final'!$AA$47="Moderado"),CONCATENATE("R7C",'Mapa final'!$O$47),"")</f>
        <v/>
      </c>
      <c r="X22" s="52" t="str">
        <f>IF(AND('Mapa final'!$Y$48="Alta",'Mapa final'!$AA$48="Moderado"),CONCATENATE("R7C",'Mapa final'!$O$48),"")</f>
        <v/>
      </c>
      <c r="Y22" s="52" t="str">
        <f>IF(AND('Mapa final'!$Y$49="Alta",'Mapa final'!$AA$49="Moderado"),CONCATENATE("R7C",'Mapa final'!$O$49),"")</f>
        <v/>
      </c>
      <c r="Z22" s="52" t="str">
        <f>IF(AND('Mapa final'!$Y$50="Alta",'Mapa final'!$AA$50="Moderado"),CONCATENATE("R7C",'Mapa final'!$O$50),"")</f>
        <v/>
      </c>
      <c r="AA22" s="53" t="str">
        <f>IF(AND('Mapa final'!$Y$51="Alta",'Mapa final'!$AA$51="Moderado"),CONCATENATE("R7C",'Mapa final'!$O$51),"")</f>
        <v/>
      </c>
      <c r="AB22" s="51" t="str">
        <f>IF(AND('Mapa final'!$Y$46="Alta",'Mapa final'!$AA$46="Mayor"),CONCATENATE("R7C",'Mapa final'!$O$46),"")</f>
        <v/>
      </c>
      <c r="AC22" s="52" t="str">
        <f>IF(AND('Mapa final'!$Y$47="Alta",'Mapa final'!$AA$47="Mayor"),CONCATENATE("R7C",'Mapa final'!$O$47),"")</f>
        <v/>
      </c>
      <c r="AD22" s="52" t="str">
        <f>IF(AND('Mapa final'!$Y$48="Alta",'Mapa final'!$AA$48="Mayor"),CONCATENATE("R7C",'Mapa final'!$O$48),"")</f>
        <v/>
      </c>
      <c r="AE22" s="52" t="str">
        <f>IF(AND('Mapa final'!$Y$49="Alta",'Mapa final'!$AA$49="Mayor"),CONCATENATE("R7C",'Mapa final'!$O$49),"")</f>
        <v/>
      </c>
      <c r="AF22" s="52" t="str">
        <f>IF(AND('Mapa final'!$Y$50="Alta",'Mapa final'!$AA$50="Mayor"),CONCATENATE("R7C",'Mapa final'!$O$50),"")</f>
        <v/>
      </c>
      <c r="AG22" s="53" t="str">
        <f>IF(AND('Mapa final'!$Y$51="Alta",'Mapa final'!$AA$51="Mayor"),CONCATENATE("R7C",'Mapa final'!$O$51),"")</f>
        <v/>
      </c>
      <c r="AH22" s="54" t="str">
        <f>IF(AND('Mapa final'!$Y$46="Alta",'Mapa final'!$AA$46="Catastrófico"),CONCATENATE("R7C",'Mapa final'!$O$46),"")</f>
        <v/>
      </c>
      <c r="AI22" s="55" t="str">
        <f>IF(AND('Mapa final'!$Y$47="Alta",'Mapa final'!$AA$47="Catastrófico"),CONCATENATE("R7C",'Mapa final'!$O$47),"")</f>
        <v/>
      </c>
      <c r="AJ22" s="55" t="str">
        <f>IF(AND('Mapa final'!$Y$48="Alta",'Mapa final'!$AA$48="Catastrófico"),CONCATENATE("R7C",'Mapa final'!$O$48),"")</f>
        <v/>
      </c>
      <c r="AK22" s="55" t="str">
        <f>IF(AND('Mapa final'!$Y$49="Alta",'Mapa final'!$AA$49="Catastrófico"),CONCATENATE("R7C",'Mapa final'!$O$49),"")</f>
        <v/>
      </c>
      <c r="AL22" s="55" t="str">
        <f>IF(AND('Mapa final'!$Y$50="Alta",'Mapa final'!$AA$50="Catastrófico"),CONCATENATE("R7C",'Mapa final'!$O$50),"")</f>
        <v/>
      </c>
      <c r="AM22" s="56" t="str">
        <f>IF(AND('Mapa final'!$Y$51="Alta",'Mapa final'!$AA$51="Catastrófico"),CONCATENATE("R7C",'Mapa final'!$O$51),"")</f>
        <v/>
      </c>
      <c r="AN22" s="82"/>
      <c r="AO22" s="359"/>
      <c r="AP22" s="360"/>
      <c r="AQ22" s="360"/>
      <c r="AR22" s="360"/>
      <c r="AS22" s="360"/>
      <c r="AT22" s="361"/>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25">
      <c r="A23" s="82"/>
      <c r="B23" s="270"/>
      <c r="C23" s="270"/>
      <c r="D23" s="271"/>
      <c r="E23" s="369"/>
      <c r="F23" s="368"/>
      <c r="G23" s="368"/>
      <c r="H23" s="368"/>
      <c r="I23" s="368"/>
      <c r="J23" s="66" t="str">
        <f>IF(AND('Mapa final'!$Y$52="Alta",'Mapa final'!$AA$52="Leve"),CONCATENATE("R8C",'Mapa final'!$O$52),"")</f>
        <v/>
      </c>
      <c r="K23" s="67" t="str">
        <f>IF(AND('Mapa final'!$Y$53="Alta",'Mapa final'!$AA$53="Leve"),CONCATENATE("R8C",'Mapa final'!$O$53),"")</f>
        <v/>
      </c>
      <c r="L23" s="67" t="str">
        <f>IF(AND('Mapa final'!$Y$54="Alta",'Mapa final'!$AA$54="Leve"),CONCATENATE("R8C",'Mapa final'!$O$54),"")</f>
        <v/>
      </c>
      <c r="M23" s="67" t="str">
        <f>IF(AND('Mapa final'!$Y$55="Alta",'Mapa final'!$AA$55="Leve"),CONCATENATE("R8C",'Mapa final'!$O$55),"")</f>
        <v/>
      </c>
      <c r="N23" s="67" t="str">
        <f>IF(AND('Mapa final'!$Y$56="Alta",'Mapa final'!$AA$56="Leve"),CONCATENATE("R8C",'Mapa final'!$O$56),"")</f>
        <v/>
      </c>
      <c r="O23" s="68" t="str">
        <f>IF(AND('Mapa final'!$Y$57="Alta",'Mapa final'!$AA$57="Leve"),CONCATENATE("R8C",'Mapa final'!$O$57),"")</f>
        <v/>
      </c>
      <c r="P23" s="66" t="str">
        <f>IF(AND('Mapa final'!$Y$52="Alta",'Mapa final'!$AA$52="Menor"),CONCATENATE("R8C",'Mapa final'!$O$52),"")</f>
        <v/>
      </c>
      <c r="Q23" s="67" t="str">
        <f>IF(AND('Mapa final'!$Y$53="Alta",'Mapa final'!$AA$53="Menor"),CONCATENATE("R8C",'Mapa final'!$O$53),"")</f>
        <v/>
      </c>
      <c r="R23" s="67" t="str">
        <f>IF(AND('Mapa final'!$Y$54="Alta",'Mapa final'!$AA$54="Menor"),CONCATENATE("R8C",'Mapa final'!$O$54),"")</f>
        <v/>
      </c>
      <c r="S23" s="67" t="str">
        <f>IF(AND('Mapa final'!$Y$55="Alta",'Mapa final'!$AA$55="Menor"),CONCATENATE("R8C",'Mapa final'!$O$55),"")</f>
        <v/>
      </c>
      <c r="T23" s="67" t="str">
        <f>IF(AND('Mapa final'!$Y$56="Alta",'Mapa final'!$AA$56="Menor"),CONCATENATE("R8C",'Mapa final'!$O$56),"")</f>
        <v/>
      </c>
      <c r="U23" s="68" t="str">
        <f>IF(AND('Mapa final'!$Y$57="Alta",'Mapa final'!$AA$57="Menor"),CONCATENATE("R8C",'Mapa final'!$O$57),"")</f>
        <v/>
      </c>
      <c r="V23" s="51" t="str">
        <f>IF(AND('Mapa final'!$Y$52="Alta",'Mapa final'!$AA$52="Moderado"),CONCATENATE("R8C",'Mapa final'!$O$52),"")</f>
        <v/>
      </c>
      <c r="W23" s="52" t="str">
        <f>IF(AND('Mapa final'!$Y$53="Alta",'Mapa final'!$AA$53="Moderado"),CONCATENATE("R8C",'Mapa final'!$O$53),"")</f>
        <v/>
      </c>
      <c r="X23" s="52" t="str">
        <f>IF(AND('Mapa final'!$Y$54="Alta",'Mapa final'!$AA$54="Moderado"),CONCATENATE("R8C",'Mapa final'!$O$54),"")</f>
        <v/>
      </c>
      <c r="Y23" s="52" t="str">
        <f>IF(AND('Mapa final'!$Y$55="Alta",'Mapa final'!$AA$55="Moderado"),CONCATENATE("R8C",'Mapa final'!$O$55),"")</f>
        <v/>
      </c>
      <c r="Z23" s="52" t="str">
        <f>IF(AND('Mapa final'!$Y$56="Alta",'Mapa final'!$AA$56="Moderado"),CONCATENATE("R8C",'Mapa final'!$O$56),"")</f>
        <v/>
      </c>
      <c r="AA23" s="53" t="str">
        <f>IF(AND('Mapa final'!$Y$57="Alta",'Mapa final'!$AA$57="Moderado"),CONCATENATE("R8C",'Mapa final'!$O$57),"")</f>
        <v/>
      </c>
      <c r="AB23" s="51" t="str">
        <f>IF(AND('Mapa final'!$Y$52="Alta",'Mapa final'!$AA$52="Mayor"),CONCATENATE("R8C",'Mapa final'!$O$52),"")</f>
        <v/>
      </c>
      <c r="AC23" s="52" t="str">
        <f>IF(AND('Mapa final'!$Y$53="Alta",'Mapa final'!$AA$53="Mayor"),CONCATENATE("R8C",'Mapa final'!$O$53),"")</f>
        <v/>
      </c>
      <c r="AD23" s="52" t="str">
        <f>IF(AND('Mapa final'!$Y$54="Alta",'Mapa final'!$AA$54="Mayor"),CONCATENATE("R8C",'Mapa final'!$O$54),"")</f>
        <v/>
      </c>
      <c r="AE23" s="52" t="str">
        <f>IF(AND('Mapa final'!$Y$55="Alta",'Mapa final'!$AA$55="Mayor"),CONCATENATE("R8C",'Mapa final'!$O$55),"")</f>
        <v/>
      </c>
      <c r="AF23" s="52" t="str">
        <f>IF(AND('Mapa final'!$Y$56="Alta",'Mapa final'!$AA$56="Mayor"),CONCATENATE("R8C",'Mapa final'!$O$56),"")</f>
        <v/>
      </c>
      <c r="AG23" s="53" t="str">
        <f>IF(AND('Mapa final'!$Y$57="Alta",'Mapa final'!$AA$57="Mayor"),CONCATENATE("R8C",'Mapa final'!$O$57),"")</f>
        <v/>
      </c>
      <c r="AH23" s="54" t="str">
        <f>IF(AND('Mapa final'!$Y$52="Alta",'Mapa final'!$AA$52="Catastrófico"),CONCATENATE("R8C",'Mapa final'!$O$52),"")</f>
        <v/>
      </c>
      <c r="AI23" s="55" t="str">
        <f>IF(AND('Mapa final'!$Y$53="Alta",'Mapa final'!$AA$53="Catastrófico"),CONCATENATE("R8C",'Mapa final'!$O$53),"")</f>
        <v/>
      </c>
      <c r="AJ23" s="55" t="str">
        <f>IF(AND('Mapa final'!$Y$54="Alta",'Mapa final'!$AA$54="Catastrófico"),CONCATENATE("R8C",'Mapa final'!$O$54),"")</f>
        <v/>
      </c>
      <c r="AK23" s="55" t="str">
        <f>IF(AND('Mapa final'!$Y$55="Alta",'Mapa final'!$AA$55="Catastrófico"),CONCATENATE("R8C",'Mapa final'!$O$55),"")</f>
        <v/>
      </c>
      <c r="AL23" s="55" t="str">
        <f>IF(AND('Mapa final'!$Y$56="Alta",'Mapa final'!$AA$56="Catastrófico"),CONCATENATE("R8C",'Mapa final'!$O$56),"")</f>
        <v/>
      </c>
      <c r="AM23" s="56" t="str">
        <f>IF(AND('Mapa final'!$Y$57="Alta",'Mapa final'!$AA$57="Catastrófico"),CONCATENATE("R8C",'Mapa final'!$O$57),"")</f>
        <v/>
      </c>
      <c r="AN23" s="82"/>
      <c r="AO23" s="359"/>
      <c r="AP23" s="360"/>
      <c r="AQ23" s="360"/>
      <c r="AR23" s="360"/>
      <c r="AS23" s="360"/>
      <c r="AT23" s="361"/>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25">
      <c r="A24" s="82"/>
      <c r="B24" s="270"/>
      <c r="C24" s="270"/>
      <c r="D24" s="271"/>
      <c r="E24" s="369"/>
      <c r="F24" s="368"/>
      <c r="G24" s="368"/>
      <c r="H24" s="368"/>
      <c r="I24" s="368"/>
      <c r="J24" s="66" t="str">
        <f>IF(AND('Mapa final'!$Y$58="Alta",'Mapa final'!$AA$58="Leve"),CONCATENATE("R9C",'Mapa final'!$O$58),"")</f>
        <v/>
      </c>
      <c r="K24" s="67" t="str">
        <f>IF(AND('Mapa final'!$Y$59="Alta",'Mapa final'!$AA$59="Leve"),CONCATENATE("R9C",'Mapa final'!$O$59),"")</f>
        <v/>
      </c>
      <c r="L24" s="67" t="str">
        <f>IF(AND('Mapa final'!$Y$60="Alta",'Mapa final'!$AA$60="Leve"),CONCATENATE("R9C",'Mapa final'!$O$60),"")</f>
        <v/>
      </c>
      <c r="M24" s="67" t="str">
        <f>IF(AND('Mapa final'!$Y$61="Alta",'Mapa final'!$AA$61="Leve"),CONCATENATE("R9C",'Mapa final'!$O$61),"")</f>
        <v/>
      </c>
      <c r="N24" s="67" t="str">
        <f>IF(AND('Mapa final'!$Y$62="Alta",'Mapa final'!$AA$62="Leve"),CONCATENATE("R9C",'Mapa final'!$O$62),"")</f>
        <v/>
      </c>
      <c r="O24" s="68" t="str">
        <f>IF(AND('Mapa final'!$Y$63="Alta",'Mapa final'!$AA$63="Leve"),CONCATENATE("R9C",'Mapa final'!$O$63),"")</f>
        <v/>
      </c>
      <c r="P24" s="66" t="str">
        <f>IF(AND('Mapa final'!$Y$58="Alta",'Mapa final'!$AA$58="Menor"),CONCATENATE("R9C",'Mapa final'!$O$58),"")</f>
        <v/>
      </c>
      <c r="Q24" s="67" t="str">
        <f>IF(AND('Mapa final'!$Y$59="Alta",'Mapa final'!$AA$59="Menor"),CONCATENATE("R9C",'Mapa final'!$O$59),"")</f>
        <v/>
      </c>
      <c r="R24" s="67" t="str">
        <f>IF(AND('Mapa final'!$Y$60="Alta",'Mapa final'!$AA$60="Menor"),CONCATENATE("R9C",'Mapa final'!$O$60),"")</f>
        <v/>
      </c>
      <c r="S24" s="67" t="str">
        <f>IF(AND('Mapa final'!$Y$61="Alta",'Mapa final'!$AA$61="Menor"),CONCATENATE("R9C",'Mapa final'!$O$61),"")</f>
        <v/>
      </c>
      <c r="T24" s="67" t="str">
        <f>IF(AND('Mapa final'!$Y$62="Alta",'Mapa final'!$AA$62="Menor"),CONCATENATE("R9C",'Mapa final'!$O$62),"")</f>
        <v/>
      </c>
      <c r="U24" s="68" t="str">
        <f>IF(AND('Mapa final'!$Y$63="Alta",'Mapa final'!$AA$63="Menor"),CONCATENATE("R9C",'Mapa final'!$O$63),"")</f>
        <v/>
      </c>
      <c r="V24" s="51" t="str">
        <f>IF(AND('Mapa final'!$Y$58="Alta",'Mapa final'!$AA$58="Moderado"),CONCATENATE("R9C",'Mapa final'!$O$58),"")</f>
        <v/>
      </c>
      <c r="W24" s="52" t="str">
        <f>IF(AND('Mapa final'!$Y$59="Alta",'Mapa final'!$AA$59="Moderado"),CONCATENATE("R9C",'Mapa final'!$O$59),"")</f>
        <v/>
      </c>
      <c r="X24" s="52" t="str">
        <f>IF(AND('Mapa final'!$Y$60="Alta",'Mapa final'!$AA$60="Moderado"),CONCATENATE("R9C",'Mapa final'!$O$60),"")</f>
        <v/>
      </c>
      <c r="Y24" s="52" t="str">
        <f>IF(AND('Mapa final'!$Y$61="Alta",'Mapa final'!$AA$61="Moderado"),CONCATENATE("R9C",'Mapa final'!$O$61),"")</f>
        <v/>
      </c>
      <c r="Z24" s="52" t="str">
        <f>IF(AND('Mapa final'!$Y$62="Alta",'Mapa final'!$AA$62="Moderado"),CONCATENATE("R9C",'Mapa final'!$O$62),"")</f>
        <v/>
      </c>
      <c r="AA24" s="53" t="str">
        <f>IF(AND('Mapa final'!$Y$63="Alta",'Mapa final'!$AA$63="Moderado"),CONCATENATE("R9C",'Mapa final'!$O$63),"")</f>
        <v/>
      </c>
      <c r="AB24" s="51" t="str">
        <f>IF(AND('Mapa final'!$Y$58="Alta",'Mapa final'!$AA$58="Mayor"),CONCATENATE("R9C",'Mapa final'!$O$58),"")</f>
        <v/>
      </c>
      <c r="AC24" s="52" t="str">
        <f>IF(AND('Mapa final'!$Y$59="Alta",'Mapa final'!$AA$59="Mayor"),CONCATENATE("R9C",'Mapa final'!$O$59),"")</f>
        <v/>
      </c>
      <c r="AD24" s="52" t="str">
        <f>IF(AND('Mapa final'!$Y$60="Alta",'Mapa final'!$AA$60="Mayor"),CONCATENATE("R9C",'Mapa final'!$O$60),"")</f>
        <v/>
      </c>
      <c r="AE24" s="52" t="str">
        <f>IF(AND('Mapa final'!$Y$61="Alta",'Mapa final'!$AA$61="Mayor"),CONCATENATE("R9C",'Mapa final'!$O$61),"")</f>
        <v/>
      </c>
      <c r="AF24" s="52" t="str">
        <f>IF(AND('Mapa final'!$Y$62="Alta",'Mapa final'!$AA$62="Mayor"),CONCATENATE("R9C",'Mapa final'!$O$62),"")</f>
        <v/>
      </c>
      <c r="AG24" s="53" t="str">
        <f>IF(AND('Mapa final'!$Y$63="Alta",'Mapa final'!$AA$63="Mayor"),CONCATENATE("R9C",'Mapa final'!$O$63),"")</f>
        <v/>
      </c>
      <c r="AH24" s="54" t="str">
        <f>IF(AND('Mapa final'!$Y$58="Alta",'Mapa final'!$AA$58="Catastrófico"),CONCATENATE("R9C",'Mapa final'!$O$58),"")</f>
        <v/>
      </c>
      <c r="AI24" s="55" t="str">
        <f>IF(AND('Mapa final'!$Y$59="Alta",'Mapa final'!$AA$59="Catastrófico"),CONCATENATE("R9C",'Mapa final'!$O$59),"")</f>
        <v/>
      </c>
      <c r="AJ24" s="55" t="str">
        <f>IF(AND('Mapa final'!$Y$60="Alta",'Mapa final'!$AA$60="Catastrófico"),CONCATENATE("R9C",'Mapa final'!$O$60),"")</f>
        <v/>
      </c>
      <c r="AK24" s="55" t="str">
        <f>IF(AND('Mapa final'!$Y$61="Alta",'Mapa final'!$AA$61="Catastrófico"),CONCATENATE("R9C",'Mapa final'!$O$61),"")</f>
        <v/>
      </c>
      <c r="AL24" s="55" t="str">
        <f>IF(AND('Mapa final'!$Y$62="Alta",'Mapa final'!$AA$62="Catastrófico"),CONCATENATE("R9C",'Mapa final'!$O$62),"")</f>
        <v/>
      </c>
      <c r="AM24" s="56" t="str">
        <f>IF(AND('Mapa final'!$Y$63="Alta",'Mapa final'!$AA$63="Catastrófico"),CONCATENATE("R9C",'Mapa final'!$O$63),"")</f>
        <v/>
      </c>
      <c r="AN24" s="82"/>
      <c r="AO24" s="359"/>
      <c r="AP24" s="360"/>
      <c r="AQ24" s="360"/>
      <c r="AR24" s="360"/>
      <c r="AS24" s="360"/>
      <c r="AT24" s="361"/>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
      <c r="A25" s="82"/>
      <c r="B25" s="270"/>
      <c r="C25" s="270"/>
      <c r="D25" s="271"/>
      <c r="E25" s="370"/>
      <c r="F25" s="371"/>
      <c r="G25" s="371"/>
      <c r="H25" s="371"/>
      <c r="I25" s="371"/>
      <c r="J25" s="69" t="str">
        <f>IF(AND('Mapa final'!$Y$64="Alta",'Mapa final'!$AA$64="Leve"),CONCATENATE("R10C",'Mapa final'!$O$64),"")</f>
        <v/>
      </c>
      <c r="K25" s="70" t="str">
        <f>IF(AND('Mapa final'!$Y$65="Alta",'Mapa final'!$AA$65="Leve"),CONCATENATE("R10C",'Mapa final'!$O$65),"")</f>
        <v/>
      </c>
      <c r="L25" s="70" t="str">
        <f>IF(AND('Mapa final'!$Y$66="Alta",'Mapa final'!$AA$66="Leve"),CONCATENATE("R10C",'Mapa final'!$O$66),"")</f>
        <v/>
      </c>
      <c r="M25" s="70" t="str">
        <f>IF(AND('Mapa final'!$Y$67="Alta",'Mapa final'!$AA$67="Leve"),CONCATENATE("R10C",'Mapa final'!$O$67),"")</f>
        <v/>
      </c>
      <c r="N25" s="70" t="str">
        <f>IF(AND('Mapa final'!$Y$68="Alta",'Mapa final'!$AA$68="Leve"),CONCATENATE("R10C",'Mapa final'!$O$68),"")</f>
        <v/>
      </c>
      <c r="O25" s="71" t="str">
        <f>IF(AND('Mapa final'!$Y$69="Alta",'Mapa final'!$AA$69="Leve"),CONCATENATE("R10C",'Mapa final'!$O$69),"")</f>
        <v/>
      </c>
      <c r="P25" s="69" t="str">
        <f>IF(AND('Mapa final'!$Y$64="Alta",'Mapa final'!$AA$64="Menor"),CONCATENATE("R10C",'Mapa final'!$O$64),"")</f>
        <v/>
      </c>
      <c r="Q25" s="70" t="str">
        <f>IF(AND('Mapa final'!$Y$65="Alta",'Mapa final'!$AA$65="Menor"),CONCATENATE("R10C",'Mapa final'!$O$65),"")</f>
        <v/>
      </c>
      <c r="R25" s="70" t="str">
        <f>IF(AND('Mapa final'!$Y$66="Alta",'Mapa final'!$AA$66="Menor"),CONCATENATE("R10C",'Mapa final'!$O$66),"")</f>
        <v/>
      </c>
      <c r="S25" s="70" t="str">
        <f>IF(AND('Mapa final'!$Y$67="Alta",'Mapa final'!$AA$67="Menor"),CONCATENATE("R10C",'Mapa final'!$O$67),"")</f>
        <v/>
      </c>
      <c r="T25" s="70" t="str">
        <f>IF(AND('Mapa final'!$Y$68="Alta",'Mapa final'!$AA$68="Menor"),CONCATENATE("R10C",'Mapa final'!$O$68),"")</f>
        <v/>
      </c>
      <c r="U25" s="71" t="str">
        <f>IF(AND('Mapa final'!$Y$69="Alta",'Mapa final'!$AA$69="Menor"),CONCATENATE("R10C",'Mapa final'!$O$69),"")</f>
        <v/>
      </c>
      <c r="V25" s="57" t="str">
        <f>IF(AND('Mapa final'!$Y$64="Alta",'Mapa final'!$AA$64="Moderado"),CONCATENATE("R10C",'Mapa final'!$O$64),"")</f>
        <v/>
      </c>
      <c r="W25" s="58" t="str">
        <f>IF(AND('Mapa final'!$Y$65="Alta",'Mapa final'!$AA$65="Moderado"),CONCATENATE("R10C",'Mapa final'!$O$65),"")</f>
        <v/>
      </c>
      <c r="X25" s="58" t="str">
        <f>IF(AND('Mapa final'!$Y$66="Alta",'Mapa final'!$AA$66="Moderado"),CONCATENATE("R10C",'Mapa final'!$O$66),"")</f>
        <v/>
      </c>
      <c r="Y25" s="58" t="str">
        <f>IF(AND('Mapa final'!$Y$67="Alta",'Mapa final'!$AA$67="Moderado"),CONCATENATE("R10C",'Mapa final'!$O$67),"")</f>
        <v/>
      </c>
      <c r="Z25" s="58" t="str">
        <f>IF(AND('Mapa final'!$Y$68="Alta",'Mapa final'!$AA$68="Moderado"),CONCATENATE("R10C",'Mapa final'!$O$68),"")</f>
        <v/>
      </c>
      <c r="AA25" s="59" t="str">
        <f>IF(AND('Mapa final'!$Y$69="Alta",'Mapa final'!$AA$69="Moderado"),CONCATENATE("R10C",'Mapa final'!$O$69),"")</f>
        <v/>
      </c>
      <c r="AB25" s="57" t="str">
        <f>IF(AND('Mapa final'!$Y$64="Alta",'Mapa final'!$AA$64="Mayor"),CONCATENATE("R10C",'Mapa final'!$O$64),"")</f>
        <v/>
      </c>
      <c r="AC25" s="58" t="str">
        <f>IF(AND('Mapa final'!$Y$65="Alta",'Mapa final'!$AA$65="Mayor"),CONCATENATE("R10C",'Mapa final'!$O$65),"")</f>
        <v/>
      </c>
      <c r="AD25" s="58" t="str">
        <f>IF(AND('Mapa final'!$Y$66="Alta",'Mapa final'!$AA$66="Mayor"),CONCATENATE("R10C",'Mapa final'!$O$66),"")</f>
        <v/>
      </c>
      <c r="AE25" s="58" t="str">
        <f>IF(AND('Mapa final'!$Y$67="Alta",'Mapa final'!$AA$67="Mayor"),CONCATENATE("R10C",'Mapa final'!$O$67),"")</f>
        <v/>
      </c>
      <c r="AF25" s="58" t="str">
        <f>IF(AND('Mapa final'!$Y$68="Alta",'Mapa final'!$AA$68="Mayor"),CONCATENATE("R10C",'Mapa final'!$O$68),"")</f>
        <v/>
      </c>
      <c r="AG25" s="59" t="str">
        <f>IF(AND('Mapa final'!$Y$69="Alta",'Mapa final'!$AA$69="Mayor"),CONCATENATE("R10C",'Mapa final'!$O$69),"")</f>
        <v/>
      </c>
      <c r="AH25" s="60" t="str">
        <f>IF(AND('Mapa final'!$Y$64="Alta",'Mapa final'!$AA$64="Catastrófico"),CONCATENATE("R10C",'Mapa final'!$O$64),"")</f>
        <v/>
      </c>
      <c r="AI25" s="61" t="str">
        <f>IF(AND('Mapa final'!$Y$65="Alta",'Mapa final'!$AA$65="Catastrófico"),CONCATENATE("R10C",'Mapa final'!$O$65),"")</f>
        <v/>
      </c>
      <c r="AJ25" s="61" t="str">
        <f>IF(AND('Mapa final'!$Y$66="Alta",'Mapa final'!$AA$66="Catastrófico"),CONCATENATE("R10C",'Mapa final'!$O$66),"")</f>
        <v/>
      </c>
      <c r="AK25" s="61" t="str">
        <f>IF(AND('Mapa final'!$Y$67="Alta",'Mapa final'!$AA$67="Catastrófico"),CONCATENATE("R10C",'Mapa final'!$O$67),"")</f>
        <v/>
      </c>
      <c r="AL25" s="61" t="str">
        <f>IF(AND('Mapa final'!$Y$68="Alta",'Mapa final'!$AA$68="Catastrófico"),CONCATENATE("R10C",'Mapa final'!$O$68),"")</f>
        <v/>
      </c>
      <c r="AM25" s="62" t="str">
        <f>IF(AND('Mapa final'!$Y$69="Alta",'Mapa final'!$AA$69="Catastrófico"),CONCATENATE("R10C",'Mapa final'!$O$69),"")</f>
        <v/>
      </c>
      <c r="AN25" s="82"/>
      <c r="AO25" s="362"/>
      <c r="AP25" s="363"/>
      <c r="AQ25" s="363"/>
      <c r="AR25" s="363"/>
      <c r="AS25" s="363"/>
      <c r="AT25" s="364"/>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25">
      <c r="A26" s="82"/>
      <c r="B26" s="270"/>
      <c r="C26" s="270"/>
      <c r="D26" s="271"/>
      <c r="E26" s="365" t="s">
        <v>116</v>
      </c>
      <c r="F26" s="366"/>
      <c r="G26" s="366"/>
      <c r="H26" s="366"/>
      <c r="I26" s="383"/>
      <c r="J26" s="63" t="str">
        <f>IF(AND('Mapa final'!$Y$10="Media",'Mapa final'!$AA$10="Leve"),CONCATENATE("R1C",'Mapa final'!$O$10),"")</f>
        <v/>
      </c>
      <c r="K26" s="64" t="str">
        <f>IF(AND('Mapa final'!$Y$11="Media",'Mapa final'!$AA$11="Leve"),CONCATENATE("R1C",'Mapa final'!$O$11),"")</f>
        <v/>
      </c>
      <c r="L26" s="64" t="str">
        <f>IF(AND('Mapa final'!$Y$12="Media",'Mapa final'!$AA$12="Leve"),CONCATENATE("R1C",'Mapa final'!$O$12),"")</f>
        <v/>
      </c>
      <c r="M26" s="64" t="str">
        <f>IF(AND('Mapa final'!$Y$13="Media",'Mapa final'!$AA$13="Leve"),CONCATENATE("R1C",'Mapa final'!$O$13),"")</f>
        <v/>
      </c>
      <c r="N26" s="64" t="str">
        <f>IF(AND('Mapa final'!$Y$14="Media",'Mapa final'!$AA$14="Leve"),CONCATENATE("R1C",'Mapa final'!$O$14),"")</f>
        <v/>
      </c>
      <c r="O26" s="65" t="str">
        <f>IF(AND('Mapa final'!$Y$15="Media",'Mapa final'!$AA$15="Leve"),CONCATENATE("R1C",'Mapa final'!$O$15),"")</f>
        <v/>
      </c>
      <c r="P26" s="63" t="str">
        <f>IF(AND('Mapa final'!$Y$10="Media",'Mapa final'!$AA$10="Menor"),CONCATENATE("R1C",'Mapa final'!$O$10),"")</f>
        <v/>
      </c>
      <c r="Q26" s="64" t="str">
        <f>IF(AND('Mapa final'!$Y$11="Media",'Mapa final'!$AA$11="Menor"),CONCATENATE("R1C",'Mapa final'!$O$11),"")</f>
        <v/>
      </c>
      <c r="R26" s="64" t="str">
        <f>IF(AND('Mapa final'!$Y$12="Media",'Mapa final'!$AA$12="Menor"),CONCATENATE("R1C",'Mapa final'!$O$12),"")</f>
        <v/>
      </c>
      <c r="S26" s="64" t="str">
        <f>IF(AND('Mapa final'!$Y$13="Media",'Mapa final'!$AA$13="Menor"),CONCATENATE("R1C",'Mapa final'!$O$13),"")</f>
        <v/>
      </c>
      <c r="T26" s="64" t="str">
        <f>IF(AND('Mapa final'!$Y$14="Media",'Mapa final'!$AA$14="Menor"),CONCATENATE("R1C",'Mapa final'!$O$14),"")</f>
        <v/>
      </c>
      <c r="U26" s="65" t="str">
        <f>IF(AND('Mapa final'!$Y$15="Media",'Mapa final'!$AA$15="Menor"),CONCATENATE("R1C",'Mapa final'!$O$15),"")</f>
        <v/>
      </c>
      <c r="V26" s="63" t="str">
        <f>IF(AND('Mapa final'!$Y$10="Media",'Mapa final'!$AA$10="Moderado"),CONCATENATE("R1C",'Mapa final'!$O$10),"")</f>
        <v/>
      </c>
      <c r="W26" s="64" t="str">
        <f>IF(AND('Mapa final'!$Y$11="Media",'Mapa final'!$AA$11="Moderado"),CONCATENATE("R1C",'Mapa final'!$O$11),"")</f>
        <v/>
      </c>
      <c r="X26" s="64" t="str">
        <f>IF(AND('Mapa final'!$Y$12="Media",'Mapa final'!$AA$12="Moderado"),CONCATENATE("R1C",'Mapa final'!$O$12),"")</f>
        <v/>
      </c>
      <c r="Y26" s="64" t="str">
        <f>IF(AND('Mapa final'!$Y$13="Media",'Mapa final'!$AA$13="Moderado"),CONCATENATE("R1C",'Mapa final'!$O$13),"")</f>
        <v/>
      </c>
      <c r="Z26" s="64" t="str">
        <f>IF(AND('Mapa final'!$Y$14="Media",'Mapa final'!$AA$14="Moderado"),CONCATENATE("R1C",'Mapa final'!$O$14),"")</f>
        <v/>
      </c>
      <c r="AA26" s="65" t="str">
        <f>IF(AND('Mapa final'!$Y$15="Media",'Mapa final'!$AA$15="Moderado"),CONCATENATE("R1C",'Mapa final'!$O$15),"")</f>
        <v/>
      </c>
      <c r="AB26" s="45" t="str">
        <f>IF(AND('Mapa final'!$Y$10="Media",'Mapa final'!$AA$10="Mayor"),CONCATENATE("R1C",'Mapa final'!$O$10),"")</f>
        <v/>
      </c>
      <c r="AC26" s="46" t="str">
        <f>IF(AND('Mapa final'!$Y$11="Media",'Mapa final'!$AA$11="Mayor"),CONCATENATE("R1C",'Mapa final'!$O$11),"")</f>
        <v/>
      </c>
      <c r="AD26" s="46" t="str">
        <f>IF(AND('Mapa final'!$Y$12="Media",'Mapa final'!$AA$12="Mayor"),CONCATENATE("R1C",'Mapa final'!$O$12),"")</f>
        <v/>
      </c>
      <c r="AE26" s="46" t="str">
        <f>IF(AND('Mapa final'!$Y$13="Media",'Mapa final'!$AA$13="Mayor"),CONCATENATE("R1C",'Mapa final'!$O$13),"")</f>
        <v/>
      </c>
      <c r="AF26" s="46" t="str">
        <f>IF(AND('Mapa final'!$Y$14="Media",'Mapa final'!$AA$14="Mayor"),CONCATENATE("R1C",'Mapa final'!$O$14),"")</f>
        <v/>
      </c>
      <c r="AG26" s="47" t="str">
        <f>IF(AND('Mapa final'!$Y$15="Media",'Mapa final'!$AA$15="Mayor"),CONCATENATE("R1C",'Mapa final'!$O$15),"")</f>
        <v/>
      </c>
      <c r="AH26" s="48" t="str">
        <f>IF(AND('Mapa final'!$Y$10="Media",'Mapa final'!$AA$10="Catastrófico"),CONCATENATE("R1C",'Mapa final'!$O$10),"")</f>
        <v/>
      </c>
      <c r="AI26" s="49" t="str">
        <f>IF(AND('Mapa final'!$Y$11="Media",'Mapa final'!$AA$11="Catastrófico"),CONCATENATE("R1C",'Mapa final'!$O$11),"")</f>
        <v/>
      </c>
      <c r="AJ26" s="49" t="str">
        <f>IF(AND('Mapa final'!$Y$12="Media",'Mapa final'!$AA$12="Catastrófico"),CONCATENATE("R1C",'Mapa final'!$O$12),"")</f>
        <v/>
      </c>
      <c r="AK26" s="49" t="str">
        <f>IF(AND('Mapa final'!$Y$13="Media",'Mapa final'!$AA$13="Catastrófico"),CONCATENATE("R1C",'Mapa final'!$O$13),"")</f>
        <v/>
      </c>
      <c r="AL26" s="49" t="str">
        <f>IF(AND('Mapa final'!$Y$14="Media",'Mapa final'!$AA$14="Catastrófico"),CONCATENATE("R1C",'Mapa final'!$O$14),"")</f>
        <v/>
      </c>
      <c r="AM26" s="50" t="str">
        <f>IF(AND('Mapa final'!$Y$15="Media",'Mapa final'!$AA$15="Catastrófico"),CONCATENATE("R1C",'Mapa final'!$O$15),"")</f>
        <v/>
      </c>
      <c r="AN26" s="82"/>
      <c r="AO26" s="395" t="s">
        <v>80</v>
      </c>
      <c r="AP26" s="396"/>
      <c r="AQ26" s="396"/>
      <c r="AR26" s="396"/>
      <c r="AS26" s="396"/>
      <c r="AT26" s="397"/>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25">
      <c r="A27" s="82"/>
      <c r="B27" s="270"/>
      <c r="C27" s="270"/>
      <c r="D27" s="271"/>
      <c r="E27" s="367"/>
      <c r="F27" s="368"/>
      <c r="G27" s="368"/>
      <c r="H27" s="368"/>
      <c r="I27" s="384"/>
      <c r="J27" s="66" t="str">
        <f>IF(AND('Mapa final'!$Y$16="Media",'Mapa final'!$AA$16="Leve"),CONCATENATE("R2C",'Mapa final'!$O$16),"")</f>
        <v/>
      </c>
      <c r="K27" s="67" t="str">
        <f>IF(AND('Mapa final'!$Y$17="Media",'Mapa final'!$AA$17="Leve"),CONCATENATE("R2C",'Mapa final'!$O$17),"")</f>
        <v/>
      </c>
      <c r="L27" s="67" t="str">
        <f>IF(AND('Mapa final'!$Y$18="Media",'Mapa final'!$AA$18="Leve"),CONCATENATE("R2C",'Mapa final'!$O$18),"")</f>
        <v/>
      </c>
      <c r="M27" s="67" t="str">
        <f>IF(AND('Mapa final'!$Y$19="Media",'Mapa final'!$AA$19="Leve"),CONCATENATE("R2C",'Mapa final'!$O$19),"")</f>
        <v/>
      </c>
      <c r="N27" s="67" t="str">
        <f>IF(AND('Mapa final'!$Y$20="Media",'Mapa final'!$AA$20="Leve"),CONCATENATE("R2C",'Mapa final'!$O$20),"")</f>
        <v/>
      </c>
      <c r="O27" s="68" t="str">
        <f>IF(AND('Mapa final'!$Y$21="Media",'Mapa final'!$AA$21="Leve"),CONCATENATE("R2C",'Mapa final'!$O$21),"")</f>
        <v/>
      </c>
      <c r="P27" s="66" t="str">
        <f>IF(AND('Mapa final'!$Y$16="Media",'Mapa final'!$AA$16="Menor"),CONCATENATE("R2C",'Mapa final'!$O$16),"")</f>
        <v/>
      </c>
      <c r="Q27" s="67" t="str">
        <f>IF(AND('Mapa final'!$Y$17="Media",'Mapa final'!$AA$17="Menor"),CONCATENATE("R2C",'Mapa final'!$O$17),"")</f>
        <v/>
      </c>
      <c r="R27" s="67" t="str">
        <f>IF(AND('Mapa final'!$Y$18="Media",'Mapa final'!$AA$18="Menor"),CONCATENATE("R2C",'Mapa final'!$O$18),"")</f>
        <v/>
      </c>
      <c r="S27" s="67" t="str">
        <f>IF(AND('Mapa final'!$Y$19="Media",'Mapa final'!$AA$19="Menor"),CONCATENATE("R2C",'Mapa final'!$O$19),"")</f>
        <v/>
      </c>
      <c r="T27" s="67" t="str">
        <f>IF(AND('Mapa final'!$Y$20="Media",'Mapa final'!$AA$20="Menor"),CONCATENATE("R2C",'Mapa final'!$O$20),"")</f>
        <v/>
      </c>
      <c r="U27" s="68" t="str">
        <f>IF(AND('Mapa final'!$Y$21="Media",'Mapa final'!$AA$21="Menor"),CONCATENATE("R2C",'Mapa final'!$O$21),"")</f>
        <v/>
      </c>
      <c r="V27" s="66" t="str">
        <f>IF(AND('Mapa final'!$Y$16="Media",'Mapa final'!$AA$16="Moderado"),CONCATENATE("R2C",'Mapa final'!$O$16),"")</f>
        <v/>
      </c>
      <c r="W27" s="67" t="str">
        <f>IF(AND('Mapa final'!$Y$17="Media",'Mapa final'!$AA$17="Moderado"),CONCATENATE("R2C",'Mapa final'!$O$17),"")</f>
        <v/>
      </c>
      <c r="X27" s="67" t="str">
        <f>IF(AND('Mapa final'!$Y$18="Media",'Mapa final'!$AA$18="Moderado"),CONCATENATE("R2C",'Mapa final'!$O$18),"")</f>
        <v/>
      </c>
      <c r="Y27" s="67" t="str">
        <f>IF(AND('Mapa final'!$Y$19="Media",'Mapa final'!$AA$19="Moderado"),CONCATENATE("R2C",'Mapa final'!$O$19),"")</f>
        <v/>
      </c>
      <c r="Z27" s="67" t="str">
        <f>IF(AND('Mapa final'!$Y$20="Media",'Mapa final'!$AA$20="Moderado"),CONCATENATE("R2C",'Mapa final'!$O$20),"")</f>
        <v/>
      </c>
      <c r="AA27" s="68" t="str">
        <f>IF(AND('Mapa final'!$Y$21="Media",'Mapa final'!$AA$21="Moderado"),CONCATENATE("R2C",'Mapa final'!$O$21),"")</f>
        <v/>
      </c>
      <c r="AB27" s="51" t="str">
        <f>IF(AND('Mapa final'!$Y$16="Media",'Mapa final'!$AA$16="Mayor"),CONCATENATE("R2C",'Mapa final'!$O$16),"")</f>
        <v/>
      </c>
      <c r="AC27" s="52" t="str">
        <f>IF(AND('Mapa final'!$Y$17="Media",'Mapa final'!$AA$17="Mayor"),CONCATENATE("R2C",'Mapa final'!$O$17),"")</f>
        <v/>
      </c>
      <c r="AD27" s="52" t="str">
        <f>IF(AND('Mapa final'!$Y$18="Media",'Mapa final'!$AA$18="Mayor"),CONCATENATE("R2C",'Mapa final'!$O$18),"")</f>
        <v/>
      </c>
      <c r="AE27" s="52" t="str">
        <f>IF(AND('Mapa final'!$Y$19="Media",'Mapa final'!$AA$19="Mayor"),CONCATENATE("R2C",'Mapa final'!$O$19),"")</f>
        <v/>
      </c>
      <c r="AF27" s="52" t="str">
        <f>IF(AND('Mapa final'!$Y$20="Media",'Mapa final'!$AA$20="Mayor"),CONCATENATE("R2C",'Mapa final'!$O$20),"")</f>
        <v/>
      </c>
      <c r="AG27" s="53" t="str">
        <f>IF(AND('Mapa final'!$Y$21="Media",'Mapa final'!$AA$21="Mayor"),CONCATENATE("R2C",'Mapa final'!$O$21),"")</f>
        <v/>
      </c>
      <c r="AH27" s="54" t="str">
        <f>IF(AND('Mapa final'!$Y$16="Media",'Mapa final'!$AA$16="Catastrófico"),CONCATENATE("R2C",'Mapa final'!$O$16),"")</f>
        <v/>
      </c>
      <c r="AI27" s="55" t="str">
        <f>IF(AND('Mapa final'!$Y$17="Media",'Mapa final'!$AA$17="Catastrófico"),CONCATENATE("R2C",'Mapa final'!$O$17),"")</f>
        <v/>
      </c>
      <c r="AJ27" s="55" t="str">
        <f>IF(AND('Mapa final'!$Y$18="Media",'Mapa final'!$AA$18="Catastrófico"),CONCATENATE("R2C",'Mapa final'!$O$18),"")</f>
        <v/>
      </c>
      <c r="AK27" s="55" t="str">
        <f>IF(AND('Mapa final'!$Y$19="Media",'Mapa final'!$AA$19="Catastrófico"),CONCATENATE("R2C",'Mapa final'!$O$19),"")</f>
        <v/>
      </c>
      <c r="AL27" s="55" t="str">
        <f>IF(AND('Mapa final'!$Y$20="Media",'Mapa final'!$AA$20="Catastrófico"),CONCATENATE("R2C",'Mapa final'!$O$20),"")</f>
        <v/>
      </c>
      <c r="AM27" s="56" t="str">
        <f>IF(AND('Mapa final'!$Y$21="Media",'Mapa final'!$AA$21="Catastrófico"),CONCATENATE("R2C",'Mapa final'!$O$21),"")</f>
        <v/>
      </c>
      <c r="AN27" s="82"/>
      <c r="AO27" s="398"/>
      <c r="AP27" s="399"/>
      <c r="AQ27" s="399"/>
      <c r="AR27" s="399"/>
      <c r="AS27" s="399"/>
      <c r="AT27" s="400"/>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25">
      <c r="A28" s="82"/>
      <c r="B28" s="270"/>
      <c r="C28" s="270"/>
      <c r="D28" s="271"/>
      <c r="E28" s="369"/>
      <c r="F28" s="368"/>
      <c r="G28" s="368"/>
      <c r="H28" s="368"/>
      <c r="I28" s="384"/>
      <c r="J28" s="66" t="str">
        <f>IF(AND('Mapa final'!$Y$22="Media",'Mapa final'!$AA$22="Leve"),CONCATENATE("R3C",'Mapa final'!$O$22),"")</f>
        <v/>
      </c>
      <c r="K28" s="67" t="str">
        <f>IF(AND('Mapa final'!$Y$23="Media",'Mapa final'!$AA$23="Leve"),CONCATENATE("R3C",'Mapa final'!$O$23),"")</f>
        <v/>
      </c>
      <c r="L28" s="67" t="str">
        <f>IF(AND('Mapa final'!$Y$24="Media",'Mapa final'!$AA$24="Leve"),CONCATENATE("R3C",'Mapa final'!$O$24),"")</f>
        <v/>
      </c>
      <c r="M28" s="67" t="str">
        <f>IF(AND('Mapa final'!$Y$25="Media",'Mapa final'!$AA$25="Leve"),CONCATENATE("R3C",'Mapa final'!$O$25),"")</f>
        <v/>
      </c>
      <c r="N28" s="67" t="str">
        <f>IF(AND('Mapa final'!$Y$26="Media",'Mapa final'!$AA$26="Leve"),CONCATENATE("R3C",'Mapa final'!$O$26),"")</f>
        <v/>
      </c>
      <c r="O28" s="68" t="str">
        <f>IF(AND('Mapa final'!$Y$27="Media",'Mapa final'!$AA$27="Leve"),CONCATENATE("R3C",'Mapa final'!$O$27),"")</f>
        <v/>
      </c>
      <c r="P28" s="66" t="str">
        <f>IF(AND('Mapa final'!$Y$22="Media",'Mapa final'!$AA$22="Menor"),CONCATENATE("R3C",'Mapa final'!$O$22),"")</f>
        <v/>
      </c>
      <c r="Q28" s="67" t="str">
        <f>IF(AND('Mapa final'!$Y$23="Media",'Mapa final'!$AA$23="Menor"),CONCATENATE("R3C",'Mapa final'!$O$23),"")</f>
        <v/>
      </c>
      <c r="R28" s="67" t="str">
        <f>IF(AND('Mapa final'!$Y$24="Media",'Mapa final'!$AA$24="Menor"),CONCATENATE("R3C",'Mapa final'!$O$24),"")</f>
        <v/>
      </c>
      <c r="S28" s="67" t="str">
        <f>IF(AND('Mapa final'!$Y$25="Media",'Mapa final'!$AA$25="Menor"),CONCATENATE("R3C",'Mapa final'!$O$25),"")</f>
        <v/>
      </c>
      <c r="T28" s="67" t="str">
        <f>IF(AND('Mapa final'!$Y$26="Media",'Mapa final'!$AA$26="Menor"),CONCATENATE("R3C",'Mapa final'!$O$26),"")</f>
        <v/>
      </c>
      <c r="U28" s="68" t="str">
        <f>IF(AND('Mapa final'!$Y$27="Media",'Mapa final'!$AA$27="Menor"),CONCATENATE("R3C",'Mapa final'!$O$27),"")</f>
        <v/>
      </c>
      <c r="V28" s="66" t="str">
        <f>IF(AND('Mapa final'!$Y$22="Media",'Mapa final'!$AA$22="Moderado"),CONCATENATE("R3C",'Mapa final'!$O$22),"")</f>
        <v/>
      </c>
      <c r="W28" s="67" t="str">
        <f>IF(AND('Mapa final'!$Y$23="Media",'Mapa final'!$AA$23="Moderado"),CONCATENATE("R3C",'Mapa final'!$O$23),"")</f>
        <v/>
      </c>
      <c r="X28" s="67" t="str">
        <f>IF(AND('Mapa final'!$Y$24="Media",'Mapa final'!$AA$24="Moderado"),CONCATENATE("R3C",'Mapa final'!$O$24),"")</f>
        <v/>
      </c>
      <c r="Y28" s="67" t="str">
        <f>IF(AND('Mapa final'!$Y$25="Media",'Mapa final'!$AA$25="Moderado"),CONCATENATE("R3C",'Mapa final'!$O$25),"")</f>
        <v/>
      </c>
      <c r="Z28" s="67" t="str">
        <f>IF(AND('Mapa final'!$Y$26="Media",'Mapa final'!$AA$26="Moderado"),CONCATENATE("R3C",'Mapa final'!$O$26),"")</f>
        <v/>
      </c>
      <c r="AA28" s="68" t="str">
        <f>IF(AND('Mapa final'!$Y$27="Media",'Mapa final'!$AA$27="Moderado"),CONCATENATE("R3C",'Mapa final'!$O$27),"")</f>
        <v/>
      </c>
      <c r="AB28" s="51" t="str">
        <f>IF(AND('Mapa final'!$Y$22="Media",'Mapa final'!$AA$22="Mayor"),CONCATENATE("R3C",'Mapa final'!$O$22),"")</f>
        <v/>
      </c>
      <c r="AC28" s="52" t="str">
        <f>IF(AND('Mapa final'!$Y$23="Media",'Mapa final'!$AA$23="Mayor"),CONCATENATE("R3C",'Mapa final'!$O$23),"")</f>
        <v/>
      </c>
      <c r="AD28" s="52" t="str">
        <f>IF(AND('Mapa final'!$Y$24="Media",'Mapa final'!$AA$24="Mayor"),CONCATENATE("R3C",'Mapa final'!$O$24),"")</f>
        <v/>
      </c>
      <c r="AE28" s="52" t="str">
        <f>IF(AND('Mapa final'!$Y$25="Media",'Mapa final'!$AA$25="Mayor"),CONCATENATE("R3C",'Mapa final'!$O$25),"")</f>
        <v/>
      </c>
      <c r="AF28" s="52" t="str">
        <f>IF(AND('Mapa final'!$Y$26="Media",'Mapa final'!$AA$26="Mayor"),CONCATENATE("R3C",'Mapa final'!$O$26),"")</f>
        <v/>
      </c>
      <c r="AG28" s="53" t="str">
        <f>IF(AND('Mapa final'!$Y$27="Media",'Mapa final'!$AA$27="Mayor"),CONCATENATE("R3C",'Mapa final'!$O$27),"")</f>
        <v/>
      </c>
      <c r="AH28" s="54" t="str">
        <f>IF(AND('Mapa final'!$Y$22="Media",'Mapa final'!$AA$22="Catastrófico"),CONCATENATE("R3C",'Mapa final'!$O$22),"")</f>
        <v/>
      </c>
      <c r="AI28" s="55" t="str">
        <f>IF(AND('Mapa final'!$Y$23="Media",'Mapa final'!$AA$23="Catastrófico"),CONCATENATE("R3C",'Mapa final'!$O$23),"")</f>
        <v/>
      </c>
      <c r="AJ28" s="55" t="str">
        <f>IF(AND('Mapa final'!$Y$24="Media",'Mapa final'!$AA$24="Catastrófico"),CONCATENATE("R3C",'Mapa final'!$O$24),"")</f>
        <v/>
      </c>
      <c r="AK28" s="55" t="str">
        <f>IF(AND('Mapa final'!$Y$25="Media",'Mapa final'!$AA$25="Catastrófico"),CONCATENATE("R3C",'Mapa final'!$O$25),"")</f>
        <v/>
      </c>
      <c r="AL28" s="55" t="str">
        <f>IF(AND('Mapa final'!$Y$26="Media",'Mapa final'!$AA$26="Catastrófico"),CONCATENATE("R3C",'Mapa final'!$O$26),"")</f>
        <v/>
      </c>
      <c r="AM28" s="56" t="str">
        <f>IF(AND('Mapa final'!$Y$27="Media",'Mapa final'!$AA$27="Catastrófico"),CONCATENATE("R3C",'Mapa final'!$O$27),"")</f>
        <v/>
      </c>
      <c r="AN28" s="82"/>
      <c r="AO28" s="398"/>
      <c r="AP28" s="399"/>
      <c r="AQ28" s="399"/>
      <c r="AR28" s="399"/>
      <c r="AS28" s="399"/>
      <c r="AT28" s="400"/>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25">
      <c r="A29" s="82"/>
      <c r="B29" s="270"/>
      <c r="C29" s="270"/>
      <c r="D29" s="271"/>
      <c r="E29" s="369"/>
      <c r="F29" s="368"/>
      <c r="G29" s="368"/>
      <c r="H29" s="368"/>
      <c r="I29" s="384"/>
      <c r="J29" s="66" t="str">
        <f>IF(AND('Mapa final'!$Y$28="Media",'Mapa final'!$AA$28="Leve"),CONCATENATE("R4C",'Mapa final'!$O$28),"")</f>
        <v/>
      </c>
      <c r="K29" s="67" t="str">
        <f>IF(AND('Mapa final'!$Y$29="Media",'Mapa final'!$AA$29="Leve"),CONCATENATE("R4C",'Mapa final'!$O$29),"")</f>
        <v/>
      </c>
      <c r="L29" s="67" t="str">
        <f>IF(AND('Mapa final'!$Y$30="Media",'Mapa final'!$AA$30="Leve"),CONCATENATE("R4C",'Mapa final'!$O$30),"")</f>
        <v/>
      </c>
      <c r="M29" s="67" t="str">
        <f>IF(AND('Mapa final'!$Y$31="Media",'Mapa final'!$AA$31="Leve"),CONCATENATE("R4C",'Mapa final'!$O$31),"")</f>
        <v/>
      </c>
      <c r="N29" s="67" t="str">
        <f>IF(AND('Mapa final'!$Y$32="Media",'Mapa final'!$AA$32="Leve"),CONCATENATE("R4C",'Mapa final'!$O$32),"")</f>
        <v/>
      </c>
      <c r="O29" s="68" t="str">
        <f>IF(AND('Mapa final'!$Y$33="Media",'Mapa final'!$AA$33="Leve"),CONCATENATE("R4C",'Mapa final'!$O$33),"")</f>
        <v/>
      </c>
      <c r="P29" s="66" t="str">
        <f>IF(AND('Mapa final'!$Y$28="Media",'Mapa final'!$AA$28="Menor"),CONCATENATE("R4C",'Mapa final'!$O$28),"")</f>
        <v/>
      </c>
      <c r="Q29" s="67" t="str">
        <f>IF(AND('Mapa final'!$Y$29="Media",'Mapa final'!$AA$29="Menor"),CONCATENATE("R4C",'Mapa final'!$O$29),"")</f>
        <v/>
      </c>
      <c r="R29" s="67" t="str">
        <f>IF(AND('Mapa final'!$Y$30="Media",'Mapa final'!$AA$30="Menor"),CONCATENATE("R4C",'Mapa final'!$O$30),"")</f>
        <v/>
      </c>
      <c r="S29" s="67" t="str">
        <f>IF(AND('Mapa final'!$Y$31="Media",'Mapa final'!$AA$31="Menor"),CONCATENATE("R4C",'Mapa final'!$O$31),"")</f>
        <v/>
      </c>
      <c r="T29" s="67" t="str">
        <f>IF(AND('Mapa final'!$Y$32="Media",'Mapa final'!$AA$32="Menor"),CONCATENATE("R4C",'Mapa final'!$O$32),"")</f>
        <v/>
      </c>
      <c r="U29" s="68" t="str">
        <f>IF(AND('Mapa final'!$Y$33="Media",'Mapa final'!$AA$33="Menor"),CONCATENATE("R4C",'Mapa final'!$O$33),"")</f>
        <v/>
      </c>
      <c r="V29" s="66" t="str">
        <f>IF(AND('Mapa final'!$Y$28="Media",'Mapa final'!$AA$28="Moderado"),CONCATENATE("R4C",'Mapa final'!$O$28),"")</f>
        <v/>
      </c>
      <c r="W29" s="67" t="str">
        <f>IF(AND('Mapa final'!$Y$29="Media",'Mapa final'!$AA$29="Moderado"),CONCATENATE("R4C",'Mapa final'!$O$29),"")</f>
        <v/>
      </c>
      <c r="X29" s="67" t="str">
        <f>IF(AND('Mapa final'!$Y$30="Media",'Mapa final'!$AA$30="Moderado"),CONCATENATE("R4C",'Mapa final'!$O$30),"")</f>
        <v/>
      </c>
      <c r="Y29" s="67" t="str">
        <f>IF(AND('Mapa final'!$Y$31="Media",'Mapa final'!$AA$31="Moderado"),CONCATENATE("R4C",'Mapa final'!$O$31),"")</f>
        <v/>
      </c>
      <c r="Z29" s="67" t="str">
        <f>IF(AND('Mapa final'!$Y$32="Media",'Mapa final'!$AA$32="Moderado"),CONCATENATE("R4C",'Mapa final'!$O$32),"")</f>
        <v/>
      </c>
      <c r="AA29" s="68" t="str">
        <f>IF(AND('Mapa final'!$Y$33="Media",'Mapa final'!$AA$33="Moderado"),CONCATENATE("R4C",'Mapa final'!$O$33),"")</f>
        <v/>
      </c>
      <c r="AB29" s="51" t="str">
        <f>IF(AND('Mapa final'!$Y$28="Media",'Mapa final'!$AA$28="Mayor"),CONCATENATE("R4C",'Mapa final'!$O$28),"")</f>
        <v/>
      </c>
      <c r="AC29" s="52" t="str">
        <f>IF(AND('Mapa final'!$Y$29="Media",'Mapa final'!$AA$29="Mayor"),CONCATENATE("R4C",'Mapa final'!$O$29),"")</f>
        <v/>
      </c>
      <c r="AD29" s="52" t="str">
        <f>IF(AND('Mapa final'!$Y$30="Media",'Mapa final'!$AA$30="Mayor"),CONCATENATE("R4C",'Mapa final'!$O$30),"")</f>
        <v/>
      </c>
      <c r="AE29" s="52" t="str">
        <f>IF(AND('Mapa final'!$Y$31="Media",'Mapa final'!$AA$31="Mayor"),CONCATENATE("R4C",'Mapa final'!$O$31),"")</f>
        <v/>
      </c>
      <c r="AF29" s="52" t="str">
        <f>IF(AND('Mapa final'!$Y$32="Media",'Mapa final'!$AA$32="Mayor"),CONCATENATE("R4C",'Mapa final'!$O$32),"")</f>
        <v/>
      </c>
      <c r="AG29" s="53" t="str">
        <f>IF(AND('Mapa final'!$Y$33="Media",'Mapa final'!$AA$33="Mayor"),CONCATENATE("R4C",'Mapa final'!$O$33),"")</f>
        <v/>
      </c>
      <c r="AH29" s="54" t="str">
        <f>IF(AND('Mapa final'!$Y$28="Media",'Mapa final'!$AA$28="Catastrófico"),CONCATENATE("R4C",'Mapa final'!$O$28),"")</f>
        <v/>
      </c>
      <c r="AI29" s="55" t="str">
        <f>IF(AND('Mapa final'!$Y$29="Media",'Mapa final'!$AA$29="Catastrófico"),CONCATENATE("R4C",'Mapa final'!$O$29),"")</f>
        <v/>
      </c>
      <c r="AJ29" s="55" t="str">
        <f>IF(AND('Mapa final'!$Y$30="Media",'Mapa final'!$AA$30="Catastrófico"),CONCATENATE("R4C",'Mapa final'!$O$30),"")</f>
        <v/>
      </c>
      <c r="AK29" s="55" t="str">
        <f>IF(AND('Mapa final'!$Y$31="Media",'Mapa final'!$AA$31="Catastrófico"),CONCATENATE("R4C",'Mapa final'!$O$31),"")</f>
        <v/>
      </c>
      <c r="AL29" s="55" t="str">
        <f>IF(AND('Mapa final'!$Y$32="Media",'Mapa final'!$AA$32="Catastrófico"),CONCATENATE("R4C",'Mapa final'!$O$32),"")</f>
        <v/>
      </c>
      <c r="AM29" s="56" t="str">
        <f>IF(AND('Mapa final'!$Y$33="Media",'Mapa final'!$AA$33="Catastrófico"),CONCATENATE("R4C",'Mapa final'!$O$33),"")</f>
        <v/>
      </c>
      <c r="AN29" s="82"/>
      <c r="AO29" s="398"/>
      <c r="AP29" s="399"/>
      <c r="AQ29" s="399"/>
      <c r="AR29" s="399"/>
      <c r="AS29" s="399"/>
      <c r="AT29" s="400"/>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25">
      <c r="A30" s="82"/>
      <c r="B30" s="270"/>
      <c r="C30" s="270"/>
      <c r="D30" s="271"/>
      <c r="E30" s="369"/>
      <c r="F30" s="368"/>
      <c r="G30" s="368"/>
      <c r="H30" s="368"/>
      <c r="I30" s="384"/>
      <c r="J30" s="66" t="str">
        <f>IF(AND('Mapa final'!$Y$34="Media",'Mapa final'!$AA$34="Leve"),CONCATENATE("R5C",'Mapa final'!$O$34),"")</f>
        <v/>
      </c>
      <c r="K30" s="67" t="str">
        <f>IF(AND('Mapa final'!$Y$35="Media",'Mapa final'!$AA$35="Leve"),CONCATENATE("R5C",'Mapa final'!$O$35),"")</f>
        <v/>
      </c>
      <c r="L30" s="67" t="str">
        <f>IF(AND('Mapa final'!$Y$36="Media",'Mapa final'!$AA$36="Leve"),CONCATENATE("R5C",'Mapa final'!$O$36),"")</f>
        <v/>
      </c>
      <c r="M30" s="67" t="str">
        <f>IF(AND('Mapa final'!$Y$37="Media",'Mapa final'!$AA$37="Leve"),CONCATENATE("R5C",'Mapa final'!$O$37),"")</f>
        <v/>
      </c>
      <c r="N30" s="67" t="str">
        <f>IF(AND('Mapa final'!$Y$38="Media",'Mapa final'!$AA$38="Leve"),CONCATENATE("R5C",'Mapa final'!$O$38),"")</f>
        <v/>
      </c>
      <c r="O30" s="68" t="str">
        <f>IF(AND('Mapa final'!$Y$39="Media",'Mapa final'!$AA$39="Leve"),CONCATENATE("R5C",'Mapa final'!$O$39),"")</f>
        <v/>
      </c>
      <c r="P30" s="66" t="str">
        <f>IF(AND('Mapa final'!$Y$34="Media",'Mapa final'!$AA$34="Menor"),CONCATENATE("R5C",'Mapa final'!$O$34),"")</f>
        <v/>
      </c>
      <c r="Q30" s="67" t="str">
        <f>IF(AND('Mapa final'!$Y$35="Media",'Mapa final'!$AA$35="Menor"),CONCATENATE("R5C",'Mapa final'!$O$35),"")</f>
        <v/>
      </c>
      <c r="R30" s="67" t="str">
        <f>IF(AND('Mapa final'!$Y$36="Media",'Mapa final'!$AA$36="Menor"),CONCATENATE("R5C",'Mapa final'!$O$36),"")</f>
        <v/>
      </c>
      <c r="S30" s="67" t="str">
        <f>IF(AND('Mapa final'!$Y$37="Media",'Mapa final'!$AA$37="Menor"),CONCATENATE("R5C",'Mapa final'!$O$37),"")</f>
        <v/>
      </c>
      <c r="T30" s="67" t="str">
        <f>IF(AND('Mapa final'!$Y$38="Media",'Mapa final'!$AA$38="Menor"),CONCATENATE("R5C",'Mapa final'!$O$38),"")</f>
        <v/>
      </c>
      <c r="U30" s="68" t="str">
        <f>IF(AND('Mapa final'!$Y$39="Media",'Mapa final'!$AA$39="Menor"),CONCATENATE("R5C",'Mapa final'!$O$39),"")</f>
        <v/>
      </c>
      <c r="V30" s="66" t="str">
        <f>IF(AND('Mapa final'!$Y$34="Media",'Mapa final'!$AA$34="Moderado"),CONCATENATE("R5C",'Mapa final'!$O$34),"")</f>
        <v/>
      </c>
      <c r="W30" s="67" t="str">
        <f>IF(AND('Mapa final'!$Y$35="Media",'Mapa final'!$AA$35="Moderado"),CONCATENATE("R5C",'Mapa final'!$O$35),"")</f>
        <v/>
      </c>
      <c r="X30" s="67" t="str">
        <f>IF(AND('Mapa final'!$Y$36="Media",'Mapa final'!$AA$36="Moderado"),CONCATENATE("R5C",'Mapa final'!$O$36),"")</f>
        <v/>
      </c>
      <c r="Y30" s="67" t="str">
        <f>IF(AND('Mapa final'!$Y$37="Media",'Mapa final'!$AA$37="Moderado"),CONCATENATE("R5C",'Mapa final'!$O$37),"")</f>
        <v/>
      </c>
      <c r="Z30" s="67" t="str">
        <f>IF(AND('Mapa final'!$Y$38="Media",'Mapa final'!$AA$38="Moderado"),CONCATENATE("R5C",'Mapa final'!$O$38),"")</f>
        <v/>
      </c>
      <c r="AA30" s="68" t="str">
        <f>IF(AND('Mapa final'!$Y$39="Media",'Mapa final'!$AA$39="Moderado"),CONCATENATE("R5C",'Mapa final'!$O$39),"")</f>
        <v/>
      </c>
      <c r="AB30" s="51" t="str">
        <f>IF(AND('Mapa final'!$Y$34="Media",'Mapa final'!$AA$34="Mayor"),CONCATENATE("R5C",'Mapa final'!$O$34),"")</f>
        <v/>
      </c>
      <c r="AC30" s="52" t="str">
        <f>IF(AND('Mapa final'!$Y$35="Media",'Mapa final'!$AA$35="Mayor"),CONCATENATE("R5C",'Mapa final'!$O$35),"")</f>
        <v/>
      </c>
      <c r="AD30" s="52" t="str">
        <f>IF(AND('Mapa final'!$Y$36="Media",'Mapa final'!$AA$36="Mayor"),CONCATENATE("R5C",'Mapa final'!$O$36),"")</f>
        <v/>
      </c>
      <c r="AE30" s="52" t="str">
        <f>IF(AND('Mapa final'!$Y$37="Media",'Mapa final'!$AA$37="Mayor"),CONCATENATE("R5C",'Mapa final'!$O$37),"")</f>
        <v/>
      </c>
      <c r="AF30" s="52" t="str">
        <f>IF(AND('Mapa final'!$Y$38="Media",'Mapa final'!$AA$38="Mayor"),CONCATENATE("R5C",'Mapa final'!$O$38),"")</f>
        <v/>
      </c>
      <c r="AG30" s="53" t="str">
        <f>IF(AND('Mapa final'!$Y$39="Media",'Mapa final'!$AA$39="Mayor"),CONCATENATE("R5C",'Mapa final'!$O$39),"")</f>
        <v/>
      </c>
      <c r="AH30" s="54" t="str">
        <f>IF(AND('Mapa final'!$Y$34="Media",'Mapa final'!$AA$34="Catastrófico"),CONCATENATE("R5C",'Mapa final'!$O$34),"")</f>
        <v/>
      </c>
      <c r="AI30" s="55" t="str">
        <f>IF(AND('Mapa final'!$Y$35="Media",'Mapa final'!$AA$35="Catastrófico"),CONCATENATE("R5C",'Mapa final'!$O$35),"")</f>
        <v/>
      </c>
      <c r="AJ30" s="55" t="str">
        <f>IF(AND('Mapa final'!$Y$36="Media",'Mapa final'!$AA$36="Catastrófico"),CONCATENATE("R5C",'Mapa final'!$O$36),"")</f>
        <v/>
      </c>
      <c r="AK30" s="55" t="str">
        <f>IF(AND('Mapa final'!$Y$37="Media",'Mapa final'!$AA$37="Catastrófico"),CONCATENATE("R5C",'Mapa final'!$O$37),"")</f>
        <v/>
      </c>
      <c r="AL30" s="55" t="str">
        <f>IF(AND('Mapa final'!$Y$38="Media",'Mapa final'!$AA$38="Catastrófico"),CONCATENATE("R5C",'Mapa final'!$O$38),"")</f>
        <v/>
      </c>
      <c r="AM30" s="56" t="str">
        <f>IF(AND('Mapa final'!$Y$39="Media",'Mapa final'!$AA$39="Catastrófico"),CONCATENATE("R5C",'Mapa final'!$O$39),"")</f>
        <v/>
      </c>
      <c r="AN30" s="82"/>
      <c r="AO30" s="398"/>
      <c r="AP30" s="399"/>
      <c r="AQ30" s="399"/>
      <c r="AR30" s="399"/>
      <c r="AS30" s="399"/>
      <c r="AT30" s="400"/>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25">
      <c r="A31" s="82"/>
      <c r="B31" s="270"/>
      <c r="C31" s="270"/>
      <c r="D31" s="271"/>
      <c r="E31" s="369"/>
      <c r="F31" s="368"/>
      <c r="G31" s="368"/>
      <c r="H31" s="368"/>
      <c r="I31" s="384"/>
      <c r="J31" s="66" t="str">
        <f>IF(AND('Mapa final'!$Y$40="Media",'Mapa final'!$AA$40="Leve"),CONCATENATE("R6C",'Mapa final'!$O$40),"")</f>
        <v/>
      </c>
      <c r="K31" s="67" t="str">
        <f>IF(AND('Mapa final'!$Y$41="Media",'Mapa final'!$AA$41="Leve"),CONCATENATE("R6C",'Mapa final'!$O$41),"")</f>
        <v/>
      </c>
      <c r="L31" s="67" t="str">
        <f>IF(AND('Mapa final'!$Y$42="Media",'Mapa final'!$AA$42="Leve"),CONCATENATE("R6C",'Mapa final'!$O$42),"")</f>
        <v/>
      </c>
      <c r="M31" s="67" t="str">
        <f>IF(AND('Mapa final'!$Y$43="Media",'Mapa final'!$AA$43="Leve"),CONCATENATE("R6C",'Mapa final'!$O$43),"")</f>
        <v/>
      </c>
      <c r="N31" s="67" t="str">
        <f>IF(AND('Mapa final'!$Y$44="Media",'Mapa final'!$AA$44="Leve"),CONCATENATE("R6C",'Mapa final'!$O$44),"")</f>
        <v/>
      </c>
      <c r="O31" s="68" t="str">
        <f>IF(AND('Mapa final'!$Y$45="Media",'Mapa final'!$AA$45="Leve"),CONCATENATE("R6C",'Mapa final'!$O$45),"")</f>
        <v/>
      </c>
      <c r="P31" s="66" t="str">
        <f>IF(AND('Mapa final'!$Y$40="Media",'Mapa final'!$AA$40="Menor"),CONCATENATE("R6C",'Mapa final'!$O$40),"")</f>
        <v/>
      </c>
      <c r="Q31" s="67" t="str">
        <f>IF(AND('Mapa final'!$Y$41="Media",'Mapa final'!$AA$41="Menor"),CONCATENATE("R6C",'Mapa final'!$O$41),"")</f>
        <v/>
      </c>
      <c r="R31" s="67" t="str">
        <f>IF(AND('Mapa final'!$Y$42="Media",'Mapa final'!$AA$42="Menor"),CONCATENATE("R6C",'Mapa final'!$O$42),"")</f>
        <v/>
      </c>
      <c r="S31" s="67" t="str">
        <f>IF(AND('Mapa final'!$Y$43="Media",'Mapa final'!$AA$43="Menor"),CONCATENATE("R6C",'Mapa final'!$O$43),"")</f>
        <v/>
      </c>
      <c r="T31" s="67" t="str">
        <f>IF(AND('Mapa final'!$Y$44="Media",'Mapa final'!$AA$44="Menor"),CONCATENATE("R6C",'Mapa final'!$O$44),"")</f>
        <v/>
      </c>
      <c r="U31" s="68" t="str">
        <f>IF(AND('Mapa final'!$Y$45="Media",'Mapa final'!$AA$45="Menor"),CONCATENATE("R6C",'Mapa final'!$O$45),"")</f>
        <v/>
      </c>
      <c r="V31" s="66" t="str">
        <f>IF(AND('Mapa final'!$Y$40="Media",'Mapa final'!$AA$40="Moderado"),CONCATENATE("R6C",'Mapa final'!$O$40),"")</f>
        <v/>
      </c>
      <c r="W31" s="67" t="str">
        <f>IF(AND('Mapa final'!$Y$41="Media",'Mapa final'!$AA$41="Moderado"),CONCATENATE("R6C",'Mapa final'!$O$41),"")</f>
        <v/>
      </c>
      <c r="X31" s="67" t="str">
        <f>IF(AND('Mapa final'!$Y$42="Media",'Mapa final'!$AA$42="Moderado"),CONCATENATE("R6C",'Mapa final'!$O$42),"")</f>
        <v/>
      </c>
      <c r="Y31" s="67" t="str">
        <f>IF(AND('Mapa final'!$Y$43="Media",'Mapa final'!$AA$43="Moderado"),CONCATENATE("R6C",'Mapa final'!$O$43),"")</f>
        <v/>
      </c>
      <c r="Z31" s="67" t="str">
        <f>IF(AND('Mapa final'!$Y$44="Media",'Mapa final'!$AA$44="Moderado"),CONCATENATE("R6C",'Mapa final'!$O$44),"")</f>
        <v/>
      </c>
      <c r="AA31" s="68" t="str">
        <f>IF(AND('Mapa final'!$Y$45="Media",'Mapa final'!$AA$45="Moderado"),CONCATENATE("R6C",'Mapa final'!$O$45),"")</f>
        <v/>
      </c>
      <c r="AB31" s="51" t="str">
        <f>IF(AND('Mapa final'!$Y$40="Media",'Mapa final'!$AA$40="Mayor"),CONCATENATE("R6C",'Mapa final'!$O$40),"")</f>
        <v/>
      </c>
      <c r="AC31" s="52" t="str">
        <f>IF(AND('Mapa final'!$Y$41="Media",'Mapa final'!$AA$41="Mayor"),CONCATENATE("R6C",'Mapa final'!$O$41),"")</f>
        <v/>
      </c>
      <c r="AD31" s="52" t="str">
        <f>IF(AND('Mapa final'!$Y$42="Media",'Mapa final'!$AA$42="Mayor"),CONCATENATE("R6C",'Mapa final'!$O$42),"")</f>
        <v/>
      </c>
      <c r="AE31" s="52" t="str">
        <f>IF(AND('Mapa final'!$Y$43="Media",'Mapa final'!$AA$43="Mayor"),CONCATENATE("R6C",'Mapa final'!$O$43),"")</f>
        <v/>
      </c>
      <c r="AF31" s="52" t="str">
        <f>IF(AND('Mapa final'!$Y$44="Media",'Mapa final'!$AA$44="Mayor"),CONCATENATE("R6C",'Mapa final'!$O$44),"")</f>
        <v/>
      </c>
      <c r="AG31" s="53" t="str">
        <f>IF(AND('Mapa final'!$Y$45="Media",'Mapa final'!$AA$45="Mayor"),CONCATENATE("R6C",'Mapa final'!$O$45),"")</f>
        <v/>
      </c>
      <c r="AH31" s="54" t="str">
        <f>IF(AND('Mapa final'!$Y$40="Media",'Mapa final'!$AA$40="Catastrófico"),CONCATENATE("R6C",'Mapa final'!$O$40),"")</f>
        <v/>
      </c>
      <c r="AI31" s="55" t="str">
        <f>IF(AND('Mapa final'!$Y$41="Media",'Mapa final'!$AA$41="Catastrófico"),CONCATENATE("R6C",'Mapa final'!$O$41),"")</f>
        <v/>
      </c>
      <c r="AJ31" s="55" t="str">
        <f>IF(AND('Mapa final'!$Y$42="Media",'Mapa final'!$AA$42="Catastrófico"),CONCATENATE("R6C",'Mapa final'!$O$42),"")</f>
        <v/>
      </c>
      <c r="AK31" s="55" t="str">
        <f>IF(AND('Mapa final'!$Y$43="Media",'Mapa final'!$AA$43="Catastrófico"),CONCATENATE("R6C",'Mapa final'!$O$43),"")</f>
        <v/>
      </c>
      <c r="AL31" s="55" t="str">
        <f>IF(AND('Mapa final'!$Y$44="Media",'Mapa final'!$AA$44="Catastrófico"),CONCATENATE("R6C",'Mapa final'!$O$44),"")</f>
        <v/>
      </c>
      <c r="AM31" s="56" t="str">
        <f>IF(AND('Mapa final'!$Y$45="Media",'Mapa final'!$AA$45="Catastrófico"),CONCATENATE("R6C",'Mapa final'!$O$45),"")</f>
        <v/>
      </c>
      <c r="AN31" s="82"/>
      <c r="AO31" s="398"/>
      <c r="AP31" s="399"/>
      <c r="AQ31" s="399"/>
      <c r="AR31" s="399"/>
      <c r="AS31" s="399"/>
      <c r="AT31" s="400"/>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25">
      <c r="A32" s="82"/>
      <c r="B32" s="270"/>
      <c r="C32" s="270"/>
      <c r="D32" s="271"/>
      <c r="E32" s="369"/>
      <c r="F32" s="368"/>
      <c r="G32" s="368"/>
      <c r="H32" s="368"/>
      <c r="I32" s="384"/>
      <c r="J32" s="66" t="str">
        <f>IF(AND('Mapa final'!$Y$46="Media",'Mapa final'!$AA$46="Leve"),CONCATENATE("R7C",'Mapa final'!$O$46),"")</f>
        <v/>
      </c>
      <c r="K32" s="67" t="str">
        <f>IF(AND('Mapa final'!$Y$47="Media",'Mapa final'!$AA$47="Leve"),CONCATENATE("R7C",'Mapa final'!$O$47),"")</f>
        <v/>
      </c>
      <c r="L32" s="67" t="str">
        <f>IF(AND('Mapa final'!$Y$48="Media",'Mapa final'!$AA$48="Leve"),CONCATENATE("R7C",'Mapa final'!$O$48),"")</f>
        <v/>
      </c>
      <c r="M32" s="67" t="str">
        <f>IF(AND('Mapa final'!$Y$49="Media",'Mapa final'!$AA$49="Leve"),CONCATENATE("R7C",'Mapa final'!$O$49),"")</f>
        <v/>
      </c>
      <c r="N32" s="67" t="str">
        <f>IF(AND('Mapa final'!$Y$50="Media",'Mapa final'!$AA$50="Leve"),CONCATENATE("R7C",'Mapa final'!$O$50),"")</f>
        <v/>
      </c>
      <c r="O32" s="68" t="str">
        <f>IF(AND('Mapa final'!$Y$51="Media",'Mapa final'!$AA$51="Leve"),CONCATENATE("R7C",'Mapa final'!$O$51),"")</f>
        <v/>
      </c>
      <c r="P32" s="66" t="str">
        <f>IF(AND('Mapa final'!$Y$46="Media",'Mapa final'!$AA$46="Menor"),CONCATENATE("R7C",'Mapa final'!$O$46),"")</f>
        <v/>
      </c>
      <c r="Q32" s="67" t="str">
        <f>IF(AND('Mapa final'!$Y$47="Media",'Mapa final'!$AA$47="Menor"),CONCATENATE("R7C",'Mapa final'!$O$47),"")</f>
        <v/>
      </c>
      <c r="R32" s="67" t="str">
        <f>IF(AND('Mapa final'!$Y$48="Media",'Mapa final'!$AA$48="Menor"),CONCATENATE("R7C",'Mapa final'!$O$48),"")</f>
        <v/>
      </c>
      <c r="S32" s="67" t="str">
        <f>IF(AND('Mapa final'!$Y$49="Media",'Mapa final'!$AA$49="Menor"),CONCATENATE("R7C",'Mapa final'!$O$49),"")</f>
        <v/>
      </c>
      <c r="T32" s="67" t="str">
        <f>IF(AND('Mapa final'!$Y$50="Media",'Mapa final'!$AA$50="Menor"),CONCATENATE("R7C",'Mapa final'!$O$50),"")</f>
        <v/>
      </c>
      <c r="U32" s="68" t="str">
        <f>IF(AND('Mapa final'!$Y$51="Media",'Mapa final'!$AA$51="Menor"),CONCATENATE("R7C",'Mapa final'!$O$51),"")</f>
        <v/>
      </c>
      <c r="V32" s="66" t="str">
        <f>IF(AND('Mapa final'!$Y$46="Media",'Mapa final'!$AA$46="Moderado"),CONCATENATE("R7C",'Mapa final'!$O$46),"")</f>
        <v/>
      </c>
      <c r="W32" s="67" t="str">
        <f>IF(AND('Mapa final'!$Y$47="Media",'Mapa final'!$AA$47="Moderado"),CONCATENATE("R7C",'Mapa final'!$O$47),"")</f>
        <v/>
      </c>
      <c r="X32" s="67" t="str">
        <f>IF(AND('Mapa final'!$Y$48="Media",'Mapa final'!$AA$48="Moderado"),CONCATENATE("R7C",'Mapa final'!$O$48),"")</f>
        <v/>
      </c>
      <c r="Y32" s="67" t="str">
        <f>IF(AND('Mapa final'!$Y$49="Media",'Mapa final'!$AA$49="Moderado"),CONCATENATE("R7C",'Mapa final'!$O$49),"")</f>
        <v/>
      </c>
      <c r="Z32" s="67" t="str">
        <f>IF(AND('Mapa final'!$Y$50="Media",'Mapa final'!$AA$50="Moderado"),CONCATENATE("R7C",'Mapa final'!$O$50),"")</f>
        <v/>
      </c>
      <c r="AA32" s="68" t="str">
        <f>IF(AND('Mapa final'!$Y$51="Media",'Mapa final'!$AA$51="Moderado"),CONCATENATE("R7C",'Mapa final'!$O$51),"")</f>
        <v/>
      </c>
      <c r="AB32" s="51" t="str">
        <f>IF(AND('Mapa final'!$Y$46="Media",'Mapa final'!$AA$46="Mayor"),CONCATENATE("R7C",'Mapa final'!$O$46),"")</f>
        <v/>
      </c>
      <c r="AC32" s="52" t="str">
        <f>IF(AND('Mapa final'!$Y$47="Media",'Mapa final'!$AA$47="Mayor"),CONCATENATE("R7C",'Mapa final'!$O$47),"")</f>
        <v/>
      </c>
      <c r="AD32" s="52" t="str">
        <f>IF(AND('Mapa final'!$Y$48="Media",'Mapa final'!$AA$48="Mayor"),CONCATENATE("R7C",'Mapa final'!$O$48),"")</f>
        <v/>
      </c>
      <c r="AE32" s="52" t="str">
        <f>IF(AND('Mapa final'!$Y$49="Media",'Mapa final'!$AA$49="Mayor"),CONCATENATE("R7C",'Mapa final'!$O$49),"")</f>
        <v/>
      </c>
      <c r="AF32" s="52" t="str">
        <f>IF(AND('Mapa final'!$Y$50="Media",'Mapa final'!$AA$50="Mayor"),CONCATENATE("R7C",'Mapa final'!$O$50),"")</f>
        <v/>
      </c>
      <c r="AG32" s="53" t="str">
        <f>IF(AND('Mapa final'!$Y$51="Media",'Mapa final'!$AA$51="Mayor"),CONCATENATE("R7C",'Mapa final'!$O$51),"")</f>
        <v/>
      </c>
      <c r="AH32" s="54" t="str">
        <f>IF(AND('Mapa final'!$Y$46="Media",'Mapa final'!$AA$46="Catastrófico"),CONCATENATE("R7C",'Mapa final'!$O$46),"")</f>
        <v/>
      </c>
      <c r="AI32" s="55" t="str">
        <f>IF(AND('Mapa final'!$Y$47="Media",'Mapa final'!$AA$47="Catastrófico"),CONCATENATE("R7C",'Mapa final'!$O$47),"")</f>
        <v/>
      </c>
      <c r="AJ32" s="55" t="str">
        <f>IF(AND('Mapa final'!$Y$48="Media",'Mapa final'!$AA$48="Catastrófico"),CONCATENATE("R7C",'Mapa final'!$O$48),"")</f>
        <v/>
      </c>
      <c r="AK32" s="55" t="str">
        <f>IF(AND('Mapa final'!$Y$49="Media",'Mapa final'!$AA$49="Catastrófico"),CONCATENATE("R7C",'Mapa final'!$O$49),"")</f>
        <v/>
      </c>
      <c r="AL32" s="55" t="str">
        <f>IF(AND('Mapa final'!$Y$50="Media",'Mapa final'!$AA$50="Catastrófico"),CONCATENATE("R7C",'Mapa final'!$O$50),"")</f>
        <v/>
      </c>
      <c r="AM32" s="56" t="str">
        <f>IF(AND('Mapa final'!$Y$51="Media",'Mapa final'!$AA$51="Catastrófico"),CONCATENATE("R7C",'Mapa final'!$O$51),"")</f>
        <v/>
      </c>
      <c r="AN32" s="82"/>
      <c r="AO32" s="398"/>
      <c r="AP32" s="399"/>
      <c r="AQ32" s="399"/>
      <c r="AR32" s="399"/>
      <c r="AS32" s="399"/>
      <c r="AT32" s="400"/>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25">
      <c r="A33" s="82"/>
      <c r="B33" s="270"/>
      <c r="C33" s="270"/>
      <c r="D33" s="271"/>
      <c r="E33" s="369"/>
      <c r="F33" s="368"/>
      <c r="G33" s="368"/>
      <c r="H33" s="368"/>
      <c r="I33" s="384"/>
      <c r="J33" s="66" t="str">
        <f>IF(AND('Mapa final'!$Y$52="Media",'Mapa final'!$AA$52="Leve"),CONCATENATE("R8C",'Mapa final'!$O$52),"")</f>
        <v/>
      </c>
      <c r="K33" s="67" t="str">
        <f>IF(AND('Mapa final'!$Y$53="Media",'Mapa final'!$AA$53="Leve"),CONCATENATE("R8C",'Mapa final'!$O$53),"")</f>
        <v/>
      </c>
      <c r="L33" s="67" t="str">
        <f>IF(AND('Mapa final'!$Y$54="Media",'Mapa final'!$AA$54="Leve"),CONCATENATE("R8C",'Mapa final'!$O$54),"")</f>
        <v/>
      </c>
      <c r="M33" s="67" t="str">
        <f>IF(AND('Mapa final'!$Y$55="Media",'Mapa final'!$AA$55="Leve"),CONCATENATE("R8C",'Mapa final'!$O$55),"")</f>
        <v/>
      </c>
      <c r="N33" s="67" t="str">
        <f>IF(AND('Mapa final'!$Y$56="Media",'Mapa final'!$AA$56="Leve"),CONCATENATE("R8C",'Mapa final'!$O$56),"")</f>
        <v/>
      </c>
      <c r="O33" s="68" t="str">
        <f>IF(AND('Mapa final'!$Y$57="Media",'Mapa final'!$AA$57="Leve"),CONCATENATE("R8C",'Mapa final'!$O$57),"")</f>
        <v/>
      </c>
      <c r="P33" s="66" t="str">
        <f>IF(AND('Mapa final'!$Y$52="Media",'Mapa final'!$AA$52="Menor"),CONCATENATE("R8C",'Mapa final'!$O$52),"")</f>
        <v/>
      </c>
      <c r="Q33" s="67" t="str">
        <f>IF(AND('Mapa final'!$Y$53="Media",'Mapa final'!$AA$53="Menor"),CONCATENATE("R8C",'Mapa final'!$O$53),"")</f>
        <v/>
      </c>
      <c r="R33" s="67" t="str">
        <f>IF(AND('Mapa final'!$Y$54="Media",'Mapa final'!$AA$54="Menor"),CONCATENATE("R8C",'Mapa final'!$O$54),"")</f>
        <v/>
      </c>
      <c r="S33" s="67" t="str">
        <f>IF(AND('Mapa final'!$Y$55="Media",'Mapa final'!$AA$55="Menor"),CONCATENATE("R8C",'Mapa final'!$O$55),"")</f>
        <v/>
      </c>
      <c r="T33" s="67" t="str">
        <f>IF(AND('Mapa final'!$Y$56="Media",'Mapa final'!$AA$56="Menor"),CONCATENATE("R8C",'Mapa final'!$O$56),"")</f>
        <v/>
      </c>
      <c r="U33" s="68" t="str">
        <f>IF(AND('Mapa final'!$Y$57="Media",'Mapa final'!$AA$57="Menor"),CONCATENATE("R8C",'Mapa final'!$O$57),"")</f>
        <v/>
      </c>
      <c r="V33" s="66" t="str">
        <f>IF(AND('Mapa final'!$Y$52="Media",'Mapa final'!$AA$52="Moderado"),CONCATENATE("R8C",'Mapa final'!$O$52),"")</f>
        <v/>
      </c>
      <c r="W33" s="67" t="str">
        <f>IF(AND('Mapa final'!$Y$53="Media",'Mapa final'!$AA$53="Moderado"),CONCATENATE("R8C",'Mapa final'!$O$53),"")</f>
        <v/>
      </c>
      <c r="X33" s="67" t="str">
        <f>IF(AND('Mapa final'!$Y$54="Media",'Mapa final'!$AA$54="Moderado"),CONCATENATE("R8C",'Mapa final'!$O$54),"")</f>
        <v/>
      </c>
      <c r="Y33" s="67" t="str">
        <f>IF(AND('Mapa final'!$Y$55="Media",'Mapa final'!$AA$55="Moderado"),CONCATENATE("R8C",'Mapa final'!$O$55),"")</f>
        <v/>
      </c>
      <c r="Z33" s="67" t="str">
        <f>IF(AND('Mapa final'!$Y$56="Media",'Mapa final'!$AA$56="Moderado"),CONCATENATE("R8C",'Mapa final'!$O$56),"")</f>
        <v/>
      </c>
      <c r="AA33" s="68" t="str">
        <f>IF(AND('Mapa final'!$Y$57="Media",'Mapa final'!$AA$57="Moderado"),CONCATENATE("R8C",'Mapa final'!$O$57),"")</f>
        <v/>
      </c>
      <c r="AB33" s="51" t="str">
        <f>IF(AND('Mapa final'!$Y$52="Media",'Mapa final'!$AA$52="Mayor"),CONCATENATE("R8C",'Mapa final'!$O$52),"")</f>
        <v/>
      </c>
      <c r="AC33" s="52" t="str">
        <f>IF(AND('Mapa final'!$Y$53="Media",'Mapa final'!$AA$53="Mayor"),CONCATENATE("R8C",'Mapa final'!$O$53),"")</f>
        <v/>
      </c>
      <c r="AD33" s="52" t="str">
        <f>IF(AND('Mapa final'!$Y$54="Media",'Mapa final'!$AA$54="Mayor"),CONCATENATE("R8C",'Mapa final'!$O$54),"")</f>
        <v/>
      </c>
      <c r="AE33" s="52" t="str">
        <f>IF(AND('Mapa final'!$Y$55="Media",'Mapa final'!$AA$55="Mayor"),CONCATENATE("R8C",'Mapa final'!$O$55),"")</f>
        <v/>
      </c>
      <c r="AF33" s="52" t="str">
        <f>IF(AND('Mapa final'!$Y$56="Media",'Mapa final'!$AA$56="Mayor"),CONCATENATE("R8C",'Mapa final'!$O$56),"")</f>
        <v/>
      </c>
      <c r="AG33" s="53" t="str">
        <f>IF(AND('Mapa final'!$Y$57="Media",'Mapa final'!$AA$57="Mayor"),CONCATENATE("R8C",'Mapa final'!$O$57),"")</f>
        <v/>
      </c>
      <c r="AH33" s="54" t="str">
        <f>IF(AND('Mapa final'!$Y$52="Media",'Mapa final'!$AA$52="Catastrófico"),CONCATENATE("R8C",'Mapa final'!$O$52),"")</f>
        <v/>
      </c>
      <c r="AI33" s="55" t="str">
        <f>IF(AND('Mapa final'!$Y$53="Media",'Mapa final'!$AA$53="Catastrófico"),CONCATENATE("R8C",'Mapa final'!$O$53),"")</f>
        <v/>
      </c>
      <c r="AJ33" s="55" t="str">
        <f>IF(AND('Mapa final'!$Y$54="Media",'Mapa final'!$AA$54="Catastrófico"),CONCATENATE("R8C",'Mapa final'!$O$54),"")</f>
        <v/>
      </c>
      <c r="AK33" s="55" t="str">
        <f>IF(AND('Mapa final'!$Y$55="Media",'Mapa final'!$AA$55="Catastrófico"),CONCATENATE("R8C",'Mapa final'!$O$55),"")</f>
        <v/>
      </c>
      <c r="AL33" s="55" t="str">
        <f>IF(AND('Mapa final'!$Y$56="Media",'Mapa final'!$AA$56="Catastrófico"),CONCATENATE("R8C",'Mapa final'!$O$56),"")</f>
        <v/>
      </c>
      <c r="AM33" s="56" t="str">
        <f>IF(AND('Mapa final'!$Y$57="Media",'Mapa final'!$AA$57="Catastrófico"),CONCATENATE("R8C",'Mapa final'!$O$57),"")</f>
        <v/>
      </c>
      <c r="AN33" s="82"/>
      <c r="AO33" s="398"/>
      <c r="AP33" s="399"/>
      <c r="AQ33" s="399"/>
      <c r="AR33" s="399"/>
      <c r="AS33" s="399"/>
      <c r="AT33" s="400"/>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25">
      <c r="A34" s="82"/>
      <c r="B34" s="270"/>
      <c r="C34" s="270"/>
      <c r="D34" s="271"/>
      <c r="E34" s="369"/>
      <c r="F34" s="368"/>
      <c r="G34" s="368"/>
      <c r="H34" s="368"/>
      <c r="I34" s="384"/>
      <c r="J34" s="66" t="str">
        <f>IF(AND('Mapa final'!$Y$58="Media",'Mapa final'!$AA$58="Leve"),CONCATENATE("R9C",'Mapa final'!$O$58),"")</f>
        <v/>
      </c>
      <c r="K34" s="67" t="str">
        <f>IF(AND('Mapa final'!$Y$59="Media",'Mapa final'!$AA$59="Leve"),CONCATENATE("R9C",'Mapa final'!$O$59),"")</f>
        <v/>
      </c>
      <c r="L34" s="67" t="str">
        <f>IF(AND('Mapa final'!$Y$60="Media",'Mapa final'!$AA$60="Leve"),CONCATENATE("R9C",'Mapa final'!$O$60),"")</f>
        <v/>
      </c>
      <c r="M34" s="67" t="str">
        <f>IF(AND('Mapa final'!$Y$61="Media",'Mapa final'!$AA$61="Leve"),CONCATENATE("R9C",'Mapa final'!$O$61),"")</f>
        <v/>
      </c>
      <c r="N34" s="67" t="str">
        <f>IF(AND('Mapa final'!$Y$62="Media",'Mapa final'!$AA$62="Leve"),CONCATENATE("R9C",'Mapa final'!$O$62),"")</f>
        <v/>
      </c>
      <c r="O34" s="68" t="str">
        <f>IF(AND('Mapa final'!$Y$63="Media",'Mapa final'!$AA$63="Leve"),CONCATENATE("R9C",'Mapa final'!$O$63),"")</f>
        <v/>
      </c>
      <c r="P34" s="66" t="str">
        <f>IF(AND('Mapa final'!$Y$58="Media",'Mapa final'!$AA$58="Menor"),CONCATENATE("R9C",'Mapa final'!$O$58),"")</f>
        <v/>
      </c>
      <c r="Q34" s="67" t="str">
        <f>IF(AND('Mapa final'!$Y$59="Media",'Mapa final'!$AA$59="Menor"),CONCATENATE("R9C",'Mapa final'!$O$59),"")</f>
        <v/>
      </c>
      <c r="R34" s="67" t="str">
        <f>IF(AND('Mapa final'!$Y$60="Media",'Mapa final'!$AA$60="Menor"),CONCATENATE("R9C",'Mapa final'!$O$60),"")</f>
        <v/>
      </c>
      <c r="S34" s="67" t="str">
        <f>IF(AND('Mapa final'!$Y$61="Media",'Mapa final'!$AA$61="Menor"),CONCATENATE("R9C",'Mapa final'!$O$61),"")</f>
        <v/>
      </c>
      <c r="T34" s="67" t="str">
        <f>IF(AND('Mapa final'!$Y$62="Media",'Mapa final'!$AA$62="Menor"),CONCATENATE("R9C",'Mapa final'!$O$62),"")</f>
        <v/>
      </c>
      <c r="U34" s="68" t="str">
        <f>IF(AND('Mapa final'!$Y$63="Media",'Mapa final'!$AA$63="Menor"),CONCATENATE("R9C",'Mapa final'!$O$63),"")</f>
        <v/>
      </c>
      <c r="V34" s="66" t="str">
        <f>IF(AND('Mapa final'!$Y$58="Media",'Mapa final'!$AA$58="Moderado"),CONCATENATE("R9C",'Mapa final'!$O$58),"")</f>
        <v/>
      </c>
      <c r="W34" s="67" t="str">
        <f>IF(AND('Mapa final'!$Y$59="Media",'Mapa final'!$AA$59="Moderado"),CONCATENATE("R9C",'Mapa final'!$O$59),"")</f>
        <v/>
      </c>
      <c r="X34" s="67" t="str">
        <f>IF(AND('Mapa final'!$Y$60="Media",'Mapa final'!$AA$60="Moderado"),CONCATENATE("R9C",'Mapa final'!$O$60),"")</f>
        <v/>
      </c>
      <c r="Y34" s="67" t="str">
        <f>IF(AND('Mapa final'!$Y$61="Media",'Mapa final'!$AA$61="Moderado"),CONCATENATE("R9C",'Mapa final'!$O$61),"")</f>
        <v/>
      </c>
      <c r="Z34" s="67" t="str">
        <f>IF(AND('Mapa final'!$Y$62="Media",'Mapa final'!$AA$62="Moderado"),CONCATENATE("R9C",'Mapa final'!$O$62),"")</f>
        <v/>
      </c>
      <c r="AA34" s="68" t="str">
        <f>IF(AND('Mapa final'!$Y$63="Media",'Mapa final'!$AA$63="Moderado"),CONCATENATE("R9C",'Mapa final'!$O$63),"")</f>
        <v/>
      </c>
      <c r="AB34" s="51" t="str">
        <f>IF(AND('Mapa final'!$Y$58="Media",'Mapa final'!$AA$58="Mayor"),CONCATENATE("R9C",'Mapa final'!$O$58),"")</f>
        <v/>
      </c>
      <c r="AC34" s="52" t="str">
        <f>IF(AND('Mapa final'!$Y$59="Media",'Mapa final'!$AA$59="Mayor"),CONCATENATE("R9C",'Mapa final'!$O$59),"")</f>
        <v/>
      </c>
      <c r="AD34" s="52" t="str">
        <f>IF(AND('Mapa final'!$Y$60="Media",'Mapa final'!$AA$60="Mayor"),CONCATENATE("R9C",'Mapa final'!$O$60),"")</f>
        <v/>
      </c>
      <c r="AE34" s="52" t="str">
        <f>IF(AND('Mapa final'!$Y$61="Media",'Mapa final'!$AA$61="Mayor"),CONCATENATE("R9C",'Mapa final'!$O$61),"")</f>
        <v/>
      </c>
      <c r="AF34" s="52" t="str">
        <f>IF(AND('Mapa final'!$Y$62="Media",'Mapa final'!$AA$62="Mayor"),CONCATENATE("R9C",'Mapa final'!$O$62),"")</f>
        <v/>
      </c>
      <c r="AG34" s="53" t="str">
        <f>IF(AND('Mapa final'!$Y$63="Media",'Mapa final'!$AA$63="Mayor"),CONCATENATE("R9C",'Mapa final'!$O$63),"")</f>
        <v/>
      </c>
      <c r="AH34" s="54" t="str">
        <f>IF(AND('Mapa final'!$Y$58="Media",'Mapa final'!$AA$58="Catastrófico"),CONCATENATE("R9C",'Mapa final'!$O$58),"")</f>
        <v/>
      </c>
      <c r="AI34" s="55" t="str">
        <f>IF(AND('Mapa final'!$Y$59="Media",'Mapa final'!$AA$59="Catastrófico"),CONCATENATE("R9C",'Mapa final'!$O$59),"")</f>
        <v/>
      </c>
      <c r="AJ34" s="55" t="str">
        <f>IF(AND('Mapa final'!$Y$60="Media",'Mapa final'!$AA$60="Catastrófico"),CONCATENATE("R9C",'Mapa final'!$O$60),"")</f>
        <v/>
      </c>
      <c r="AK34" s="55" t="str">
        <f>IF(AND('Mapa final'!$Y$61="Media",'Mapa final'!$AA$61="Catastrófico"),CONCATENATE("R9C",'Mapa final'!$O$61),"")</f>
        <v/>
      </c>
      <c r="AL34" s="55" t="str">
        <f>IF(AND('Mapa final'!$Y$62="Media",'Mapa final'!$AA$62="Catastrófico"),CONCATENATE("R9C",'Mapa final'!$O$62),"")</f>
        <v/>
      </c>
      <c r="AM34" s="56" t="str">
        <f>IF(AND('Mapa final'!$Y$63="Media",'Mapa final'!$AA$63="Catastrófico"),CONCATENATE("R9C",'Mapa final'!$O$63),"")</f>
        <v/>
      </c>
      <c r="AN34" s="82"/>
      <c r="AO34" s="398"/>
      <c r="AP34" s="399"/>
      <c r="AQ34" s="399"/>
      <c r="AR34" s="399"/>
      <c r="AS34" s="399"/>
      <c r="AT34" s="400"/>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
      <c r="A35" s="82"/>
      <c r="B35" s="270"/>
      <c r="C35" s="270"/>
      <c r="D35" s="271"/>
      <c r="E35" s="370"/>
      <c r="F35" s="371"/>
      <c r="G35" s="371"/>
      <c r="H35" s="371"/>
      <c r="I35" s="385"/>
      <c r="J35" s="66" t="str">
        <f>IF(AND('Mapa final'!$Y$64="Media",'Mapa final'!$AA$64="Leve"),CONCATENATE("R10C",'Mapa final'!$O$64),"")</f>
        <v/>
      </c>
      <c r="K35" s="67" t="str">
        <f>IF(AND('Mapa final'!$Y$65="Media",'Mapa final'!$AA$65="Leve"),CONCATENATE("R10C",'Mapa final'!$O$65),"")</f>
        <v/>
      </c>
      <c r="L35" s="67" t="str">
        <f>IF(AND('Mapa final'!$Y$66="Media",'Mapa final'!$AA$66="Leve"),CONCATENATE("R10C",'Mapa final'!$O$66),"")</f>
        <v/>
      </c>
      <c r="M35" s="67" t="str">
        <f>IF(AND('Mapa final'!$Y$67="Media",'Mapa final'!$AA$67="Leve"),CONCATENATE("R10C",'Mapa final'!$O$67),"")</f>
        <v/>
      </c>
      <c r="N35" s="67" t="str">
        <f>IF(AND('Mapa final'!$Y$68="Media",'Mapa final'!$AA$68="Leve"),CONCATENATE("R10C",'Mapa final'!$O$68),"")</f>
        <v/>
      </c>
      <c r="O35" s="68" t="str">
        <f>IF(AND('Mapa final'!$Y$69="Media",'Mapa final'!$AA$69="Leve"),CONCATENATE("R10C",'Mapa final'!$O$69),"")</f>
        <v/>
      </c>
      <c r="P35" s="66" t="str">
        <f>IF(AND('Mapa final'!$Y$64="Media",'Mapa final'!$AA$64="Menor"),CONCATENATE("R10C",'Mapa final'!$O$64),"")</f>
        <v/>
      </c>
      <c r="Q35" s="67" t="str">
        <f>IF(AND('Mapa final'!$Y$65="Media",'Mapa final'!$AA$65="Menor"),CONCATENATE("R10C",'Mapa final'!$O$65),"")</f>
        <v/>
      </c>
      <c r="R35" s="67" t="str">
        <f>IF(AND('Mapa final'!$Y$66="Media",'Mapa final'!$AA$66="Menor"),CONCATENATE("R10C",'Mapa final'!$O$66),"")</f>
        <v/>
      </c>
      <c r="S35" s="67" t="str">
        <f>IF(AND('Mapa final'!$Y$67="Media",'Mapa final'!$AA$67="Menor"),CONCATENATE("R10C",'Mapa final'!$O$67),"")</f>
        <v/>
      </c>
      <c r="T35" s="67" t="str">
        <f>IF(AND('Mapa final'!$Y$68="Media",'Mapa final'!$AA$68="Menor"),CONCATENATE("R10C",'Mapa final'!$O$68),"")</f>
        <v/>
      </c>
      <c r="U35" s="68" t="str">
        <f>IF(AND('Mapa final'!$Y$69="Media",'Mapa final'!$AA$69="Menor"),CONCATENATE("R10C",'Mapa final'!$O$69),"")</f>
        <v/>
      </c>
      <c r="V35" s="66" t="str">
        <f>IF(AND('Mapa final'!$Y$64="Media",'Mapa final'!$AA$64="Moderado"),CONCATENATE("R10C",'Mapa final'!$O$64),"")</f>
        <v/>
      </c>
      <c r="W35" s="67" t="str">
        <f>IF(AND('Mapa final'!$Y$65="Media",'Mapa final'!$AA$65="Moderado"),CONCATENATE("R10C",'Mapa final'!$O$65),"")</f>
        <v/>
      </c>
      <c r="X35" s="67" t="str">
        <f>IF(AND('Mapa final'!$Y$66="Media",'Mapa final'!$AA$66="Moderado"),CONCATENATE("R10C",'Mapa final'!$O$66),"")</f>
        <v/>
      </c>
      <c r="Y35" s="67" t="str">
        <f>IF(AND('Mapa final'!$Y$67="Media",'Mapa final'!$AA$67="Moderado"),CONCATENATE("R10C",'Mapa final'!$O$67),"")</f>
        <v/>
      </c>
      <c r="Z35" s="67" t="str">
        <f>IF(AND('Mapa final'!$Y$68="Media",'Mapa final'!$AA$68="Moderado"),CONCATENATE("R10C",'Mapa final'!$O$68),"")</f>
        <v/>
      </c>
      <c r="AA35" s="68" t="str">
        <f>IF(AND('Mapa final'!$Y$69="Media",'Mapa final'!$AA$69="Moderado"),CONCATENATE("R10C",'Mapa final'!$O$69),"")</f>
        <v/>
      </c>
      <c r="AB35" s="57" t="str">
        <f>IF(AND('Mapa final'!$Y$64="Media",'Mapa final'!$AA$64="Mayor"),CONCATENATE("R10C",'Mapa final'!$O$64),"")</f>
        <v/>
      </c>
      <c r="AC35" s="58" t="str">
        <f>IF(AND('Mapa final'!$Y$65="Media",'Mapa final'!$AA$65="Mayor"),CONCATENATE("R10C",'Mapa final'!$O$65),"")</f>
        <v/>
      </c>
      <c r="AD35" s="58" t="str">
        <f>IF(AND('Mapa final'!$Y$66="Media",'Mapa final'!$AA$66="Mayor"),CONCATENATE("R10C",'Mapa final'!$O$66),"")</f>
        <v/>
      </c>
      <c r="AE35" s="58" t="str">
        <f>IF(AND('Mapa final'!$Y$67="Media",'Mapa final'!$AA$67="Mayor"),CONCATENATE("R10C",'Mapa final'!$O$67),"")</f>
        <v/>
      </c>
      <c r="AF35" s="58" t="str">
        <f>IF(AND('Mapa final'!$Y$68="Media",'Mapa final'!$AA$68="Mayor"),CONCATENATE("R10C",'Mapa final'!$O$68),"")</f>
        <v/>
      </c>
      <c r="AG35" s="59" t="str">
        <f>IF(AND('Mapa final'!$Y$69="Media",'Mapa final'!$AA$69="Mayor"),CONCATENATE("R10C",'Mapa final'!$O$69),"")</f>
        <v/>
      </c>
      <c r="AH35" s="60" t="str">
        <f>IF(AND('Mapa final'!$Y$64="Media",'Mapa final'!$AA$64="Catastrófico"),CONCATENATE("R10C",'Mapa final'!$O$64),"")</f>
        <v/>
      </c>
      <c r="AI35" s="61" t="str">
        <f>IF(AND('Mapa final'!$Y$65="Media",'Mapa final'!$AA$65="Catastrófico"),CONCATENATE("R10C",'Mapa final'!$O$65),"")</f>
        <v/>
      </c>
      <c r="AJ35" s="61" t="str">
        <f>IF(AND('Mapa final'!$Y$66="Media",'Mapa final'!$AA$66="Catastrófico"),CONCATENATE("R10C",'Mapa final'!$O$66),"")</f>
        <v/>
      </c>
      <c r="AK35" s="61" t="str">
        <f>IF(AND('Mapa final'!$Y$67="Media",'Mapa final'!$AA$67="Catastrófico"),CONCATENATE("R10C",'Mapa final'!$O$67),"")</f>
        <v/>
      </c>
      <c r="AL35" s="61" t="str">
        <f>IF(AND('Mapa final'!$Y$68="Media",'Mapa final'!$AA$68="Catastrófico"),CONCATENATE("R10C",'Mapa final'!$O$68),"")</f>
        <v/>
      </c>
      <c r="AM35" s="62" t="str">
        <f>IF(AND('Mapa final'!$Y$69="Media",'Mapa final'!$AA$69="Catastrófico"),CONCATENATE("R10C",'Mapa final'!$O$69),"")</f>
        <v/>
      </c>
      <c r="AN35" s="82"/>
      <c r="AO35" s="401"/>
      <c r="AP35" s="402"/>
      <c r="AQ35" s="402"/>
      <c r="AR35" s="402"/>
      <c r="AS35" s="402"/>
      <c r="AT35" s="403"/>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25">
      <c r="A36" s="82"/>
      <c r="B36" s="270"/>
      <c r="C36" s="270"/>
      <c r="D36" s="271"/>
      <c r="E36" s="365" t="s">
        <v>113</v>
      </c>
      <c r="F36" s="366"/>
      <c r="G36" s="366"/>
      <c r="H36" s="366"/>
      <c r="I36" s="366"/>
      <c r="J36" s="72" t="str">
        <f>IF(AND('Mapa final'!$Y$10="Baja",'Mapa final'!$AA$10="Leve"),CONCATENATE("R1C",'Mapa final'!$O$10),"")</f>
        <v/>
      </c>
      <c r="K36" s="73" t="str">
        <f>IF(AND('Mapa final'!$Y$11="Baja",'Mapa final'!$AA$11="Leve"),CONCATENATE("R1C",'Mapa final'!$O$11),"")</f>
        <v/>
      </c>
      <c r="L36" s="73" t="str">
        <f>IF(AND('Mapa final'!$Y$12="Baja",'Mapa final'!$AA$12="Leve"),CONCATENATE("R1C",'Mapa final'!$O$12),"")</f>
        <v/>
      </c>
      <c r="M36" s="73" t="str">
        <f>IF(AND('Mapa final'!$Y$13="Baja",'Mapa final'!$AA$13="Leve"),CONCATENATE("R1C",'Mapa final'!$O$13),"")</f>
        <v/>
      </c>
      <c r="N36" s="73" t="str">
        <f>IF(AND('Mapa final'!$Y$14="Baja",'Mapa final'!$AA$14="Leve"),CONCATENATE("R1C",'Mapa final'!$O$14),"")</f>
        <v/>
      </c>
      <c r="O36" s="74" t="str">
        <f>IF(AND('Mapa final'!$Y$15="Baja",'Mapa final'!$AA$15="Leve"),CONCATENATE("R1C",'Mapa final'!$O$15),"")</f>
        <v/>
      </c>
      <c r="P36" s="63" t="str">
        <f>IF(AND('Mapa final'!$Y$10="Baja",'Mapa final'!$AA$10="Menor"),CONCATENATE("R1C",'Mapa final'!$O$10),"")</f>
        <v/>
      </c>
      <c r="Q36" s="64" t="str">
        <f>IF(AND('Mapa final'!$Y$11="Baja",'Mapa final'!$AA$11="Menor"),CONCATENATE("R1C",'Mapa final'!$O$11),"")</f>
        <v/>
      </c>
      <c r="R36" s="64" t="str">
        <f>IF(AND('Mapa final'!$Y$12="Baja",'Mapa final'!$AA$12="Menor"),CONCATENATE("R1C",'Mapa final'!$O$12),"")</f>
        <v/>
      </c>
      <c r="S36" s="64" t="str">
        <f>IF(AND('Mapa final'!$Y$13="Baja",'Mapa final'!$AA$13="Menor"),CONCATENATE("R1C",'Mapa final'!$O$13),"")</f>
        <v/>
      </c>
      <c r="T36" s="64" t="str">
        <f>IF(AND('Mapa final'!$Y$14="Baja",'Mapa final'!$AA$14="Menor"),CONCATENATE("R1C",'Mapa final'!$O$14),"")</f>
        <v/>
      </c>
      <c r="U36" s="65" t="str">
        <f>IF(AND('Mapa final'!$Y$15="Baja",'Mapa final'!$AA$15="Menor"),CONCATENATE("R1C",'Mapa final'!$O$15),"")</f>
        <v/>
      </c>
      <c r="V36" s="63" t="str">
        <f>IF(AND('Mapa final'!$Y$10="Baja",'Mapa final'!$AA$10="Moderado"),CONCATENATE("R1C",'Mapa final'!$O$10),"")</f>
        <v>R1C1</v>
      </c>
      <c r="W36" s="64" t="str">
        <f>IF(AND('Mapa final'!$Y$11="Baja",'Mapa final'!$AA$11="Moderado"),CONCATENATE("R1C",'Mapa final'!$O$11),"")</f>
        <v/>
      </c>
      <c r="X36" s="64" t="str">
        <f>IF(AND('Mapa final'!$Y$12="Baja",'Mapa final'!$AA$12="Moderado"),CONCATENATE("R1C",'Mapa final'!$O$12),"")</f>
        <v/>
      </c>
      <c r="Y36" s="64" t="str">
        <f>IF(AND('Mapa final'!$Y$13="Baja",'Mapa final'!$AA$13="Moderado"),CONCATENATE("R1C",'Mapa final'!$O$13),"")</f>
        <v/>
      </c>
      <c r="Z36" s="64" t="str">
        <f>IF(AND('Mapa final'!$Y$14="Baja",'Mapa final'!$AA$14="Moderado"),CONCATENATE("R1C",'Mapa final'!$O$14),"")</f>
        <v/>
      </c>
      <c r="AA36" s="65" t="str">
        <f>IF(AND('Mapa final'!$Y$15="Baja",'Mapa final'!$AA$15="Moderado"),CONCATENATE("R1C",'Mapa final'!$O$15),"")</f>
        <v/>
      </c>
      <c r="AB36" s="45" t="str">
        <f>IF(AND('Mapa final'!$Y$10="Baja",'Mapa final'!$AA$10="Mayor"),CONCATENATE("R1C",'Mapa final'!$O$10),"")</f>
        <v/>
      </c>
      <c r="AC36" s="46" t="str">
        <f>IF(AND('Mapa final'!$Y$11="Baja",'Mapa final'!$AA$11="Mayor"),CONCATENATE("R1C",'Mapa final'!$O$11),"")</f>
        <v/>
      </c>
      <c r="AD36" s="46" t="str">
        <f>IF(AND('Mapa final'!$Y$12="Baja",'Mapa final'!$AA$12="Mayor"),CONCATENATE("R1C",'Mapa final'!$O$12),"")</f>
        <v/>
      </c>
      <c r="AE36" s="46" t="str">
        <f>IF(AND('Mapa final'!$Y$13="Baja",'Mapa final'!$AA$13="Mayor"),CONCATENATE("R1C",'Mapa final'!$O$13),"")</f>
        <v/>
      </c>
      <c r="AF36" s="46" t="str">
        <f>IF(AND('Mapa final'!$Y$14="Baja",'Mapa final'!$AA$14="Mayor"),CONCATENATE("R1C",'Mapa final'!$O$14),"")</f>
        <v/>
      </c>
      <c r="AG36" s="47" t="str">
        <f>IF(AND('Mapa final'!$Y$15="Baja",'Mapa final'!$AA$15="Mayor"),CONCATENATE("R1C",'Mapa final'!$O$15),"")</f>
        <v/>
      </c>
      <c r="AH36" s="48" t="str">
        <f>IF(AND('Mapa final'!$Y$10="Baja",'Mapa final'!$AA$10="Catastrófico"),CONCATENATE("R1C",'Mapa final'!$O$10),"")</f>
        <v/>
      </c>
      <c r="AI36" s="49" t="str">
        <f>IF(AND('Mapa final'!$Y$11="Baja",'Mapa final'!$AA$11="Catastrófico"),CONCATENATE("R1C",'Mapa final'!$O$11),"")</f>
        <v/>
      </c>
      <c r="AJ36" s="49" t="str">
        <f>IF(AND('Mapa final'!$Y$12="Baja",'Mapa final'!$AA$12="Catastrófico"),CONCATENATE("R1C",'Mapa final'!$O$12),"")</f>
        <v/>
      </c>
      <c r="AK36" s="49" t="str">
        <f>IF(AND('Mapa final'!$Y$13="Baja",'Mapa final'!$AA$13="Catastrófico"),CONCATENATE("R1C",'Mapa final'!$O$13),"")</f>
        <v/>
      </c>
      <c r="AL36" s="49" t="str">
        <f>IF(AND('Mapa final'!$Y$14="Baja",'Mapa final'!$AA$14="Catastrófico"),CONCATENATE("R1C",'Mapa final'!$O$14),"")</f>
        <v/>
      </c>
      <c r="AM36" s="50" t="str">
        <f>IF(AND('Mapa final'!$Y$15="Baja",'Mapa final'!$AA$15="Catastrófico"),CONCATENATE("R1C",'Mapa final'!$O$15),"")</f>
        <v/>
      </c>
      <c r="AN36" s="82"/>
      <c r="AO36" s="386" t="s">
        <v>81</v>
      </c>
      <c r="AP36" s="387"/>
      <c r="AQ36" s="387"/>
      <c r="AR36" s="387"/>
      <c r="AS36" s="387"/>
      <c r="AT36" s="388"/>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25">
      <c r="A37" s="82"/>
      <c r="B37" s="270"/>
      <c r="C37" s="270"/>
      <c r="D37" s="271"/>
      <c r="E37" s="367"/>
      <c r="F37" s="368"/>
      <c r="G37" s="368"/>
      <c r="H37" s="368"/>
      <c r="I37" s="368"/>
      <c r="J37" s="75" t="str">
        <f>IF(AND('Mapa final'!$Y$16="Baja",'Mapa final'!$AA$16="Leve"),CONCATENATE("R2C",'Mapa final'!$O$16),"")</f>
        <v/>
      </c>
      <c r="K37" s="76" t="str">
        <f>IF(AND('Mapa final'!$Y$17="Baja",'Mapa final'!$AA$17="Leve"),CONCATENATE("R2C",'Mapa final'!$O$17),"")</f>
        <v/>
      </c>
      <c r="L37" s="76" t="str">
        <f>IF(AND('Mapa final'!$Y$18="Baja",'Mapa final'!$AA$18="Leve"),CONCATENATE("R2C",'Mapa final'!$O$18),"")</f>
        <v/>
      </c>
      <c r="M37" s="76" t="str">
        <f>IF(AND('Mapa final'!$Y$19="Baja",'Mapa final'!$AA$19="Leve"),CONCATENATE("R2C",'Mapa final'!$O$19),"")</f>
        <v/>
      </c>
      <c r="N37" s="76" t="str">
        <f>IF(AND('Mapa final'!$Y$20="Baja",'Mapa final'!$AA$20="Leve"),CONCATENATE("R2C",'Mapa final'!$O$20),"")</f>
        <v/>
      </c>
      <c r="O37" s="77" t="str">
        <f>IF(AND('Mapa final'!$Y$21="Baja",'Mapa final'!$AA$21="Leve"),CONCATENATE("R2C",'Mapa final'!$O$21),"")</f>
        <v/>
      </c>
      <c r="P37" s="66" t="str">
        <f>IF(AND('Mapa final'!$Y$16="Baja",'Mapa final'!$AA$16="Menor"),CONCATENATE("R2C",'Mapa final'!$O$16),"")</f>
        <v/>
      </c>
      <c r="Q37" s="67" t="str">
        <f>IF(AND('Mapa final'!$Y$17="Baja",'Mapa final'!$AA$17="Menor"),CONCATENATE("R2C",'Mapa final'!$O$17),"")</f>
        <v/>
      </c>
      <c r="R37" s="67" t="str">
        <f>IF(AND('Mapa final'!$Y$18="Baja",'Mapa final'!$AA$18="Menor"),CONCATENATE("R2C",'Mapa final'!$O$18),"")</f>
        <v/>
      </c>
      <c r="S37" s="67" t="str">
        <f>IF(AND('Mapa final'!$Y$19="Baja",'Mapa final'!$AA$19="Menor"),CONCATENATE("R2C",'Mapa final'!$O$19),"")</f>
        <v/>
      </c>
      <c r="T37" s="67" t="str">
        <f>IF(AND('Mapa final'!$Y$20="Baja",'Mapa final'!$AA$20="Menor"),CONCATENATE("R2C",'Mapa final'!$O$20),"")</f>
        <v/>
      </c>
      <c r="U37" s="68" t="str">
        <f>IF(AND('Mapa final'!$Y$21="Baja",'Mapa final'!$AA$21="Menor"),CONCATENATE("R2C",'Mapa final'!$O$21),"")</f>
        <v/>
      </c>
      <c r="V37" s="66" t="str">
        <f>IF(AND('Mapa final'!$Y$16="Baja",'Mapa final'!$AA$16="Moderado"),CONCATENATE("R2C",'Mapa final'!$O$16),"")</f>
        <v>R2C1</v>
      </c>
      <c r="W37" s="67" t="str">
        <f>IF(AND('Mapa final'!$Y$17="Baja",'Mapa final'!$AA$17="Moderado"),CONCATENATE("R2C",'Mapa final'!$O$17),"")</f>
        <v/>
      </c>
      <c r="X37" s="67" t="str">
        <f>IF(AND('Mapa final'!$Y$18="Baja",'Mapa final'!$AA$18="Moderado"),CONCATENATE("R2C",'Mapa final'!$O$18),"")</f>
        <v/>
      </c>
      <c r="Y37" s="67" t="str">
        <f>IF(AND('Mapa final'!$Y$19="Baja",'Mapa final'!$AA$19="Moderado"),CONCATENATE("R2C",'Mapa final'!$O$19),"")</f>
        <v/>
      </c>
      <c r="Z37" s="67" t="str">
        <f>IF(AND('Mapa final'!$Y$20="Baja",'Mapa final'!$AA$20="Moderado"),CONCATENATE("R2C",'Mapa final'!$O$20),"")</f>
        <v/>
      </c>
      <c r="AA37" s="68" t="str">
        <f>IF(AND('Mapa final'!$Y$21="Baja",'Mapa final'!$AA$21="Moderado"),CONCATENATE("R2C",'Mapa final'!$O$21),"")</f>
        <v/>
      </c>
      <c r="AB37" s="51" t="str">
        <f>IF(AND('Mapa final'!$Y$16="Baja",'Mapa final'!$AA$16="Mayor"),CONCATENATE("R2C",'Mapa final'!$O$16),"")</f>
        <v/>
      </c>
      <c r="AC37" s="52" t="str">
        <f>IF(AND('Mapa final'!$Y$17="Baja",'Mapa final'!$AA$17="Mayor"),CONCATENATE("R2C",'Mapa final'!$O$17),"")</f>
        <v/>
      </c>
      <c r="AD37" s="52" t="str">
        <f>IF(AND('Mapa final'!$Y$18="Baja",'Mapa final'!$AA$18="Mayor"),CONCATENATE("R2C",'Mapa final'!$O$18),"")</f>
        <v/>
      </c>
      <c r="AE37" s="52" t="str">
        <f>IF(AND('Mapa final'!$Y$19="Baja",'Mapa final'!$AA$19="Mayor"),CONCATENATE("R2C",'Mapa final'!$O$19),"")</f>
        <v/>
      </c>
      <c r="AF37" s="52" t="str">
        <f>IF(AND('Mapa final'!$Y$20="Baja",'Mapa final'!$AA$20="Mayor"),CONCATENATE("R2C",'Mapa final'!$O$20),"")</f>
        <v/>
      </c>
      <c r="AG37" s="53" t="str">
        <f>IF(AND('Mapa final'!$Y$21="Baja",'Mapa final'!$AA$21="Mayor"),CONCATENATE("R2C",'Mapa final'!$O$21),"")</f>
        <v/>
      </c>
      <c r="AH37" s="54" t="str">
        <f>IF(AND('Mapa final'!$Y$16="Baja",'Mapa final'!$AA$16="Catastrófico"),CONCATENATE("R2C",'Mapa final'!$O$16),"")</f>
        <v/>
      </c>
      <c r="AI37" s="55" t="str">
        <f>IF(AND('Mapa final'!$Y$17="Baja",'Mapa final'!$AA$17="Catastrófico"),CONCATENATE("R2C",'Mapa final'!$O$17),"")</f>
        <v/>
      </c>
      <c r="AJ37" s="55" t="str">
        <f>IF(AND('Mapa final'!$Y$18="Baja",'Mapa final'!$AA$18="Catastrófico"),CONCATENATE("R2C",'Mapa final'!$O$18),"")</f>
        <v/>
      </c>
      <c r="AK37" s="55" t="str">
        <f>IF(AND('Mapa final'!$Y$19="Baja",'Mapa final'!$AA$19="Catastrófico"),CONCATENATE("R2C",'Mapa final'!$O$19),"")</f>
        <v/>
      </c>
      <c r="AL37" s="55" t="str">
        <f>IF(AND('Mapa final'!$Y$20="Baja",'Mapa final'!$AA$20="Catastrófico"),CONCATENATE("R2C",'Mapa final'!$O$20),"")</f>
        <v/>
      </c>
      <c r="AM37" s="56" t="str">
        <f>IF(AND('Mapa final'!$Y$21="Baja",'Mapa final'!$AA$21="Catastrófico"),CONCATENATE("R2C",'Mapa final'!$O$21),"")</f>
        <v/>
      </c>
      <c r="AN37" s="82"/>
      <c r="AO37" s="389"/>
      <c r="AP37" s="390"/>
      <c r="AQ37" s="390"/>
      <c r="AR37" s="390"/>
      <c r="AS37" s="390"/>
      <c r="AT37" s="391"/>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25">
      <c r="A38" s="82"/>
      <c r="B38" s="270"/>
      <c r="C38" s="270"/>
      <c r="D38" s="271"/>
      <c r="E38" s="369"/>
      <c r="F38" s="368"/>
      <c r="G38" s="368"/>
      <c r="H38" s="368"/>
      <c r="I38" s="368"/>
      <c r="J38" s="75" t="str">
        <f>IF(AND('Mapa final'!$Y$22="Baja",'Mapa final'!$AA$22="Leve"),CONCATENATE("R3C",'Mapa final'!$O$22),"")</f>
        <v/>
      </c>
      <c r="K38" s="76" t="str">
        <f>IF(AND('Mapa final'!$Y$23="Baja",'Mapa final'!$AA$23="Leve"),CONCATENATE("R3C",'Mapa final'!$O$23),"")</f>
        <v/>
      </c>
      <c r="L38" s="76" t="str">
        <f>IF(AND('Mapa final'!$Y$24="Baja",'Mapa final'!$AA$24="Leve"),CONCATENATE("R3C",'Mapa final'!$O$24),"")</f>
        <v/>
      </c>
      <c r="M38" s="76" t="str">
        <f>IF(AND('Mapa final'!$Y$25="Baja",'Mapa final'!$AA$25="Leve"),CONCATENATE("R3C",'Mapa final'!$O$25),"")</f>
        <v/>
      </c>
      <c r="N38" s="76" t="str">
        <f>IF(AND('Mapa final'!$Y$26="Baja",'Mapa final'!$AA$26="Leve"),CONCATENATE("R3C",'Mapa final'!$O$26),"")</f>
        <v/>
      </c>
      <c r="O38" s="77" t="str">
        <f>IF(AND('Mapa final'!$Y$27="Baja",'Mapa final'!$AA$27="Leve"),CONCATENATE("R3C",'Mapa final'!$O$27),"")</f>
        <v/>
      </c>
      <c r="P38" s="66" t="str">
        <f>IF(AND('Mapa final'!$Y$22="Baja",'Mapa final'!$AA$22="Menor"),CONCATENATE("R3C",'Mapa final'!$O$22),"")</f>
        <v/>
      </c>
      <c r="Q38" s="67" t="str">
        <f>IF(AND('Mapa final'!$Y$23="Baja",'Mapa final'!$AA$23="Menor"),CONCATENATE("R3C",'Mapa final'!$O$23),"")</f>
        <v/>
      </c>
      <c r="R38" s="67" t="str">
        <f>IF(AND('Mapa final'!$Y$24="Baja",'Mapa final'!$AA$24="Menor"),CONCATENATE("R3C",'Mapa final'!$O$24),"")</f>
        <v/>
      </c>
      <c r="S38" s="67" t="str">
        <f>IF(AND('Mapa final'!$Y$25="Baja",'Mapa final'!$AA$25="Menor"),CONCATENATE("R3C",'Mapa final'!$O$25),"")</f>
        <v/>
      </c>
      <c r="T38" s="67" t="str">
        <f>IF(AND('Mapa final'!$Y$26="Baja",'Mapa final'!$AA$26="Menor"),CONCATENATE("R3C",'Mapa final'!$O$26),"")</f>
        <v/>
      </c>
      <c r="U38" s="68" t="str">
        <f>IF(AND('Mapa final'!$Y$27="Baja",'Mapa final'!$AA$27="Menor"),CONCATENATE("R3C",'Mapa final'!$O$27),"")</f>
        <v/>
      </c>
      <c r="V38" s="66" t="str">
        <f>IF(AND('Mapa final'!$Y$22="Baja",'Mapa final'!$AA$22="Moderado"),CONCATENATE("R3C",'Mapa final'!$O$22),"")</f>
        <v>R3C1</v>
      </c>
      <c r="W38" s="67" t="str">
        <f>IF(AND('Mapa final'!$Y$23="Baja",'Mapa final'!$AA$23="Moderado"),CONCATENATE("R3C",'Mapa final'!$O$23),"")</f>
        <v/>
      </c>
      <c r="X38" s="67" t="str">
        <f>IF(AND('Mapa final'!$Y$24="Baja",'Mapa final'!$AA$24="Moderado"),CONCATENATE("R3C",'Mapa final'!$O$24),"")</f>
        <v/>
      </c>
      <c r="Y38" s="67" t="str">
        <f>IF(AND('Mapa final'!$Y$25="Baja",'Mapa final'!$AA$25="Moderado"),CONCATENATE("R3C",'Mapa final'!$O$25),"")</f>
        <v/>
      </c>
      <c r="Z38" s="67" t="str">
        <f>IF(AND('Mapa final'!$Y$26="Baja",'Mapa final'!$AA$26="Moderado"),CONCATENATE("R3C",'Mapa final'!$O$26),"")</f>
        <v/>
      </c>
      <c r="AA38" s="68" t="str">
        <f>IF(AND('Mapa final'!$Y$27="Baja",'Mapa final'!$AA$27="Moderado"),CONCATENATE("R3C",'Mapa final'!$O$27),"")</f>
        <v/>
      </c>
      <c r="AB38" s="51" t="str">
        <f>IF(AND('Mapa final'!$Y$22="Baja",'Mapa final'!$AA$22="Mayor"),CONCATENATE("R3C",'Mapa final'!$O$22),"")</f>
        <v/>
      </c>
      <c r="AC38" s="52" t="str">
        <f>IF(AND('Mapa final'!$Y$23="Baja",'Mapa final'!$AA$23="Mayor"),CONCATENATE("R3C",'Mapa final'!$O$23),"")</f>
        <v/>
      </c>
      <c r="AD38" s="52" t="str">
        <f>IF(AND('Mapa final'!$Y$24="Baja",'Mapa final'!$AA$24="Mayor"),CONCATENATE("R3C",'Mapa final'!$O$24),"")</f>
        <v/>
      </c>
      <c r="AE38" s="52" t="str">
        <f>IF(AND('Mapa final'!$Y$25="Baja",'Mapa final'!$AA$25="Mayor"),CONCATENATE("R3C",'Mapa final'!$O$25),"")</f>
        <v/>
      </c>
      <c r="AF38" s="52" t="str">
        <f>IF(AND('Mapa final'!$Y$26="Baja",'Mapa final'!$AA$26="Mayor"),CONCATENATE("R3C",'Mapa final'!$O$26),"")</f>
        <v/>
      </c>
      <c r="AG38" s="53" t="str">
        <f>IF(AND('Mapa final'!$Y$27="Baja",'Mapa final'!$AA$27="Mayor"),CONCATENATE("R3C",'Mapa final'!$O$27),"")</f>
        <v/>
      </c>
      <c r="AH38" s="54" t="str">
        <f>IF(AND('Mapa final'!$Y$22="Baja",'Mapa final'!$AA$22="Catastrófico"),CONCATENATE("R3C",'Mapa final'!$O$22),"")</f>
        <v/>
      </c>
      <c r="AI38" s="55" t="str">
        <f>IF(AND('Mapa final'!$Y$23="Baja",'Mapa final'!$AA$23="Catastrófico"),CONCATENATE("R3C",'Mapa final'!$O$23),"")</f>
        <v/>
      </c>
      <c r="AJ38" s="55" t="str">
        <f>IF(AND('Mapa final'!$Y$24="Baja",'Mapa final'!$AA$24="Catastrófico"),CONCATENATE("R3C",'Mapa final'!$O$24),"")</f>
        <v/>
      </c>
      <c r="AK38" s="55" t="str">
        <f>IF(AND('Mapa final'!$Y$25="Baja",'Mapa final'!$AA$25="Catastrófico"),CONCATENATE("R3C",'Mapa final'!$O$25),"")</f>
        <v/>
      </c>
      <c r="AL38" s="55" t="str">
        <f>IF(AND('Mapa final'!$Y$26="Baja",'Mapa final'!$AA$26="Catastrófico"),CONCATENATE("R3C",'Mapa final'!$O$26),"")</f>
        <v/>
      </c>
      <c r="AM38" s="56" t="str">
        <f>IF(AND('Mapa final'!$Y$27="Baja",'Mapa final'!$AA$27="Catastrófico"),CONCATENATE("R3C",'Mapa final'!$O$27),"")</f>
        <v/>
      </c>
      <c r="AN38" s="82"/>
      <c r="AO38" s="389"/>
      <c r="AP38" s="390"/>
      <c r="AQ38" s="390"/>
      <c r="AR38" s="390"/>
      <c r="AS38" s="390"/>
      <c r="AT38" s="391"/>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25">
      <c r="A39" s="82"/>
      <c r="B39" s="270"/>
      <c r="C39" s="270"/>
      <c r="D39" s="271"/>
      <c r="E39" s="369"/>
      <c r="F39" s="368"/>
      <c r="G39" s="368"/>
      <c r="H39" s="368"/>
      <c r="I39" s="368"/>
      <c r="J39" s="75" t="str">
        <f>IF(AND('Mapa final'!$Y$28="Baja",'Mapa final'!$AA$28="Leve"),CONCATENATE("R4C",'Mapa final'!$O$28),"")</f>
        <v/>
      </c>
      <c r="K39" s="76" t="str">
        <f>IF(AND('Mapa final'!$Y$29="Baja",'Mapa final'!$AA$29="Leve"),CONCATENATE("R4C",'Mapa final'!$O$29),"")</f>
        <v/>
      </c>
      <c r="L39" s="76" t="str">
        <f>IF(AND('Mapa final'!$Y$30="Baja",'Mapa final'!$AA$30="Leve"),CONCATENATE("R4C",'Mapa final'!$O$30),"")</f>
        <v/>
      </c>
      <c r="M39" s="76" t="str">
        <f>IF(AND('Mapa final'!$Y$31="Baja",'Mapa final'!$AA$31="Leve"),CONCATENATE("R4C",'Mapa final'!$O$31),"")</f>
        <v/>
      </c>
      <c r="N39" s="76" t="str">
        <f>IF(AND('Mapa final'!$Y$32="Baja",'Mapa final'!$AA$32="Leve"),CONCATENATE("R4C",'Mapa final'!$O$32),"")</f>
        <v/>
      </c>
      <c r="O39" s="77" t="str">
        <f>IF(AND('Mapa final'!$Y$33="Baja",'Mapa final'!$AA$33="Leve"),CONCATENATE("R4C",'Mapa final'!$O$33),"")</f>
        <v/>
      </c>
      <c r="P39" s="66" t="str">
        <f>IF(AND('Mapa final'!$Y$28="Baja",'Mapa final'!$AA$28="Menor"),CONCATENATE("R4C",'Mapa final'!$O$28),"")</f>
        <v/>
      </c>
      <c r="Q39" s="67" t="str">
        <f>IF(AND('Mapa final'!$Y$29="Baja",'Mapa final'!$AA$29="Menor"),CONCATENATE("R4C",'Mapa final'!$O$29),"")</f>
        <v/>
      </c>
      <c r="R39" s="67" t="str">
        <f>IF(AND('Mapa final'!$Y$30="Baja",'Mapa final'!$AA$30="Menor"),CONCATENATE("R4C",'Mapa final'!$O$30),"")</f>
        <v/>
      </c>
      <c r="S39" s="67" t="str">
        <f>IF(AND('Mapa final'!$Y$31="Baja",'Mapa final'!$AA$31="Menor"),CONCATENATE("R4C",'Mapa final'!$O$31),"")</f>
        <v/>
      </c>
      <c r="T39" s="67" t="str">
        <f>IF(AND('Mapa final'!$Y$32="Baja",'Mapa final'!$AA$32="Menor"),CONCATENATE("R4C",'Mapa final'!$O$32),"")</f>
        <v/>
      </c>
      <c r="U39" s="68" t="str">
        <f>IF(AND('Mapa final'!$Y$33="Baja",'Mapa final'!$AA$33="Menor"),CONCATENATE("R4C",'Mapa final'!$O$33),"")</f>
        <v/>
      </c>
      <c r="V39" s="66" t="str">
        <f>IF(AND('Mapa final'!$Y$28="Baja",'Mapa final'!$AA$28="Moderado"),CONCATENATE("R4C",'Mapa final'!$O$28),"")</f>
        <v/>
      </c>
      <c r="W39" s="67" t="str">
        <f>IF(AND('Mapa final'!$Y$29="Baja",'Mapa final'!$AA$29="Moderado"),CONCATENATE("R4C",'Mapa final'!$O$29),"")</f>
        <v/>
      </c>
      <c r="X39" s="67" t="str">
        <f>IF(AND('Mapa final'!$Y$30="Baja",'Mapa final'!$AA$30="Moderado"),CONCATENATE("R4C",'Mapa final'!$O$30),"")</f>
        <v/>
      </c>
      <c r="Y39" s="67" t="str">
        <f>IF(AND('Mapa final'!$Y$31="Baja",'Mapa final'!$AA$31="Moderado"),CONCATENATE("R4C",'Mapa final'!$O$31),"")</f>
        <v/>
      </c>
      <c r="Z39" s="67" t="str">
        <f>IF(AND('Mapa final'!$Y$32="Baja",'Mapa final'!$AA$32="Moderado"),CONCATENATE("R4C",'Mapa final'!$O$32),"")</f>
        <v/>
      </c>
      <c r="AA39" s="68" t="str">
        <f>IF(AND('Mapa final'!$Y$33="Baja",'Mapa final'!$AA$33="Moderado"),CONCATENATE("R4C",'Mapa final'!$O$33),"")</f>
        <v/>
      </c>
      <c r="AB39" s="51" t="str">
        <f>IF(AND('Mapa final'!$Y$28="Baja",'Mapa final'!$AA$28="Mayor"),CONCATENATE("R4C",'Mapa final'!$O$28),"")</f>
        <v/>
      </c>
      <c r="AC39" s="52" t="str">
        <f>IF(AND('Mapa final'!$Y$29="Baja",'Mapa final'!$AA$29="Mayor"),CONCATENATE("R4C",'Mapa final'!$O$29),"")</f>
        <v/>
      </c>
      <c r="AD39" s="52" t="str">
        <f>IF(AND('Mapa final'!$Y$30="Baja",'Mapa final'!$AA$30="Mayor"),CONCATENATE("R4C",'Mapa final'!$O$30),"")</f>
        <v/>
      </c>
      <c r="AE39" s="52" t="str">
        <f>IF(AND('Mapa final'!$Y$31="Baja",'Mapa final'!$AA$31="Mayor"),CONCATENATE("R4C",'Mapa final'!$O$31),"")</f>
        <v/>
      </c>
      <c r="AF39" s="52" t="str">
        <f>IF(AND('Mapa final'!$Y$32="Baja",'Mapa final'!$AA$32="Mayor"),CONCATENATE("R4C",'Mapa final'!$O$32),"")</f>
        <v/>
      </c>
      <c r="AG39" s="53" t="str">
        <f>IF(AND('Mapa final'!$Y$33="Baja",'Mapa final'!$AA$33="Mayor"),CONCATENATE("R4C",'Mapa final'!$O$33),"")</f>
        <v/>
      </c>
      <c r="AH39" s="54" t="str">
        <f>IF(AND('Mapa final'!$Y$28="Baja",'Mapa final'!$AA$28="Catastrófico"),CONCATENATE("R4C",'Mapa final'!$O$28),"")</f>
        <v/>
      </c>
      <c r="AI39" s="55" t="str">
        <f>IF(AND('Mapa final'!$Y$29="Baja",'Mapa final'!$AA$29="Catastrófico"),CONCATENATE("R4C",'Mapa final'!$O$29),"")</f>
        <v/>
      </c>
      <c r="AJ39" s="55" t="str">
        <f>IF(AND('Mapa final'!$Y$30="Baja",'Mapa final'!$AA$30="Catastrófico"),CONCATENATE("R4C",'Mapa final'!$O$30),"")</f>
        <v/>
      </c>
      <c r="AK39" s="55" t="str">
        <f>IF(AND('Mapa final'!$Y$31="Baja",'Mapa final'!$AA$31="Catastrófico"),CONCATENATE("R4C",'Mapa final'!$O$31),"")</f>
        <v/>
      </c>
      <c r="AL39" s="55" t="str">
        <f>IF(AND('Mapa final'!$Y$32="Baja",'Mapa final'!$AA$32="Catastrófico"),CONCATENATE("R4C",'Mapa final'!$O$32),"")</f>
        <v/>
      </c>
      <c r="AM39" s="56" t="str">
        <f>IF(AND('Mapa final'!$Y$33="Baja",'Mapa final'!$AA$33="Catastrófico"),CONCATENATE("R4C",'Mapa final'!$O$33),"")</f>
        <v/>
      </c>
      <c r="AN39" s="82"/>
      <c r="AO39" s="389"/>
      <c r="AP39" s="390"/>
      <c r="AQ39" s="390"/>
      <c r="AR39" s="390"/>
      <c r="AS39" s="390"/>
      <c r="AT39" s="391"/>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25">
      <c r="A40" s="82"/>
      <c r="B40" s="270"/>
      <c r="C40" s="270"/>
      <c r="D40" s="271"/>
      <c r="E40" s="369"/>
      <c r="F40" s="368"/>
      <c r="G40" s="368"/>
      <c r="H40" s="368"/>
      <c r="I40" s="368"/>
      <c r="J40" s="75" t="str">
        <f>IF(AND('Mapa final'!$Y$34="Baja",'Mapa final'!$AA$34="Leve"),CONCATENATE("R5C",'Mapa final'!$O$34),"")</f>
        <v/>
      </c>
      <c r="K40" s="76" t="str">
        <f>IF(AND('Mapa final'!$Y$35="Baja",'Mapa final'!$AA$35="Leve"),CONCATENATE("R5C",'Mapa final'!$O$35),"")</f>
        <v/>
      </c>
      <c r="L40" s="76" t="str">
        <f>IF(AND('Mapa final'!$Y$36="Baja",'Mapa final'!$AA$36="Leve"),CONCATENATE("R5C",'Mapa final'!$O$36),"")</f>
        <v/>
      </c>
      <c r="M40" s="76" t="str">
        <f>IF(AND('Mapa final'!$Y$37="Baja",'Mapa final'!$AA$37="Leve"),CONCATENATE("R5C",'Mapa final'!$O$37),"")</f>
        <v/>
      </c>
      <c r="N40" s="76" t="str">
        <f>IF(AND('Mapa final'!$Y$38="Baja",'Mapa final'!$AA$38="Leve"),CONCATENATE("R5C",'Mapa final'!$O$38),"")</f>
        <v/>
      </c>
      <c r="O40" s="77" t="str">
        <f>IF(AND('Mapa final'!$Y$39="Baja",'Mapa final'!$AA$39="Leve"),CONCATENATE("R5C",'Mapa final'!$O$39),"")</f>
        <v/>
      </c>
      <c r="P40" s="66" t="str">
        <f>IF(AND('Mapa final'!$Y$34="Baja",'Mapa final'!$AA$34="Menor"),CONCATENATE("R5C",'Mapa final'!$O$34),"")</f>
        <v/>
      </c>
      <c r="Q40" s="67" t="str">
        <f>IF(AND('Mapa final'!$Y$35="Baja",'Mapa final'!$AA$35="Menor"),CONCATENATE("R5C",'Mapa final'!$O$35),"")</f>
        <v/>
      </c>
      <c r="R40" s="67" t="str">
        <f>IF(AND('Mapa final'!$Y$36="Baja",'Mapa final'!$AA$36="Menor"),CONCATENATE("R5C",'Mapa final'!$O$36),"")</f>
        <v/>
      </c>
      <c r="S40" s="67" t="str">
        <f>IF(AND('Mapa final'!$Y$37="Baja",'Mapa final'!$AA$37="Menor"),CONCATENATE("R5C",'Mapa final'!$O$37),"")</f>
        <v/>
      </c>
      <c r="T40" s="67" t="str">
        <f>IF(AND('Mapa final'!$Y$38="Baja",'Mapa final'!$AA$38="Menor"),CONCATENATE("R5C",'Mapa final'!$O$38),"")</f>
        <v/>
      </c>
      <c r="U40" s="68" t="str">
        <f>IF(AND('Mapa final'!$Y$39="Baja",'Mapa final'!$AA$39="Menor"),CONCATENATE("R5C",'Mapa final'!$O$39),"")</f>
        <v/>
      </c>
      <c r="V40" s="66" t="str">
        <f>IF(AND('Mapa final'!$Y$34="Baja",'Mapa final'!$AA$34="Moderado"),CONCATENATE("R5C",'Mapa final'!$O$34),"")</f>
        <v/>
      </c>
      <c r="W40" s="67" t="str">
        <f>IF(AND('Mapa final'!$Y$35="Baja",'Mapa final'!$AA$35="Moderado"),CONCATENATE("R5C",'Mapa final'!$O$35),"")</f>
        <v/>
      </c>
      <c r="X40" s="67" t="str">
        <f>IF(AND('Mapa final'!$Y$36="Baja",'Mapa final'!$AA$36="Moderado"),CONCATENATE("R5C",'Mapa final'!$O$36),"")</f>
        <v/>
      </c>
      <c r="Y40" s="67" t="str">
        <f>IF(AND('Mapa final'!$Y$37="Baja",'Mapa final'!$AA$37="Moderado"),CONCATENATE("R5C",'Mapa final'!$O$37),"")</f>
        <v/>
      </c>
      <c r="Z40" s="67" t="str">
        <f>IF(AND('Mapa final'!$Y$38="Baja",'Mapa final'!$AA$38="Moderado"),CONCATENATE("R5C",'Mapa final'!$O$38),"")</f>
        <v/>
      </c>
      <c r="AA40" s="68" t="str">
        <f>IF(AND('Mapa final'!$Y$39="Baja",'Mapa final'!$AA$39="Moderado"),CONCATENATE("R5C",'Mapa final'!$O$39),"")</f>
        <v/>
      </c>
      <c r="AB40" s="51" t="str">
        <f>IF(AND('Mapa final'!$Y$34="Baja",'Mapa final'!$AA$34="Mayor"),CONCATENATE("R5C",'Mapa final'!$O$34),"")</f>
        <v/>
      </c>
      <c r="AC40" s="52" t="str">
        <f>IF(AND('Mapa final'!$Y$35="Baja",'Mapa final'!$AA$35="Mayor"),CONCATENATE("R5C",'Mapa final'!$O$35),"")</f>
        <v/>
      </c>
      <c r="AD40" s="52" t="str">
        <f>IF(AND('Mapa final'!$Y$36="Baja",'Mapa final'!$AA$36="Mayor"),CONCATENATE("R5C",'Mapa final'!$O$36),"")</f>
        <v/>
      </c>
      <c r="AE40" s="52" t="str">
        <f>IF(AND('Mapa final'!$Y$37="Baja",'Mapa final'!$AA$37="Mayor"),CONCATENATE("R5C",'Mapa final'!$O$37),"")</f>
        <v/>
      </c>
      <c r="AF40" s="52" t="str">
        <f>IF(AND('Mapa final'!$Y$38="Baja",'Mapa final'!$AA$38="Mayor"),CONCATENATE("R5C",'Mapa final'!$O$38),"")</f>
        <v/>
      </c>
      <c r="AG40" s="53" t="str">
        <f>IF(AND('Mapa final'!$Y$39="Baja",'Mapa final'!$AA$39="Mayor"),CONCATENATE("R5C",'Mapa final'!$O$39),"")</f>
        <v/>
      </c>
      <c r="AH40" s="54" t="str">
        <f>IF(AND('Mapa final'!$Y$34="Baja",'Mapa final'!$AA$34="Catastrófico"),CONCATENATE("R5C",'Mapa final'!$O$34),"")</f>
        <v/>
      </c>
      <c r="AI40" s="55" t="str">
        <f>IF(AND('Mapa final'!$Y$35="Baja",'Mapa final'!$AA$35="Catastrófico"),CONCATENATE("R5C",'Mapa final'!$O$35),"")</f>
        <v/>
      </c>
      <c r="AJ40" s="55" t="str">
        <f>IF(AND('Mapa final'!$Y$36="Baja",'Mapa final'!$AA$36="Catastrófico"),CONCATENATE("R5C",'Mapa final'!$O$36),"")</f>
        <v/>
      </c>
      <c r="AK40" s="55" t="str">
        <f>IF(AND('Mapa final'!$Y$37="Baja",'Mapa final'!$AA$37="Catastrófico"),CONCATENATE("R5C",'Mapa final'!$O$37),"")</f>
        <v/>
      </c>
      <c r="AL40" s="55" t="str">
        <f>IF(AND('Mapa final'!$Y$38="Baja",'Mapa final'!$AA$38="Catastrófico"),CONCATENATE("R5C",'Mapa final'!$O$38),"")</f>
        <v/>
      </c>
      <c r="AM40" s="56" t="str">
        <f>IF(AND('Mapa final'!$Y$39="Baja",'Mapa final'!$AA$39="Catastrófico"),CONCATENATE("R5C",'Mapa final'!$O$39),"")</f>
        <v/>
      </c>
      <c r="AN40" s="82"/>
      <c r="AO40" s="389"/>
      <c r="AP40" s="390"/>
      <c r="AQ40" s="390"/>
      <c r="AR40" s="390"/>
      <c r="AS40" s="390"/>
      <c r="AT40" s="391"/>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25">
      <c r="A41" s="82"/>
      <c r="B41" s="270"/>
      <c r="C41" s="270"/>
      <c r="D41" s="271"/>
      <c r="E41" s="369"/>
      <c r="F41" s="368"/>
      <c r="G41" s="368"/>
      <c r="H41" s="368"/>
      <c r="I41" s="368"/>
      <c r="J41" s="75" t="str">
        <f>IF(AND('Mapa final'!$Y$40="Baja",'Mapa final'!$AA$40="Leve"),CONCATENATE("R6C",'Mapa final'!$O$40),"")</f>
        <v/>
      </c>
      <c r="K41" s="76" t="str">
        <f>IF(AND('Mapa final'!$Y$41="Baja",'Mapa final'!$AA$41="Leve"),CONCATENATE("R6C",'Mapa final'!$O$41),"")</f>
        <v/>
      </c>
      <c r="L41" s="76" t="str">
        <f>IF(AND('Mapa final'!$Y$42="Baja",'Mapa final'!$AA$42="Leve"),CONCATENATE("R6C",'Mapa final'!$O$42),"")</f>
        <v/>
      </c>
      <c r="M41" s="76" t="str">
        <f>IF(AND('Mapa final'!$Y$43="Baja",'Mapa final'!$AA$43="Leve"),CONCATENATE("R6C",'Mapa final'!$O$43),"")</f>
        <v/>
      </c>
      <c r="N41" s="76" t="str">
        <f>IF(AND('Mapa final'!$Y$44="Baja",'Mapa final'!$AA$44="Leve"),CONCATENATE("R6C",'Mapa final'!$O$44),"")</f>
        <v/>
      </c>
      <c r="O41" s="77" t="str">
        <f>IF(AND('Mapa final'!$Y$45="Baja",'Mapa final'!$AA$45="Leve"),CONCATENATE("R6C",'Mapa final'!$O$45),"")</f>
        <v/>
      </c>
      <c r="P41" s="66" t="str">
        <f>IF(AND('Mapa final'!$Y$40="Baja",'Mapa final'!$AA$40="Menor"),CONCATENATE("R6C",'Mapa final'!$O$40),"")</f>
        <v/>
      </c>
      <c r="Q41" s="67" t="str">
        <f>IF(AND('Mapa final'!$Y$41="Baja",'Mapa final'!$AA$41="Menor"),CONCATENATE("R6C",'Mapa final'!$O$41),"")</f>
        <v/>
      </c>
      <c r="R41" s="67" t="str">
        <f>IF(AND('Mapa final'!$Y$42="Baja",'Mapa final'!$AA$42="Menor"),CONCATENATE("R6C",'Mapa final'!$O$42),"")</f>
        <v/>
      </c>
      <c r="S41" s="67" t="str">
        <f>IF(AND('Mapa final'!$Y$43="Baja",'Mapa final'!$AA$43="Menor"),CONCATENATE("R6C",'Mapa final'!$O$43),"")</f>
        <v/>
      </c>
      <c r="T41" s="67" t="str">
        <f>IF(AND('Mapa final'!$Y$44="Baja",'Mapa final'!$AA$44="Menor"),CONCATENATE("R6C",'Mapa final'!$O$44),"")</f>
        <v/>
      </c>
      <c r="U41" s="68" t="str">
        <f>IF(AND('Mapa final'!$Y$45="Baja",'Mapa final'!$AA$45="Menor"),CONCATENATE("R6C",'Mapa final'!$O$45),"")</f>
        <v/>
      </c>
      <c r="V41" s="66" t="str">
        <f>IF(AND('Mapa final'!$Y$40="Baja",'Mapa final'!$AA$40="Moderado"),CONCATENATE("R6C",'Mapa final'!$O$40),"")</f>
        <v/>
      </c>
      <c r="W41" s="67" t="str">
        <f>IF(AND('Mapa final'!$Y$41="Baja",'Mapa final'!$AA$41="Moderado"),CONCATENATE("R6C",'Mapa final'!$O$41),"")</f>
        <v/>
      </c>
      <c r="X41" s="67" t="str">
        <f>IF(AND('Mapa final'!$Y$42="Baja",'Mapa final'!$AA$42="Moderado"),CONCATENATE("R6C",'Mapa final'!$O$42),"")</f>
        <v/>
      </c>
      <c r="Y41" s="67" t="str">
        <f>IF(AND('Mapa final'!$Y$43="Baja",'Mapa final'!$AA$43="Moderado"),CONCATENATE("R6C",'Mapa final'!$O$43),"")</f>
        <v/>
      </c>
      <c r="Z41" s="67" t="str">
        <f>IF(AND('Mapa final'!$Y$44="Baja",'Mapa final'!$AA$44="Moderado"),CONCATENATE("R6C",'Mapa final'!$O$44),"")</f>
        <v/>
      </c>
      <c r="AA41" s="68" t="str">
        <f>IF(AND('Mapa final'!$Y$45="Baja",'Mapa final'!$AA$45="Moderado"),CONCATENATE("R6C",'Mapa final'!$O$45),"")</f>
        <v/>
      </c>
      <c r="AB41" s="51" t="str">
        <f>IF(AND('Mapa final'!$Y$40="Baja",'Mapa final'!$AA$40="Mayor"),CONCATENATE("R6C",'Mapa final'!$O$40),"")</f>
        <v/>
      </c>
      <c r="AC41" s="52" t="str">
        <f>IF(AND('Mapa final'!$Y$41="Baja",'Mapa final'!$AA$41="Mayor"),CONCATENATE("R6C",'Mapa final'!$O$41),"")</f>
        <v/>
      </c>
      <c r="AD41" s="52" t="str">
        <f>IF(AND('Mapa final'!$Y$42="Baja",'Mapa final'!$AA$42="Mayor"),CONCATENATE("R6C",'Mapa final'!$O$42),"")</f>
        <v/>
      </c>
      <c r="AE41" s="52" t="str">
        <f>IF(AND('Mapa final'!$Y$43="Baja",'Mapa final'!$AA$43="Mayor"),CONCATENATE("R6C",'Mapa final'!$O$43),"")</f>
        <v/>
      </c>
      <c r="AF41" s="52" t="str">
        <f>IF(AND('Mapa final'!$Y$44="Baja",'Mapa final'!$AA$44="Mayor"),CONCATENATE("R6C",'Mapa final'!$O$44),"")</f>
        <v/>
      </c>
      <c r="AG41" s="53" t="str">
        <f>IF(AND('Mapa final'!$Y$45="Baja",'Mapa final'!$AA$45="Mayor"),CONCATENATE("R6C",'Mapa final'!$O$45),"")</f>
        <v/>
      </c>
      <c r="AH41" s="54" t="str">
        <f>IF(AND('Mapa final'!$Y$40="Baja",'Mapa final'!$AA$40="Catastrófico"),CONCATENATE("R6C",'Mapa final'!$O$40),"")</f>
        <v/>
      </c>
      <c r="AI41" s="55" t="str">
        <f>IF(AND('Mapa final'!$Y$41="Baja",'Mapa final'!$AA$41="Catastrófico"),CONCATENATE("R6C",'Mapa final'!$O$41),"")</f>
        <v/>
      </c>
      <c r="AJ41" s="55" t="str">
        <f>IF(AND('Mapa final'!$Y$42="Baja",'Mapa final'!$AA$42="Catastrófico"),CONCATENATE("R6C",'Mapa final'!$O$42),"")</f>
        <v/>
      </c>
      <c r="AK41" s="55" t="str">
        <f>IF(AND('Mapa final'!$Y$43="Baja",'Mapa final'!$AA$43="Catastrófico"),CONCATENATE("R6C",'Mapa final'!$O$43),"")</f>
        <v/>
      </c>
      <c r="AL41" s="55" t="str">
        <f>IF(AND('Mapa final'!$Y$44="Baja",'Mapa final'!$AA$44="Catastrófico"),CONCATENATE("R6C",'Mapa final'!$O$44),"")</f>
        <v/>
      </c>
      <c r="AM41" s="56" t="str">
        <f>IF(AND('Mapa final'!$Y$45="Baja",'Mapa final'!$AA$45="Catastrófico"),CONCATENATE("R6C",'Mapa final'!$O$45),"")</f>
        <v/>
      </c>
      <c r="AN41" s="82"/>
      <c r="AO41" s="389"/>
      <c r="AP41" s="390"/>
      <c r="AQ41" s="390"/>
      <c r="AR41" s="390"/>
      <c r="AS41" s="390"/>
      <c r="AT41" s="391"/>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25">
      <c r="A42" s="82"/>
      <c r="B42" s="270"/>
      <c r="C42" s="270"/>
      <c r="D42" s="271"/>
      <c r="E42" s="369"/>
      <c r="F42" s="368"/>
      <c r="G42" s="368"/>
      <c r="H42" s="368"/>
      <c r="I42" s="368"/>
      <c r="J42" s="75" t="str">
        <f>IF(AND('Mapa final'!$Y$46="Baja",'Mapa final'!$AA$46="Leve"),CONCATENATE("R7C",'Mapa final'!$O$46),"")</f>
        <v/>
      </c>
      <c r="K42" s="76" t="str">
        <f>IF(AND('Mapa final'!$Y$47="Baja",'Mapa final'!$AA$47="Leve"),CONCATENATE("R7C",'Mapa final'!$O$47),"")</f>
        <v/>
      </c>
      <c r="L42" s="76" t="str">
        <f>IF(AND('Mapa final'!$Y$48="Baja",'Mapa final'!$AA$48="Leve"),CONCATENATE("R7C",'Mapa final'!$O$48),"")</f>
        <v/>
      </c>
      <c r="M42" s="76" t="str">
        <f>IF(AND('Mapa final'!$Y$49="Baja",'Mapa final'!$AA$49="Leve"),CONCATENATE("R7C",'Mapa final'!$O$49),"")</f>
        <v/>
      </c>
      <c r="N42" s="76" t="str">
        <f>IF(AND('Mapa final'!$Y$50="Baja",'Mapa final'!$AA$50="Leve"),CONCATENATE("R7C",'Mapa final'!$O$50),"")</f>
        <v/>
      </c>
      <c r="O42" s="77" t="str">
        <f>IF(AND('Mapa final'!$Y$51="Baja",'Mapa final'!$AA$51="Leve"),CONCATENATE("R7C",'Mapa final'!$O$51),"")</f>
        <v/>
      </c>
      <c r="P42" s="66" t="str">
        <f>IF(AND('Mapa final'!$Y$46="Baja",'Mapa final'!$AA$46="Menor"),CONCATENATE("R7C",'Mapa final'!$O$46),"")</f>
        <v/>
      </c>
      <c r="Q42" s="67" t="str">
        <f>IF(AND('Mapa final'!$Y$47="Baja",'Mapa final'!$AA$47="Menor"),CONCATENATE("R7C",'Mapa final'!$O$47),"")</f>
        <v/>
      </c>
      <c r="R42" s="67" t="str">
        <f>IF(AND('Mapa final'!$Y$48="Baja",'Mapa final'!$AA$48="Menor"),CONCATENATE("R7C",'Mapa final'!$O$48),"")</f>
        <v/>
      </c>
      <c r="S42" s="67" t="str">
        <f>IF(AND('Mapa final'!$Y$49="Baja",'Mapa final'!$AA$49="Menor"),CONCATENATE("R7C",'Mapa final'!$O$49),"")</f>
        <v/>
      </c>
      <c r="T42" s="67" t="str">
        <f>IF(AND('Mapa final'!$Y$50="Baja",'Mapa final'!$AA$50="Menor"),CONCATENATE("R7C",'Mapa final'!$O$50),"")</f>
        <v/>
      </c>
      <c r="U42" s="68" t="str">
        <f>IF(AND('Mapa final'!$Y$51="Baja",'Mapa final'!$AA$51="Menor"),CONCATENATE("R7C",'Mapa final'!$O$51),"")</f>
        <v/>
      </c>
      <c r="V42" s="66" t="str">
        <f>IF(AND('Mapa final'!$Y$46="Baja",'Mapa final'!$AA$46="Moderado"),CONCATENATE("R7C",'Mapa final'!$O$46),"")</f>
        <v/>
      </c>
      <c r="W42" s="67" t="str">
        <f>IF(AND('Mapa final'!$Y$47="Baja",'Mapa final'!$AA$47="Moderado"),CONCATENATE("R7C",'Mapa final'!$O$47),"")</f>
        <v/>
      </c>
      <c r="X42" s="67" t="str">
        <f>IF(AND('Mapa final'!$Y$48="Baja",'Mapa final'!$AA$48="Moderado"),CONCATENATE("R7C",'Mapa final'!$O$48),"")</f>
        <v/>
      </c>
      <c r="Y42" s="67" t="str">
        <f>IF(AND('Mapa final'!$Y$49="Baja",'Mapa final'!$AA$49="Moderado"),CONCATENATE("R7C",'Mapa final'!$O$49),"")</f>
        <v/>
      </c>
      <c r="Z42" s="67" t="str">
        <f>IF(AND('Mapa final'!$Y$50="Baja",'Mapa final'!$AA$50="Moderado"),CONCATENATE("R7C",'Mapa final'!$O$50),"")</f>
        <v/>
      </c>
      <c r="AA42" s="68" t="str">
        <f>IF(AND('Mapa final'!$Y$51="Baja",'Mapa final'!$AA$51="Moderado"),CONCATENATE("R7C",'Mapa final'!$O$51),"")</f>
        <v/>
      </c>
      <c r="AB42" s="51" t="str">
        <f>IF(AND('Mapa final'!$Y$46="Baja",'Mapa final'!$AA$46="Mayor"),CONCATENATE("R7C",'Mapa final'!$O$46),"")</f>
        <v/>
      </c>
      <c r="AC42" s="52" t="str">
        <f>IF(AND('Mapa final'!$Y$47="Baja",'Mapa final'!$AA$47="Mayor"),CONCATENATE("R7C",'Mapa final'!$O$47),"")</f>
        <v/>
      </c>
      <c r="AD42" s="52" t="str">
        <f>IF(AND('Mapa final'!$Y$48="Baja",'Mapa final'!$AA$48="Mayor"),CONCATENATE("R7C",'Mapa final'!$O$48),"")</f>
        <v/>
      </c>
      <c r="AE42" s="52" t="str">
        <f>IF(AND('Mapa final'!$Y$49="Baja",'Mapa final'!$AA$49="Mayor"),CONCATENATE("R7C",'Mapa final'!$O$49),"")</f>
        <v/>
      </c>
      <c r="AF42" s="52" t="str">
        <f>IF(AND('Mapa final'!$Y$50="Baja",'Mapa final'!$AA$50="Mayor"),CONCATENATE("R7C",'Mapa final'!$O$50),"")</f>
        <v/>
      </c>
      <c r="AG42" s="53" t="str">
        <f>IF(AND('Mapa final'!$Y$51="Baja",'Mapa final'!$AA$51="Mayor"),CONCATENATE("R7C",'Mapa final'!$O$51),"")</f>
        <v/>
      </c>
      <c r="AH42" s="54" t="str">
        <f>IF(AND('Mapa final'!$Y$46="Baja",'Mapa final'!$AA$46="Catastrófico"),CONCATENATE("R7C",'Mapa final'!$O$46),"")</f>
        <v/>
      </c>
      <c r="AI42" s="55" t="str">
        <f>IF(AND('Mapa final'!$Y$47="Baja",'Mapa final'!$AA$47="Catastrófico"),CONCATENATE("R7C",'Mapa final'!$O$47),"")</f>
        <v/>
      </c>
      <c r="AJ42" s="55" t="str">
        <f>IF(AND('Mapa final'!$Y$48="Baja",'Mapa final'!$AA$48="Catastrófico"),CONCATENATE("R7C",'Mapa final'!$O$48),"")</f>
        <v/>
      </c>
      <c r="AK42" s="55" t="str">
        <f>IF(AND('Mapa final'!$Y$49="Baja",'Mapa final'!$AA$49="Catastrófico"),CONCATENATE("R7C",'Mapa final'!$O$49),"")</f>
        <v/>
      </c>
      <c r="AL42" s="55" t="str">
        <f>IF(AND('Mapa final'!$Y$50="Baja",'Mapa final'!$AA$50="Catastrófico"),CONCATENATE("R7C",'Mapa final'!$O$50),"")</f>
        <v/>
      </c>
      <c r="AM42" s="56" t="str">
        <f>IF(AND('Mapa final'!$Y$51="Baja",'Mapa final'!$AA$51="Catastrófico"),CONCATENATE("R7C",'Mapa final'!$O$51),"")</f>
        <v/>
      </c>
      <c r="AN42" s="82"/>
      <c r="AO42" s="389"/>
      <c r="AP42" s="390"/>
      <c r="AQ42" s="390"/>
      <c r="AR42" s="390"/>
      <c r="AS42" s="390"/>
      <c r="AT42" s="391"/>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25">
      <c r="A43" s="82"/>
      <c r="B43" s="270"/>
      <c r="C43" s="270"/>
      <c r="D43" s="271"/>
      <c r="E43" s="369"/>
      <c r="F43" s="368"/>
      <c r="G43" s="368"/>
      <c r="H43" s="368"/>
      <c r="I43" s="368"/>
      <c r="J43" s="75" t="str">
        <f>IF(AND('Mapa final'!$Y$52="Baja",'Mapa final'!$AA$52="Leve"),CONCATENATE("R8C",'Mapa final'!$O$52),"")</f>
        <v/>
      </c>
      <c r="K43" s="76" t="str">
        <f>IF(AND('Mapa final'!$Y$53="Baja",'Mapa final'!$AA$53="Leve"),CONCATENATE("R8C",'Mapa final'!$O$53),"")</f>
        <v/>
      </c>
      <c r="L43" s="76" t="str">
        <f>IF(AND('Mapa final'!$Y$54="Baja",'Mapa final'!$AA$54="Leve"),CONCATENATE("R8C",'Mapa final'!$O$54),"")</f>
        <v/>
      </c>
      <c r="M43" s="76" t="str">
        <f>IF(AND('Mapa final'!$Y$55="Baja",'Mapa final'!$AA$55="Leve"),CONCATENATE("R8C",'Mapa final'!$O$55),"")</f>
        <v/>
      </c>
      <c r="N43" s="76" t="str">
        <f>IF(AND('Mapa final'!$Y$56="Baja",'Mapa final'!$AA$56="Leve"),CONCATENATE("R8C",'Mapa final'!$O$56),"")</f>
        <v/>
      </c>
      <c r="O43" s="77" t="str">
        <f>IF(AND('Mapa final'!$Y$57="Baja",'Mapa final'!$AA$57="Leve"),CONCATENATE("R8C",'Mapa final'!$O$57),"")</f>
        <v/>
      </c>
      <c r="P43" s="66" t="str">
        <f>IF(AND('Mapa final'!$Y$52="Baja",'Mapa final'!$AA$52="Menor"),CONCATENATE("R8C",'Mapa final'!$O$52),"")</f>
        <v/>
      </c>
      <c r="Q43" s="67" t="str">
        <f>IF(AND('Mapa final'!$Y$53="Baja",'Mapa final'!$AA$53="Menor"),CONCATENATE("R8C",'Mapa final'!$O$53),"")</f>
        <v/>
      </c>
      <c r="R43" s="67" t="str">
        <f>IF(AND('Mapa final'!$Y$54="Baja",'Mapa final'!$AA$54="Menor"),CONCATENATE("R8C",'Mapa final'!$O$54),"")</f>
        <v/>
      </c>
      <c r="S43" s="67" t="str">
        <f>IF(AND('Mapa final'!$Y$55="Baja",'Mapa final'!$AA$55="Menor"),CONCATENATE("R8C",'Mapa final'!$O$55),"")</f>
        <v/>
      </c>
      <c r="T43" s="67" t="str">
        <f>IF(AND('Mapa final'!$Y$56="Baja",'Mapa final'!$AA$56="Menor"),CONCATENATE("R8C",'Mapa final'!$O$56),"")</f>
        <v/>
      </c>
      <c r="U43" s="68" t="str">
        <f>IF(AND('Mapa final'!$Y$57="Baja",'Mapa final'!$AA$57="Menor"),CONCATENATE("R8C",'Mapa final'!$O$57),"")</f>
        <v/>
      </c>
      <c r="V43" s="66" t="str">
        <f>IF(AND('Mapa final'!$Y$52="Baja",'Mapa final'!$AA$52="Moderado"),CONCATENATE("R8C",'Mapa final'!$O$52),"")</f>
        <v/>
      </c>
      <c r="W43" s="67" t="str">
        <f>IF(AND('Mapa final'!$Y$53="Baja",'Mapa final'!$AA$53="Moderado"),CONCATENATE("R8C",'Mapa final'!$O$53),"")</f>
        <v/>
      </c>
      <c r="X43" s="67" t="str">
        <f>IF(AND('Mapa final'!$Y$54="Baja",'Mapa final'!$AA$54="Moderado"),CONCATENATE("R8C",'Mapa final'!$O$54),"")</f>
        <v/>
      </c>
      <c r="Y43" s="67" t="str">
        <f>IF(AND('Mapa final'!$Y$55="Baja",'Mapa final'!$AA$55="Moderado"),CONCATENATE("R8C",'Mapa final'!$O$55),"")</f>
        <v/>
      </c>
      <c r="Z43" s="67" t="str">
        <f>IF(AND('Mapa final'!$Y$56="Baja",'Mapa final'!$AA$56="Moderado"),CONCATENATE("R8C",'Mapa final'!$O$56),"")</f>
        <v/>
      </c>
      <c r="AA43" s="68" t="str">
        <f>IF(AND('Mapa final'!$Y$57="Baja",'Mapa final'!$AA$57="Moderado"),CONCATENATE("R8C",'Mapa final'!$O$57),"")</f>
        <v/>
      </c>
      <c r="AB43" s="51" t="str">
        <f>IF(AND('Mapa final'!$Y$52="Baja",'Mapa final'!$AA$52="Mayor"),CONCATENATE("R8C",'Mapa final'!$O$52),"")</f>
        <v/>
      </c>
      <c r="AC43" s="52" t="str">
        <f>IF(AND('Mapa final'!$Y$53="Baja",'Mapa final'!$AA$53="Mayor"),CONCATENATE("R8C",'Mapa final'!$O$53),"")</f>
        <v/>
      </c>
      <c r="AD43" s="52" t="str">
        <f>IF(AND('Mapa final'!$Y$54="Baja",'Mapa final'!$AA$54="Mayor"),CONCATENATE("R8C",'Mapa final'!$O$54),"")</f>
        <v/>
      </c>
      <c r="AE43" s="52" t="str">
        <f>IF(AND('Mapa final'!$Y$55="Baja",'Mapa final'!$AA$55="Mayor"),CONCATENATE("R8C",'Mapa final'!$O$55),"")</f>
        <v/>
      </c>
      <c r="AF43" s="52" t="str">
        <f>IF(AND('Mapa final'!$Y$56="Baja",'Mapa final'!$AA$56="Mayor"),CONCATENATE("R8C",'Mapa final'!$O$56),"")</f>
        <v/>
      </c>
      <c r="AG43" s="53" t="str">
        <f>IF(AND('Mapa final'!$Y$57="Baja",'Mapa final'!$AA$57="Mayor"),CONCATENATE("R8C",'Mapa final'!$O$57),"")</f>
        <v/>
      </c>
      <c r="AH43" s="54" t="str">
        <f>IF(AND('Mapa final'!$Y$52="Baja",'Mapa final'!$AA$52="Catastrófico"),CONCATENATE("R8C",'Mapa final'!$O$52),"")</f>
        <v/>
      </c>
      <c r="AI43" s="55" t="str">
        <f>IF(AND('Mapa final'!$Y$53="Baja",'Mapa final'!$AA$53="Catastrófico"),CONCATENATE("R8C",'Mapa final'!$O$53),"")</f>
        <v/>
      </c>
      <c r="AJ43" s="55" t="str">
        <f>IF(AND('Mapa final'!$Y$54="Baja",'Mapa final'!$AA$54="Catastrófico"),CONCATENATE("R8C",'Mapa final'!$O$54),"")</f>
        <v/>
      </c>
      <c r="AK43" s="55" t="str">
        <f>IF(AND('Mapa final'!$Y$55="Baja",'Mapa final'!$AA$55="Catastrófico"),CONCATENATE("R8C",'Mapa final'!$O$55),"")</f>
        <v/>
      </c>
      <c r="AL43" s="55" t="str">
        <f>IF(AND('Mapa final'!$Y$56="Baja",'Mapa final'!$AA$56="Catastrófico"),CONCATENATE("R8C",'Mapa final'!$O$56),"")</f>
        <v/>
      </c>
      <c r="AM43" s="56" t="str">
        <f>IF(AND('Mapa final'!$Y$57="Baja",'Mapa final'!$AA$57="Catastrófico"),CONCATENATE("R8C",'Mapa final'!$O$57),"")</f>
        <v/>
      </c>
      <c r="AN43" s="82"/>
      <c r="AO43" s="389"/>
      <c r="AP43" s="390"/>
      <c r="AQ43" s="390"/>
      <c r="AR43" s="390"/>
      <c r="AS43" s="390"/>
      <c r="AT43" s="391"/>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25">
      <c r="A44" s="82"/>
      <c r="B44" s="270"/>
      <c r="C44" s="270"/>
      <c r="D44" s="271"/>
      <c r="E44" s="369"/>
      <c r="F44" s="368"/>
      <c r="G44" s="368"/>
      <c r="H44" s="368"/>
      <c r="I44" s="368"/>
      <c r="J44" s="75" t="str">
        <f>IF(AND('Mapa final'!$Y$58="Baja",'Mapa final'!$AA$58="Leve"),CONCATENATE("R9C",'Mapa final'!$O$58),"")</f>
        <v/>
      </c>
      <c r="K44" s="76" t="str">
        <f>IF(AND('Mapa final'!$Y$59="Baja",'Mapa final'!$AA$59="Leve"),CONCATENATE("R9C",'Mapa final'!$O$59),"")</f>
        <v/>
      </c>
      <c r="L44" s="76" t="str">
        <f>IF(AND('Mapa final'!$Y$60="Baja",'Mapa final'!$AA$60="Leve"),CONCATENATE("R9C",'Mapa final'!$O$60),"")</f>
        <v/>
      </c>
      <c r="M44" s="76" t="str">
        <f>IF(AND('Mapa final'!$Y$61="Baja",'Mapa final'!$AA$61="Leve"),CONCATENATE("R9C",'Mapa final'!$O$61),"")</f>
        <v/>
      </c>
      <c r="N44" s="76" t="str">
        <f>IF(AND('Mapa final'!$Y$62="Baja",'Mapa final'!$AA$62="Leve"),CONCATENATE("R9C",'Mapa final'!$O$62),"")</f>
        <v/>
      </c>
      <c r="O44" s="77" t="str">
        <f>IF(AND('Mapa final'!$Y$63="Baja",'Mapa final'!$AA$63="Leve"),CONCATENATE("R9C",'Mapa final'!$O$63),"")</f>
        <v/>
      </c>
      <c r="P44" s="66" t="str">
        <f>IF(AND('Mapa final'!$Y$58="Baja",'Mapa final'!$AA$58="Menor"),CONCATENATE("R9C",'Mapa final'!$O$58),"")</f>
        <v/>
      </c>
      <c r="Q44" s="67" t="str">
        <f>IF(AND('Mapa final'!$Y$59="Baja",'Mapa final'!$AA$59="Menor"),CONCATENATE("R9C",'Mapa final'!$O$59),"")</f>
        <v/>
      </c>
      <c r="R44" s="67" t="str">
        <f>IF(AND('Mapa final'!$Y$60="Baja",'Mapa final'!$AA$60="Menor"),CONCATENATE("R9C",'Mapa final'!$O$60),"")</f>
        <v/>
      </c>
      <c r="S44" s="67" t="str">
        <f>IF(AND('Mapa final'!$Y$61="Baja",'Mapa final'!$AA$61="Menor"),CONCATENATE("R9C",'Mapa final'!$O$61),"")</f>
        <v/>
      </c>
      <c r="T44" s="67" t="str">
        <f>IF(AND('Mapa final'!$Y$62="Baja",'Mapa final'!$AA$62="Menor"),CONCATENATE("R9C",'Mapa final'!$O$62),"")</f>
        <v/>
      </c>
      <c r="U44" s="68" t="str">
        <f>IF(AND('Mapa final'!$Y$63="Baja",'Mapa final'!$AA$63="Menor"),CONCATENATE("R9C",'Mapa final'!$O$63),"")</f>
        <v/>
      </c>
      <c r="V44" s="66" t="str">
        <f>IF(AND('Mapa final'!$Y$58="Baja",'Mapa final'!$AA$58="Moderado"),CONCATENATE("R9C",'Mapa final'!$O$58),"")</f>
        <v/>
      </c>
      <c r="W44" s="67" t="str">
        <f>IF(AND('Mapa final'!$Y$59="Baja",'Mapa final'!$AA$59="Moderado"),CONCATENATE("R9C",'Mapa final'!$O$59),"")</f>
        <v/>
      </c>
      <c r="X44" s="67" t="str">
        <f>IF(AND('Mapa final'!$Y$60="Baja",'Mapa final'!$AA$60="Moderado"),CONCATENATE("R9C",'Mapa final'!$O$60),"")</f>
        <v/>
      </c>
      <c r="Y44" s="67" t="str">
        <f>IF(AND('Mapa final'!$Y$61="Baja",'Mapa final'!$AA$61="Moderado"),CONCATENATE("R9C",'Mapa final'!$O$61),"")</f>
        <v/>
      </c>
      <c r="Z44" s="67" t="str">
        <f>IF(AND('Mapa final'!$Y$62="Baja",'Mapa final'!$AA$62="Moderado"),CONCATENATE("R9C",'Mapa final'!$O$62),"")</f>
        <v/>
      </c>
      <c r="AA44" s="68" t="str">
        <f>IF(AND('Mapa final'!$Y$63="Baja",'Mapa final'!$AA$63="Moderado"),CONCATENATE("R9C",'Mapa final'!$O$63),"")</f>
        <v/>
      </c>
      <c r="AB44" s="51" t="str">
        <f>IF(AND('Mapa final'!$Y$58="Baja",'Mapa final'!$AA$58="Mayor"),CONCATENATE("R9C",'Mapa final'!$O$58),"")</f>
        <v/>
      </c>
      <c r="AC44" s="52" t="str">
        <f>IF(AND('Mapa final'!$Y$59="Baja",'Mapa final'!$AA$59="Mayor"),CONCATENATE("R9C",'Mapa final'!$O$59),"")</f>
        <v/>
      </c>
      <c r="AD44" s="52" t="str">
        <f>IF(AND('Mapa final'!$Y$60="Baja",'Mapa final'!$AA$60="Mayor"),CONCATENATE("R9C",'Mapa final'!$O$60),"")</f>
        <v/>
      </c>
      <c r="AE44" s="52" t="str">
        <f>IF(AND('Mapa final'!$Y$61="Baja",'Mapa final'!$AA$61="Mayor"),CONCATENATE("R9C",'Mapa final'!$O$61),"")</f>
        <v/>
      </c>
      <c r="AF44" s="52" t="str">
        <f>IF(AND('Mapa final'!$Y$62="Baja",'Mapa final'!$AA$62="Mayor"),CONCATENATE("R9C",'Mapa final'!$O$62),"")</f>
        <v/>
      </c>
      <c r="AG44" s="53" t="str">
        <f>IF(AND('Mapa final'!$Y$63="Baja",'Mapa final'!$AA$63="Mayor"),CONCATENATE("R9C",'Mapa final'!$O$63),"")</f>
        <v/>
      </c>
      <c r="AH44" s="54" t="str">
        <f>IF(AND('Mapa final'!$Y$58="Baja",'Mapa final'!$AA$58="Catastrófico"),CONCATENATE("R9C",'Mapa final'!$O$58),"")</f>
        <v/>
      </c>
      <c r="AI44" s="55" t="str">
        <f>IF(AND('Mapa final'!$Y$59="Baja",'Mapa final'!$AA$59="Catastrófico"),CONCATENATE("R9C",'Mapa final'!$O$59),"")</f>
        <v/>
      </c>
      <c r="AJ44" s="55" t="str">
        <f>IF(AND('Mapa final'!$Y$60="Baja",'Mapa final'!$AA$60="Catastrófico"),CONCATENATE("R9C",'Mapa final'!$O$60),"")</f>
        <v/>
      </c>
      <c r="AK44" s="55" t="str">
        <f>IF(AND('Mapa final'!$Y$61="Baja",'Mapa final'!$AA$61="Catastrófico"),CONCATENATE("R9C",'Mapa final'!$O$61),"")</f>
        <v/>
      </c>
      <c r="AL44" s="55" t="str">
        <f>IF(AND('Mapa final'!$Y$62="Baja",'Mapa final'!$AA$62="Catastrófico"),CONCATENATE("R9C",'Mapa final'!$O$62),"")</f>
        <v/>
      </c>
      <c r="AM44" s="56" t="str">
        <f>IF(AND('Mapa final'!$Y$63="Baja",'Mapa final'!$AA$63="Catastrófico"),CONCATENATE("R9C",'Mapa final'!$O$63),"")</f>
        <v/>
      </c>
      <c r="AN44" s="82"/>
      <c r="AO44" s="389"/>
      <c r="AP44" s="390"/>
      <c r="AQ44" s="390"/>
      <c r="AR44" s="390"/>
      <c r="AS44" s="390"/>
      <c r="AT44" s="391"/>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
      <c r="A45" s="82"/>
      <c r="B45" s="270"/>
      <c r="C45" s="270"/>
      <c r="D45" s="271"/>
      <c r="E45" s="370"/>
      <c r="F45" s="371"/>
      <c r="G45" s="371"/>
      <c r="H45" s="371"/>
      <c r="I45" s="371"/>
      <c r="J45" s="78" t="str">
        <f>IF(AND('Mapa final'!$Y$64="Baja",'Mapa final'!$AA$64="Leve"),CONCATENATE("R10C",'Mapa final'!$O$64),"")</f>
        <v/>
      </c>
      <c r="K45" s="79" t="str">
        <f>IF(AND('Mapa final'!$Y$65="Baja",'Mapa final'!$AA$65="Leve"),CONCATENATE("R10C",'Mapa final'!$O$65),"")</f>
        <v/>
      </c>
      <c r="L45" s="79" t="str">
        <f>IF(AND('Mapa final'!$Y$66="Baja",'Mapa final'!$AA$66="Leve"),CONCATENATE("R10C",'Mapa final'!$O$66),"")</f>
        <v/>
      </c>
      <c r="M45" s="79" t="str">
        <f>IF(AND('Mapa final'!$Y$67="Baja",'Mapa final'!$AA$67="Leve"),CONCATENATE("R10C",'Mapa final'!$O$67),"")</f>
        <v/>
      </c>
      <c r="N45" s="79" t="str">
        <f>IF(AND('Mapa final'!$Y$68="Baja",'Mapa final'!$AA$68="Leve"),CONCATENATE("R10C",'Mapa final'!$O$68),"")</f>
        <v/>
      </c>
      <c r="O45" s="80" t="str">
        <f>IF(AND('Mapa final'!$Y$69="Baja",'Mapa final'!$AA$69="Leve"),CONCATENATE("R10C",'Mapa final'!$O$69),"")</f>
        <v/>
      </c>
      <c r="P45" s="66" t="str">
        <f>IF(AND('Mapa final'!$Y$64="Baja",'Mapa final'!$AA$64="Menor"),CONCATENATE("R10C",'Mapa final'!$O$64),"")</f>
        <v/>
      </c>
      <c r="Q45" s="67" t="str">
        <f>IF(AND('Mapa final'!$Y$65="Baja",'Mapa final'!$AA$65="Menor"),CONCATENATE("R10C",'Mapa final'!$O$65),"")</f>
        <v/>
      </c>
      <c r="R45" s="67" t="str">
        <f>IF(AND('Mapa final'!$Y$66="Baja",'Mapa final'!$AA$66="Menor"),CONCATENATE("R10C",'Mapa final'!$O$66),"")</f>
        <v/>
      </c>
      <c r="S45" s="67" t="str">
        <f>IF(AND('Mapa final'!$Y$67="Baja",'Mapa final'!$AA$67="Menor"),CONCATENATE("R10C",'Mapa final'!$O$67),"")</f>
        <v/>
      </c>
      <c r="T45" s="67" t="str">
        <f>IF(AND('Mapa final'!$Y$68="Baja",'Mapa final'!$AA$68="Menor"),CONCATENATE("R10C",'Mapa final'!$O$68),"")</f>
        <v/>
      </c>
      <c r="U45" s="68" t="str">
        <f>IF(AND('Mapa final'!$Y$69="Baja",'Mapa final'!$AA$69="Menor"),CONCATENATE("R10C",'Mapa final'!$O$69),"")</f>
        <v/>
      </c>
      <c r="V45" s="69" t="str">
        <f>IF(AND('Mapa final'!$Y$64="Baja",'Mapa final'!$AA$64="Moderado"),CONCATENATE("R10C",'Mapa final'!$O$64),"")</f>
        <v/>
      </c>
      <c r="W45" s="70" t="str">
        <f>IF(AND('Mapa final'!$Y$65="Baja",'Mapa final'!$AA$65="Moderado"),CONCATENATE("R10C",'Mapa final'!$O$65),"")</f>
        <v/>
      </c>
      <c r="X45" s="70" t="str">
        <f>IF(AND('Mapa final'!$Y$66="Baja",'Mapa final'!$AA$66="Moderado"),CONCATENATE("R10C",'Mapa final'!$O$66),"")</f>
        <v/>
      </c>
      <c r="Y45" s="70" t="str">
        <f>IF(AND('Mapa final'!$Y$67="Baja",'Mapa final'!$AA$67="Moderado"),CONCATENATE("R10C",'Mapa final'!$O$67),"")</f>
        <v/>
      </c>
      <c r="Z45" s="70" t="str">
        <f>IF(AND('Mapa final'!$Y$68="Baja",'Mapa final'!$AA$68="Moderado"),CONCATENATE("R10C",'Mapa final'!$O$68),"")</f>
        <v/>
      </c>
      <c r="AA45" s="71" t="str">
        <f>IF(AND('Mapa final'!$Y$69="Baja",'Mapa final'!$AA$69="Moderado"),CONCATENATE("R10C",'Mapa final'!$O$69),"")</f>
        <v/>
      </c>
      <c r="AB45" s="57" t="str">
        <f>IF(AND('Mapa final'!$Y$64="Baja",'Mapa final'!$AA$64="Mayor"),CONCATENATE("R10C",'Mapa final'!$O$64),"")</f>
        <v/>
      </c>
      <c r="AC45" s="58" t="str">
        <f>IF(AND('Mapa final'!$Y$65="Baja",'Mapa final'!$AA$65="Mayor"),CONCATENATE("R10C",'Mapa final'!$O$65),"")</f>
        <v/>
      </c>
      <c r="AD45" s="58" t="str">
        <f>IF(AND('Mapa final'!$Y$66="Baja",'Mapa final'!$AA$66="Mayor"),CONCATENATE("R10C",'Mapa final'!$O$66),"")</f>
        <v/>
      </c>
      <c r="AE45" s="58" t="str">
        <f>IF(AND('Mapa final'!$Y$67="Baja",'Mapa final'!$AA$67="Mayor"),CONCATENATE("R10C",'Mapa final'!$O$67),"")</f>
        <v/>
      </c>
      <c r="AF45" s="58" t="str">
        <f>IF(AND('Mapa final'!$Y$68="Baja",'Mapa final'!$AA$68="Mayor"),CONCATENATE("R10C",'Mapa final'!$O$68),"")</f>
        <v/>
      </c>
      <c r="AG45" s="59" t="str">
        <f>IF(AND('Mapa final'!$Y$69="Baja",'Mapa final'!$AA$69="Mayor"),CONCATENATE("R10C",'Mapa final'!$O$69),"")</f>
        <v/>
      </c>
      <c r="AH45" s="60" t="str">
        <f>IF(AND('Mapa final'!$Y$64="Baja",'Mapa final'!$AA$64="Catastrófico"),CONCATENATE("R10C",'Mapa final'!$O$64),"")</f>
        <v/>
      </c>
      <c r="AI45" s="61" t="str">
        <f>IF(AND('Mapa final'!$Y$65="Baja",'Mapa final'!$AA$65="Catastrófico"),CONCATENATE("R10C",'Mapa final'!$O$65),"")</f>
        <v/>
      </c>
      <c r="AJ45" s="61" t="str">
        <f>IF(AND('Mapa final'!$Y$66="Baja",'Mapa final'!$AA$66="Catastrófico"),CONCATENATE("R10C",'Mapa final'!$O$66),"")</f>
        <v/>
      </c>
      <c r="AK45" s="61" t="str">
        <f>IF(AND('Mapa final'!$Y$67="Baja",'Mapa final'!$AA$67="Catastrófico"),CONCATENATE("R10C",'Mapa final'!$O$67),"")</f>
        <v/>
      </c>
      <c r="AL45" s="61" t="str">
        <f>IF(AND('Mapa final'!$Y$68="Baja",'Mapa final'!$AA$68="Catastrófico"),CONCATENATE("R10C",'Mapa final'!$O$68),"")</f>
        <v/>
      </c>
      <c r="AM45" s="62" t="str">
        <f>IF(AND('Mapa final'!$Y$69="Baja",'Mapa final'!$AA$69="Catastrófico"),CONCATENATE("R10C",'Mapa final'!$O$69),"")</f>
        <v/>
      </c>
      <c r="AN45" s="82"/>
      <c r="AO45" s="392"/>
      <c r="AP45" s="393"/>
      <c r="AQ45" s="393"/>
      <c r="AR45" s="393"/>
      <c r="AS45" s="393"/>
      <c r="AT45" s="394"/>
    </row>
    <row r="46" spans="1:80" ht="46.5" customHeight="1" x14ac:dyDescent="0.35">
      <c r="A46" s="82"/>
      <c r="B46" s="270"/>
      <c r="C46" s="270"/>
      <c r="D46" s="271"/>
      <c r="E46" s="365" t="s">
        <v>112</v>
      </c>
      <c r="F46" s="366"/>
      <c r="G46" s="366"/>
      <c r="H46" s="366"/>
      <c r="I46" s="383"/>
      <c r="J46" s="72" t="str">
        <f>IF(AND('Mapa final'!$Y$10="Muy Baja",'Mapa final'!$AA$10="Leve"),CONCATENATE("R1C",'Mapa final'!$O$10),"")</f>
        <v/>
      </c>
      <c r="K46" s="73" t="str">
        <f>IF(AND('Mapa final'!$Y$11="Muy Baja",'Mapa final'!$AA$11="Leve"),CONCATENATE("R1C",'Mapa final'!$O$11),"")</f>
        <v/>
      </c>
      <c r="L46" s="73" t="str">
        <f>IF(AND('Mapa final'!$Y$12="Muy Baja",'Mapa final'!$AA$12="Leve"),CONCATENATE("R1C",'Mapa final'!$O$12),"")</f>
        <v/>
      </c>
      <c r="M46" s="73" t="str">
        <f>IF(AND('Mapa final'!$Y$13="Muy Baja",'Mapa final'!$AA$13="Leve"),CONCATENATE("R1C",'Mapa final'!$O$13),"")</f>
        <v/>
      </c>
      <c r="N46" s="73" t="str">
        <f>IF(AND('Mapa final'!$Y$14="Muy Baja",'Mapa final'!$AA$14="Leve"),CONCATENATE("R1C",'Mapa final'!$O$14),"")</f>
        <v/>
      </c>
      <c r="O46" s="74" t="str">
        <f>IF(AND('Mapa final'!$Y$15="Muy Baja",'Mapa final'!$AA$15="Leve"),CONCATENATE("R1C",'Mapa final'!$O$15),"")</f>
        <v/>
      </c>
      <c r="P46" s="72" t="str">
        <f>IF(AND('Mapa final'!$Y$10="Muy Baja",'Mapa final'!$AA$10="Menor"),CONCATENATE("R1C",'Mapa final'!$O$10),"")</f>
        <v/>
      </c>
      <c r="Q46" s="73" t="str">
        <f>IF(AND('Mapa final'!$Y$11="Muy Baja",'Mapa final'!$AA$11="Menor"),CONCATENATE("R1C",'Mapa final'!$O$11),"")</f>
        <v/>
      </c>
      <c r="R46" s="73" t="str">
        <f>IF(AND('Mapa final'!$Y$12="Muy Baja",'Mapa final'!$AA$12="Menor"),CONCATENATE("R1C",'Mapa final'!$O$12),"")</f>
        <v/>
      </c>
      <c r="S46" s="73" t="str">
        <f>IF(AND('Mapa final'!$Y$13="Muy Baja",'Mapa final'!$AA$13="Menor"),CONCATENATE("R1C",'Mapa final'!$O$13),"")</f>
        <v/>
      </c>
      <c r="T46" s="73" t="str">
        <f>IF(AND('Mapa final'!$Y$14="Muy Baja",'Mapa final'!$AA$14="Menor"),CONCATENATE("R1C",'Mapa final'!$O$14),"")</f>
        <v/>
      </c>
      <c r="U46" s="74" t="str">
        <f>IF(AND('Mapa final'!$Y$15="Muy Baja",'Mapa final'!$AA$15="Menor"),CONCATENATE("R1C",'Mapa final'!$O$15),"")</f>
        <v/>
      </c>
      <c r="V46" s="63" t="str">
        <f>IF(AND('Mapa final'!$Y$10="Muy Baja",'Mapa final'!$AA$10="Moderado"),CONCATENATE("R1C",'Mapa final'!$O$10),"")</f>
        <v/>
      </c>
      <c r="W46" s="81" t="str">
        <f>IF(AND('Mapa final'!$Y$11="Muy Baja",'Mapa final'!$AA$11="Moderado"),CONCATENATE("R1C",'Mapa final'!$O$11),"")</f>
        <v>R1C2</v>
      </c>
      <c r="X46" s="64" t="str">
        <f>IF(AND('Mapa final'!$Y$12="Muy Baja",'Mapa final'!$AA$12="Moderado"),CONCATENATE("R1C",'Mapa final'!$O$12),"")</f>
        <v>R1C3</v>
      </c>
      <c r="Y46" s="64" t="str">
        <f>IF(AND('Mapa final'!$Y$13="Muy Baja",'Mapa final'!$AA$13="Moderado"),CONCATENATE("R1C",'Mapa final'!$O$13),"")</f>
        <v/>
      </c>
      <c r="Z46" s="64" t="str">
        <f>IF(AND('Mapa final'!$Y$14="Muy Baja",'Mapa final'!$AA$14="Moderado"),CONCATENATE("R1C",'Mapa final'!$O$14),"")</f>
        <v/>
      </c>
      <c r="AA46" s="65" t="str">
        <f>IF(AND('Mapa final'!$Y$15="Muy Baja",'Mapa final'!$AA$15="Moderado"),CONCATENATE("R1C",'Mapa final'!$O$15),"")</f>
        <v/>
      </c>
      <c r="AB46" s="45" t="str">
        <f>IF(AND('Mapa final'!$Y$10="Muy Baja",'Mapa final'!$AA$10="Mayor"),CONCATENATE("R1C",'Mapa final'!$O$10),"")</f>
        <v/>
      </c>
      <c r="AC46" s="46" t="str">
        <f>IF(AND('Mapa final'!$Y$11="Muy Baja",'Mapa final'!$AA$11="Mayor"),CONCATENATE("R1C",'Mapa final'!$O$11),"")</f>
        <v/>
      </c>
      <c r="AD46" s="46" t="str">
        <f>IF(AND('Mapa final'!$Y$12="Muy Baja",'Mapa final'!$AA$12="Mayor"),CONCATENATE("R1C",'Mapa final'!$O$12),"")</f>
        <v/>
      </c>
      <c r="AE46" s="46" t="str">
        <f>IF(AND('Mapa final'!$Y$13="Muy Baja",'Mapa final'!$AA$13="Mayor"),CONCATENATE("R1C",'Mapa final'!$O$13),"")</f>
        <v/>
      </c>
      <c r="AF46" s="46" t="str">
        <f>IF(AND('Mapa final'!$Y$14="Muy Baja",'Mapa final'!$AA$14="Mayor"),CONCATENATE("R1C",'Mapa final'!$O$14),"")</f>
        <v/>
      </c>
      <c r="AG46" s="47" t="str">
        <f>IF(AND('Mapa final'!$Y$15="Muy Baja",'Mapa final'!$AA$15="Mayor"),CONCATENATE("R1C",'Mapa final'!$O$15),"")</f>
        <v/>
      </c>
      <c r="AH46" s="48" t="str">
        <f>IF(AND('Mapa final'!$Y$10="Muy Baja",'Mapa final'!$AA$10="Catastrófico"),CONCATENATE("R1C",'Mapa final'!$O$10),"")</f>
        <v/>
      </c>
      <c r="AI46" s="49" t="str">
        <f>IF(AND('Mapa final'!$Y$11="Muy Baja",'Mapa final'!$AA$11="Catastrófico"),CONCATENATE("R1C",'Mapa final'!$O$11),"")</f>
        <v/>
      </c>
      <c r="AJ46" s="49" t="str">
        <f>IF(AND('Mapa final'!$Y$12="Muy Baja",'Mapa final'!$AA$12="Catastrófico"),CONCATENATE("R1C",'Mapa final'!$O$12),"")</f>
        <v/>
      </c>
      <c r="AK46" s="49" t="str">
        <f>IF(AND('Mapa final'!$Y$13="Muy Baja",'Mapa final'!$AA$13="Catastrófico"),CONCATENATE("R1C",'Mapa final'!$O$13),"")</f>
        <v/>
      </c>
      <c r="AL46" s="49" t="str">
        <f>IF(AND('Mapa final'!$Y$14="Muy Baja",'Mapa final'!$AA$14="Catastrófico"),CONCATENATE("R1C",'Mapa final'!$O$14),"")</f>
        <v/>
      </c>
      <c r="AM46" s="50" t="str">
        <f>IF(AND('Mapa final'!$Y$15="Muy Baja",'Mapa final'!$AA$15="Catastrófico"),CONCATENATE("R1C",'Mapa final'!$O$15),"")</f>
        <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25">
      <c r="A47" s="82"/>
      <c r="B47" s="270"/>
      <c r="C47" s="270"/>
      <c r="D47" s="271"/>
      <c r="E47" s="367"/>
      <c r="F47" s="368"/>
      <c r="G47" s="368"/>
      <c r="H47" s="368"/>
      <c r="I47" s="384"/>
      <c r="J47" s="75" t="str">
        <f>IF(AND('Mapa final'!$Y$16="Muy Baja",'Mapa final'!$AA$16="Leve"),CONCATENATE("R2C",'Mapa final'!$O$16),"")</f>
        <v/>
      </c>
      <c r="K47" s="76" t="str">
        <f>IF(AND('Mapa final'!$Y$17="Muy Baja",'Mapa final'!$AA$17="Leve"),CONCATENATE("R2C",'Mapa final'!$O$17),"")</f>
        <v/>
      </c>
      <c r="L47" s="76" t="str">
        <f>IF(AND('Mapa final'!$Y$18="Muy Baja",'Mapa final'!$AA$18="Leve"),CONCATENATE("R2C",'Mapa final'!$O$18),"")</f>
        <v/>
      </c>
      <c r="M47" s="76" t="str">
        <f>IF(AND('Mapa final'!$Y$19="Muy Baja",'Mapa final'!$AA$19="Leve"),CONCATENATE("R2C",'Mapa final'!$O$19),"")</f>
        <v/>
      </c>
      <c r="N47" s="76" t="str">
        <f>IF(AND('Mapa final'!$Y$20="Muy Baja",'Mapa final'!$AA$20="Leve"),CONCATENATE("R2C",'Mapa final'!$O$20),"")</f>
        <v/>
      </c>
      <c r="O47" s="77" t="str">
        <f>IF(AND('Mapa final'!$Y$21="Muy Baja",'Mapa final'!$AA$21="Leve"),CONCATENATE("R2C",'Mapa final'!$O$21),"")</f>
        <v/>
      </c>
      <c r="P47" s="75" t="str">
        <f>IF(AND('Mapa final'!$Y$16="Muy Baja",'Mapa final'!$AA$16="Menor"),CONCATENATE("R2C",'Mapa final'!$O$16),"")</f>
        <v/>
      </c>
      <c r="Q47" s="76" t="str">
        <f>IF(AND('Mapa final'!$Y$17="Muy Baja",'Mapa final'!$AA$17="Menor"),CONCATENATE("R2C",'Mapa final'!$O$17),"")</f>
        <v/>
      </c>
      <c r="R47" s="76" t="str">
        <f>IF(AND('Mapa final'!$Y$18="Muy Baja",'Mapa final'!$AA$18="Menor"),CONCATENATE("R2C",'Mapa final'!$O$18),"")</f>
        <v/>
      </c>
      <c r="S47" s="76" t="str">
        <f>IF(AND('Mapa final'!$Y$19="Muy Baja",'Mapa final'!$AA$19="Menor"),CONCATENATE("R2C",'Mapa final'!$O$19),"")</f>
        <v/>
      </c>
      <c r="T47" s="76" t="str">
        <f>IF(AND('Mapa final'!$Y$20="Muy Baja",'Mapa final'!$AA$20="Menor"),CONCATENATE("R2C",'Mapa final'!$O$20),"")</f>
        <v/>
      </c>
      <c r="U47" s="77" t="str">
        <f>IF(AND('Mapa final'!$Y$21="Muy Baja",'Mapa final'!$AA$21="Menor"),CONCATENATE("R2C",'Mapa final'!$O$21),"")</f>
        <v/>
      </c>
      <c r="V47" s="66" t="str">
        <f>IF(AND('Mapa final'!$Y$16="Muy Baja",'Mapa final'!$AA$16="Moderado"),CONCATENATE("R2C",'Mapa final'!$O$16),"")</f>
        <v/>
      </c>
      <c r="W47" s="67" t="str">
        <f>IF(AND('Mapa final'!$Y$17="Muy Baja",'Mapa final'!$AA$17="Moderado"),CONCATENATE("R2C",'Mapa final'!$O$17),"")</f>
        <v/>
      </c>
      <c r="X47" s="67" t="str">
        <f>IF(AND('Mapa final'!$Y$18="Muy Baja",'Mapa final'!$AA$18="Moderado"),CONCATENATE("R2C",'Mapa final'!$O$18),"")</f>
        <v/>
      </c>
      <c r="Y47" s="67" t="str">
        <f>IF(AND('Mapa final'!$Y$19="Muy Baja",'Mapa final'!$AA$19="Moderado"),CONCATENATE("R2C",'Mapa final'!$O$19),"")</f>
        <v/>
      </c>
      <c r="Z47" s="67" t="str">
        <f>IF(AND('Mapa final'!$Y$20="Muy Baja",'Mapa final'!$AA$20="Moderado"),CONCATENATE("R2C",'Mapa final'!$O$20),"")</f>
        <v/>
      </c>
      <c r="AA47" s="68" t="str">
        <f>IF(AND('Mapa final'!$Y$21="Muy Baja",'Mapa final'!$AA$21="Moderado"),CONCATENATE("R2C",'Mapa final'!$O$21),"")</f>
        <v/>
      </c>
      <c r="AB47" s="51" t="str">
        <f>IF(AND('Mapa final'!$Y$16="Muy Baja",'Mapa final'!$AA$16="Mayor"),CONCATENATE("R2C",'Mapa final'!$O$16),"")</f>
        <v/>
      </c>
      <c r="AC47" s="52" t="str">
        <f>IF(AND('Mapa final'!$Y$17="Muy Baja",'Mapa final'!$AA$17="Mayor"),CONCATENATE("R2C",'Mapa final'!$O$17),"")</f>
        <v/>
      </c>
      <c r="AD47" s="52" t="str">
        <f>IF(AND('Mapa final'!$Y$18="Muy Baja",'Mapa final'!$AA$18="Mayor"),CONCATENATE("R2C",'Mapa final'!$O$18),"")</f>
        <v/>
      </c>
      <c r="AE47" s="52" t="str">
        <f>IF(AND('Mapa final'!$Y$19="Muy Baja",'Mapa final'!$AA$19="Mayor"),CONCATENATE("R2C",'Mapa final'!$O$19),"")</f>
        <v/>
      </c>
      <c r="AF47" s="52" t="str">
        <f>IF(AND('Mapa final'!$Y$20="Muy Baja",'Mapa final'!$AA$20="Mayor"),CONCATENATE("R2C",'Mapa final'!$O$20),"")</f>
        <v/>
      </c>
      <c r="AG47" s="53" t="str">
        <f>IF(AND('Mapa final'!$Y$21="Muy Baja",'Mapa final'!$AA$21="Mayor"),CONCATENATE("R2C",'Mapa final'!$O$21),"")</f>
        <v/>
      </c>
      <c r="AH47" s="54" t="str">
        <f>IF(AND('Mapa final'!$Y$16="Muy Baja",'Mapa final'!$AA$16="Catastrófico"),CONCATENATE("R2C",'Mapa final'!$O$16),"")</f>
        <v/>
      </c>
      <c r="AI47" s="55" t="str">
        <f>IF(AND('Mapa final'!$Y$17="Muy Baja",'Mapa final'!$AA$17="Catastrófico"),CONCATENATE("R2C",'Mapa final'!$O$17),"")</f>
        <v/>
      </c>
      <c r="AJ47" s="55" t="str">
        <f>IF(AND('Mapa final'!$Y$18="Muy Baja",'Mapa final'!$AA$18="Catastrófico"),CONCATENATE("R2C",'Mapa final'!$O$18),"")</f>
        <v/>
      </c>
      <c r="AK47" s="55" t="str">
        <f>IF(AND('Mapa final'!$Y$19="Muy Baja",'Mapa final'!$AA$19="Catastrófico"),CONCATENATE("R2C",'Mapa final'!$O$19),"")</f>
        <v/>
      </c>
      <c r="AL47" s="55" t="str">
        <f>IF(AND('Mapa final'!$Y$20="Muy Baja",'Mapa final'!$AA$20="Catastrófico"),CONCATENATE("R2C",'Mapa final'!$O$20),"")</f>
        <v/>
      </c>
      <c r="AM47" s="56" t="str">
        <f>IF(AND('Mapa final'!$Y$21="Muy Baja",'Mapa final'!$AA$21="Catastrófico"),CONCATENATE("R2C",'Mapa final'!$O$21),"")</f>
        <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25">
      <c r="A48" s="82"/>
      <c r="B48" s="270"/>
      <c r="C48" s="270"/>
      <c r="D48" s="271"/>
      <c r="E48" s="367"/>
      <c r="F48" s="368"/>
      <c r="G48" s="368"/>
      <c r="H48" s="368"/>
      <c r="I48" s="384"/>
      <c r="J48" s="75" t="str">
        <f>IF(AND('Mapa final'!$Y$22="Muy Baja",'Mapa final'!$AA$22="Leve"),CONCATENATE("R3C",'Mapa final'!$O$22),"")</f>
        <v/>
      </c>
      <c r="K48" s="76" t="str">
        <f>IF(AND('Mapa final'!$Y$23="Muy Baja",'Mapa final'!$AA$23="Leve"),CONCATENATE("R3C",'Mapa final'!$O$23),"")</f>
        <v/>
      </c>
      <c r="L48" s="76" t="str">
        <f>IF(AND('Mapa final'!$Y$24="Muy Baja",'Mapa final'!$AA$24="Leve"),CONCATENATE("R3C",'Mapa final'!$O$24),"")</f>
        <v/>
      </c>
      <c r="M48" s="76" t="str">
        <f>IF(AND('Mapa final'!$Y$25="Muy Baja",'Mapa final'!$AA$25="Leve"),CONCATENATE("R3C",'Mapa final'!$O$25),"")</f>
        <v/>
      </c>
      <c r="N48" s="76" t="str">
        <f>IF(AND('Mapa final'!$Y$26="Muy Baja",'Mapa final'!$AA$26="Leve"),CONCATENATE("R3C",'Mapa final'!$O$26),"")</f>
        <v/>
      </c>
      <c r="O48" s="77" t="str">
        <f>IF(AND('Mapa final'!$Y$27="Muy Baja",'Mapa final'!$AA$27="Leve"),CONCATENATE("R3C",'Mapa final'!$O$27),"")</f>
        <v/>
      </c>
      <c r="P48" s="75" t="str">
        <f>IF(AND('Mapa final'!$Y$22="Muy Baja",'Mapa final'!$AA$22="Menor"),CONCATENATE("R3C",'Mapa final'!$O$22),"")</f>
        <v/>
      </c>
      <c r="Q48" s="76" t="str">
        <f>IF(AND('Mapa final'!$Y$23="Muy Baja",'Mapa final'!$AA$23="Menor"),CONCATENATE("R3C",'Mapa final'!$O$23),"")</f>
        <v/>
      </c>
      <c r="R48" s="76" t="str">
        <f>IF(AND('Mapa final'!$Y$24="Muy Baja",'Mapa final'!$AA$24="Menor"),CONCATENATE("R3C",'Mapa final'!$O$24),"")</f>
        <v/>
      </c>
      <c r="S48" s="76" t="str">
        <f>IF(AND('Mapa final'!$Y$25="Muy Baja",'Mapa final'!$AA$25="Menor"),CONCATENATE("R3C",'Mapa final'!$O$25),"")</f>
        <v/>
      </c>
      <c r="T48" s="76" t="str">
        <f>IF(AND('Mapa final'!$Y$26="Muy Baja",'Mapa final'!$AA$26="Menor"),CONCATENATE("R3C",'Mapa final'!$O$26),"")</f>
        <v/>
      </c>
      <c r="U48" s="77" t="str">
        <f>IF(AND('Mapa final'!$Y$27="Muy Baja",'Mapa final'!$AA$27="Menor"),CONCATENATE("R3C",'Mapa final'!$O$27),"")</f>
        <v/>
      </c>
      <c r="V48" s="66" t="str">
        <f>IF(AND('Mapa final'!$Y$22="Muy Baja",'Mapa final'!$AA$22="Moderado"),CONCATENATE("R3C",'Mapa final'!$O$22),"")</f>
        <v/>
      </c>
      <c r="W48" s="67" t="str">
        <f>IF(AND('Mapa final'!$Y$23="Muy Baja",'Mapa final'!$AA$23="Moderado"),CONCATENATE("R3C",'Mapa final'!$O$23),"")</f>
        <v>R3C2</v>
      </c>
      <c r="X48" s="67" t="str">
        <f>IF(AND('Mapa final'!$Y$24="Muy Baja",'Mapa final'!$AA$24="Moderado"),CONCATENATE("R3C",'Mapa final'!$O$24),"")</f>
        <v/>
      </c>
      <c r="Y48" s="67" t="str">
        <f>IF(AND('Mapa final'!$Y$25="Muy Baja",'Mapa final'!$AA$25="Moderado"),CONCATENATE("R3C",'Mapa final'!$O$25),"")</f>
        <v/>
      </c>
      <c r="Z48" s="67" t="str">
        <f>IF(AND('Mapa final'!$Y$26="Muy Baja",'Mapa final'!$AA$26="Moderado"),CONCATENATE("R3C",'Mapa final'!$O$26),"")</f>
        <v/>
      </c>
      <c r="AA48" s="68" t="str">
        <f>IF(AND('Mapa final'!$Y$27="Muy Baja",'Mapa final'!$AA$27="Moderado"),CONCATENATE("R3C",'Mapa final'!$O$27),"")</f>
        <v/>
      </c>
      <c r="AB48" s="51" t="str">
        <f>IF(AND('Mapa final'!$Y$22="Muy Baja",'Mapa final'!$AA$22="Mayor"),CONCATENATE("R3C",'Mapa final'!$O$22),"")</f>
        <v/>
      </c>
      <c r="AC48" s="52" t="str">
        <f>IF(AND('Mapa final'!$Y$23="Muy Baja",'Mapa final'!$AA$23="Mayor"),CONCATENATE("R3C",'Mapa final'!$O$23),"")</f>
        <v/>
      </c>
      <c r="AD48" s="52" t="str">
        <f>IF(AND('Mapa final'!$Y$24="Muy Baja",'Mapa final'!$AA$24="Mayor"),CONCATENATE("R3C",'Mapa final'!$O$24),"")</f>
        <v/>
      </c>
      <c r="AE48" s="52" t="str">
        <f>IF(AND('Mapa final'!$Y$25="Muy Baja",'Mapa final'!$AA$25="Mayor"),CONCATENATE("R3C",'Mapa final'!$O$25),"")</f>
        <v/>
      </c>
      <c r="AF48" s="52" t="str">
        <f>IF(AND('Mapa final'!$Y$26="Muy Baja",'Mapa final'!$AA$26="Mayor"),CONCATENATE("R3C",'Mapa final'!$O$26),"")</f>
        <v/>
      </c>
      <c r="AG48" s="53" t="str">
        <f>IF(AND('Mapa final'!$Y$27="Muy Baja",'Mapa final'!$AA$27="Mayor"),CONCATENATE("R3C",'Mapa final'!$O$27),"")</f>
        <v/>
      </c>
      <c r="AH48" s="54" t="str">
        <f>IF(AND('Mapa final'!$Y$22="Muy Baja",'Mapa final'!$AA$22="Catastrófico"),CONCATENATE("R3C",'Mapa final'!$O$22),"")</f>
        <v/>
      </c>
      <c r="AI48" s="55" t="str">
        <f>IF(AND('Mapa final'!$Y$23="Muy Baja",'Mapa final'!$AA$23="Catastrófico"),CONCATENATE("R3C",'Mapa final'!$O$23),"")</f>
        <v/>
      </c>
      <c r="AJ48" s="55" t="str">
        <f>IF(AND('Mapa final'!$Y$24="Muy Baja",'Mapa final'!$AA$24="Catastrófico"),CONCATENATE("R3C",'Mapa final'!$O$24),"")</f>
        <v/>
      </c>
      <c r="AK48" s="55" t="str">
        <f>IF(AND('Mapa final'!$Y$25="Muy Baja",'Mapa final'!$AA$25="Catastrófico"),CONCATENATE("R3C",'Mapa final'!$O$25),"")</f>
        <v/>
      </c>
      <c r="AL48" s="55" t="str">
        <f>IF(AND('Mapa final'!$Y$26="Muy Baja",'Mapa final'!$AA$26="Catastrófico"),CONCATENATE("R3C",'Mapa final'!$O$26),"")</f>
        <v/>
      </c>
      <c r="AM48" s="56" t="str">
        <f>IF(AND('Mapa final'!$Y$27="Muy Baja",'Mapa final'!$AA$27="Catastrófico"),CONCATENATE("R3C",'Mapa final'!$O$27),"")</f>
        <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25">
      <c r="A49" s="82"/>
      <c r="B49" s="270"/>
      <c r="C49" s="270"/>
      <c r="D49" s="271"/>
      <c r="E49" s="369"/>
      <c r="F49" s="368"/>
      <c r="G49" s="368"/>
      <c r="H49" s="368"/>
      <c r="I49" s="384"/>
      <c r="J49" s="75" t="str">
        <f>IF(AND('Mapa final'!$Y$28="Muy Baja",'Mapa final'!$AA$28="Leve"),CONCATENATE("R4C",'Mapa final'!$O$28),"")</f>
        <v/>
      </c>
      <c r="K49" s="76" t="str">
        <f>IF(AND('Mapa final'!$Y$29="Muy Baja",'Mapa final'!$AA$29="Leve"),CONCATENATE("R4C",'Mapa final'!$O$29),"")</f>
        <v/>
      </c>
      <c r="L49" s="76" t="str">
        <f>IF(AND('Mapa final'!$Y$30="Muy Baja",'Mapa final'!$AA$30="Leve"),CONCATENATE("R4C",'Mapa final'!$O$30),"")</f>
        <v/>
      </c>
      <c r="M49" s="76" t="str">
        <f>IF(AND('Mapa final'!$Y$31="Muy Baja",'Mapa final'!$AA$31="Leve"),CONCATENATE("R4C",'Mapa final'!$O$31),"")</f>
        <v/>
      </c>
      <c r="N49" s="76" t="str">
        <f>IF(AND('Mapa final'!$Y$32="Muy Baja",'Mapa final'!$AA$32="Leve"),CONCATENATE("R4C",'Mapa final'!$O$32),"")</f>
        <v/>
      </c>
      <c r="O49" s="77" t="str">
        <f>IF(AND('Mapa final'!$Y$33="Muy Baja",'Mapa final'!$AA$33="Leve"),CONCATENATE("R4C",'Mapa final'!$O$33),"")</f>
        <v/>
      </c>
      <c r="P49" s="75" t="str">
        <f>IF(AND('Mapa final'!$Y$28="Muy Baja",'Mapa final'!$AA$28="Menor"),CONCATENATE("R4C",'Mapa final'!$O$28),"")</f>
        <v/>
      </c>
      <c r="Q49" s="76" t="str">
        <f>IF(AND('Mapa final'!$Y$29="Muy Baja",'Mapa final'!$AA$29="Menor"),CONCATENATE("R4C",'Mapa final'!$O$29),"")</f>
        <v/>
      </c>
      <c r="R49" s="76" t="str">
        <f>IF(AND('Mapa final'!$Y$30="Muy Baja",'Mapa final'!$AA$30="Menor"),CONCATENATE("R4C",'Mapa final'!$O$30),"")</f>
        <v/>
      </c>
      <c r="S49" s="76" t="str">
        <f>IF(AND('Mapa final'!$Y$31="Muy Baja",'Mapa final'!$AA$31="Menor"),CONCATENATE("R4C",'Mapa final'!$O$31),"")</f>
        <v/>
      </c>
      <c r="T49" s="76" t="str">
        <f>IF(AND('Mapa final'!$Y$32="Muy Baja",'Mapa final'!$AA$32="Menor"),CONCATENATE("R4C",'Mapa final'!$O$32),"")</f>
        <v/>
      </c>
      <c r="U49" s="77" t="str">
        <f>IF(AND('Mapa final'!$Y$33="Muy Baja",'Mapa final'!$AA$33="Menor"),CONCATENATE("R4C",'Mapa final'!$O$33),"")</f>
        <v/>
      </c>
      <c r="V49" s="66" t="str">
        <f>IF(AND('Mapa final'!$Y$28="Muy Baja",'Mapa final'!$AA$28="Moderado"),CONCATENATE("R4C",'Mapa final'!$O$28),"")</f>
        <v/>
      </c>
      <c r="W49" s="67" t="str">
        <f>IF(AND('Mapa final'!$Y$29="Muy Baja",'Mapa final'!$AA$29="Moderado"),CONCATENATE("R4C",'Mapa final'!$O$29),"")</f>
        <v/>
      </c>
      <c r="X49" s="67" t="str">
        <f>IF(AND('Mapa final'!$Y$30="Muy Baja",'Mapa final'!$AA$30="Moderado"),CONCATENATE("R4C",'Mapa final'!$O$30),"")</f>
        <v/>
      </c>
      <c r="Y49" s="67" t="str">
        <f>IF(AND('Mapa final'!$Y$31="Muy Baja",'Mapa final'!$AA$31="Moderado"),CONCATENATE("R4C",'Mapa final'!$O$31),"")</f>
        <v/>
      </c>
      <c r="Z49" s="67" t="str">
        <f>IF(AND('Mapa final'!$Y$32="Muy Baja",'Mapa final'!$AA$32="Moderado"),CONCATENATE("R4C",'Mapa final'!$O$32),"")</f>
        <v/>
      </c>
      <c r="AA49" s="68" t="str">
        <f>IF(AND('Mapa final'!$Y$33="Muy Baja",'Mapa final'!$AA$33="Moderado"),CONCATENATE("R4C",'Mapa final'!$O$33),"")</f>
        <v/>
      </c>
      <c r="AB49" s="51" t="str">
        <f>IF(AND('Mapa final'!$Y$28="Muy Baja",'Mapa final'!$AA$28="Mayor"),CONCATENATE("R4C",'Mapa final'!$O$28),"")</f>
        <v/>
      </c>
      <c r="AC49" s="52" t="str">
        <f>IF(AND('Mapa final'!$Y$29="Muy Baja",'Mapa final'!$AA$29="Mayor"),CONCATENATE("R4C",'Mapa final'!$O$29),"")</f>
        <v/>
      </c>
      <c r="AD49" s="52" t="str">
        <f>IF(AND('Mapa final'!$Y$30="Muy Baja",'Mapa final'!$AA$30="Mayor"),CONCATENATE("R4C",'Mapa final'!$O$30),"")</f>
        <v/>
      </c>
      <c r="AE49" s="52" t="str">
        <f>IF(AND('Mapa final'!$Y$31="Muy Baja",'Mapa final'!$AA$31="Mayor"),CONCATENATE("R4C",'Mapa final'!$O$31),"")</f>
        <v/>
      </c>
      <c r="AF49" s="52" t="str">
        <f>IF(AND('Mapa final'!$Y$32="Muy Baja",'Mapa final'!$AA$32="Mayor"),CONCATENATE("R4C",'Mapa final'!$O$32),"")</f>
        <v/>
      </c>
      <c r="AG49" s="53" t="str">
        <f>IF(AND('Mapa final'!$Y$33="Muy Baja",'Mapa final'!$AA$33="Mayor"),CONCATENATE("R4C",'Mapa final'!$O$33),"")</f>
        <v/>
      </c>
      <c r="AH49" s="54" t="str">
        <f>IF(AND('Mapa final'!$Y$28="Muy Baja",'Mapa final'!$AA$28="Catastrófico"),CONCATENATE("R4C",'Mapa final'!$O$28),"")</f>
        <v/>
      </c>
      <c r="AI49" s="55" t="str">
        <f>IF(AND('Mapa final'!$Y$29="Muy Baja",'Mapa final'!$AA$29="Catastrófico"),CONCATENATE("R4C",'Mapa final'!$O$29),"")</f>
        <v/>
      </c>
      <c r="AJ49" s="55" t="str">
        <f>IF(AND('Mapa final'!$Y$30="Muy Baja",'Mapa final'!$AA$30="Catastrófico"),CONCATENATE("R4C",'Mapa final'!$O$30),"")</f>
        <v/>
      </c>
      <c r="AK49" s="55" t="str">
        <f>IF(AND('Mapa final'!$Y$31="Muy Baja",'Mapa final'!$AA$31="Catastrófico"),CONCATENATE("R4C",'Mapa final'!$O$31),"")</f>
        <v/>
      </c>
      <c r="AL49" s="55" t="str">
        <f>IF(AND('Mapa final'!$Y$32="Muy Baja",'Mapa final'!$AA$32="Catastrófico"),CONCATENATE("R4C",'Mapa final'!$O$32),"")</f>
        <v/>
      </c>
      <c r="AM49" s="56" t="str">
        <f>IF(AND('Mapa final'!$Y$33="Muy Baja",'Mapa final'!$AA$33="Catastrófico"),CONCATENATE("R4C",'Mapa final'!$O$33),"")</f>
        <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25">
      <c r="A50" s="82"/>
      <c r="B50" s="270"/>
      <c r="C50" s="270"/>
      <c r="D50" s="271"/>
      <c r="E50" s="369"/>
      <c r="F50" s="368"/>
      <c r="G50" s="368"/>
      <c r="H50" s="368"/>
      <c r="I50" s="384"/>
      <c r="J50" s="75" t="str">
        <f>IF(AND('Mapa final'!$Y$34="Muy Baja",'Mapa final'!$AA$34="Leve"),CONCATENATE("R5C",'Mapa final'!$O$34),"")</f>
        <v/>
      </c>
      <c r="K50" s="76" t="str">
        <f>IF(AND('Mapa final'!$Y$35="Muy Baja",'Mapa final'!$AA$35="Leve"),CONCATENATE("R5C",'Mapa final'!$O$35),"")</f>
        <v/>
      </c>
      <c r="L50" s="76" t="str">
        <f>IF(AND('Mapa final'!$Y$36="Muy Baja",'Mapa final'!$AA$36="Leve"),CONCATENATE("R5C",'Mapa final'!$O$36),"")</f>
        <v/>
      </c>
      <c r="M50" s="76" t="str">
        <f>IF(AND('Mapa final'!$Y$37="Muy Baja",'Mapa final'!$AA$37="Leve"),CONCATENATE("R5C",'Mapa final'!$O$37),"")</f>
        <v/>
      </c>
      <c r="N50" s="76" t="str">
        <f>IF(AND('Mapa final'!$Y$38="Muy Baja",'Mapa final'!$AA$38="Leve"),CONCATENATE("R5C",'Mapa final'!$O$38),"")</f>
        <v/>
      </c>
      <c r="O50" s="77" t="str">
        <f>IF(AND('Mapa final'!$Y$39="Muy Baja",'Mapa final'!$AA$39="Leve"),CONCATENATE("R5C",'Mapa final'!$O$39),"")</f>
        <v/>
      </c>
      <c r="P50" s="75" t="str">
        <f>IF(AND('Mapa final'!$Y$34="Muy Baja",'Mapa final'!$AA$34="Menor"),CONCATENATE("R5C",'Mapa final'!$O$34),"")</f>
        <v/>
      </c>
      <c r="Q50" s="76" t="str">
        <f>IF(AND('Mapa final'!$Y$35="Muy Baja",'Mapa final'!$AA$35="Menor"),CONCATENATE("R5C",'Mapa final'!$O$35),"")</f>
        <v/>
      </c>
      <c r="R50" s="76" t="str">
        <f>IF(AND('Mapa final'!$Y$36="Muy Baja",'Mapa final'!$AA$36="Menor"),CONCATENATE("R5C",'Mapa final'!$O$36),"")</f>
        <v/>
      </c>
      <c r="S50" s="76" t="str">
        <f>IF(AND('Mapa final'!$Y$37="Muy Baja",'Mapa final'!$AA$37="Menor"),CONCATENATE("R5C",'Mapa final'!$O$37),"")</f>
        <v/>
      </c>
      <c r="T50" s="76" t="str">
        <f>IF(AND('Mapa final'!$Y$38="Muy Baja",'Mapa final'!$AA$38="Menor"),CONCATENATE("R5C",'Mapa final'!$O$38),"")</f>
        <v/>
      </c>
      <c r="U50" s="77" t="str">
        <f>IF(AND('Mapa final'!$Y$39="Muy Baja",'Mapa final'!$AA$39="Menor"),CONCATENATE("R5C",'Mapa final'!$O$39),"")</f>
        <v/>
      </c>
      <c r="V50" s="66" t="str">
        <f>IF(AND('Mapa final'!$Y$34="Muy Baja",'Mapa final'!$AA$34="Moderado"),CONCATENATE("R5C",'Mapa final'!$O$34),"")</f>
        <v/>
      </c>
      <c r="W50" s="67" t="str">
        <f>IF(AND('Mapa final'!$Y$35="Muy Baja",'Mapa final'!$AA$35="Moderado"),CONCATENATE("R5C",'Mapa final'!$O$35),"")</f>
        <v/>
      </c>
      <c r="X50" s="67" t="str">
        <f>IF(AND('Mapa final'!$Y$36="Muy Baja",'Mapa final'!$AA$36="Moderado"),CONCATENATE("R5C",'Mapa final'!$O$36),"")</f>
        <v/>
      </c>
      <c r="Y50" s="67" t="str">
        <f>IF(AND('Mapa final'!$Y$37="Muy Baja",'Mapa final'!$AA$37="Moderado"),CONCATENATE("R5C",'Mapa final'!$O$37),"")</f>
        <v/>
      </c>
      <c r="Z50" s="67" t="str">
        <f>IF(AND('Mapa final'!$Y$38="Muy Baja",'Mapa final'!$AA$38="Moderado"),CONCATENATE("R5C",'Mapa final'!$O$38),"")</f>
        <v/>
      </c>
      <c r="AA50" s="68" t="str">
        <f>IF(AND('Mapa final'!$Y$39="Muy Baja",'Mapa final'!$AA$39="Moderado"),CONCATENATE("R5C",'Mapa final'!$O$39),"")</f>
        <v/>
      </c>
      <c r="AB50" s="51" t="str">
        <f>IF(AND('Mapa final'!$Y$34="Muy Baja",'Mapa final'!$AA$34="Mayor"),CONCATENATE("R5C",'Mapa final'!$O$34),"")</f>
        <v/>
      </c>
      <c r="AC50" s="52" t="str">
        <f>IF(AND('Mapa final'!$Y$35="Muy Baja",'Mapa final'!$AA$35="Mayor"),CONCATENATE("R5C",'Mapa final'!$O$35),"")</f>
        <v/>
      </c>
      <c r="AD50" s="52" t="str">
        <f>IF(AND('Mapa final'!$Y$36="Muy Baja",'Mapa final'!$AA$36="Mayor"),CONCATENATE("R5C",'Mapa final'!$O$36),"")</f>
        <v/>
      </c>
      <c r="AE50" s="52" t="str">
        <f>IF(AND('Mapa final'!$Y$37="Muy Baja",'Mapa final'!$AA$37="Mayor"),CONCATENATE("R5C",'Mapa final'!$O$37),"")</f>
        <v/>
      </c>
      <c r="AF50" s="52" t="str">
        <f>IF(AND('Mapa final'!$Y$38="Muy Baja",'Mapa final'!$AA$38="Mayor"),CONCATENATE("R5C",'Mapa final'!$O$38),"")</f>
        <v/>
      </c>
      <c r="AG50" s="53" t="str">
        <f>IF(AND('Mapa final'!$Y$39="Muy Baja",'Mapa final'!$AA$39="Mayor"),CONCATENATE("R5C",'Mapa final'!$O$39),"")</f>
        <v/>
      </c>
      <c r="AH50" s="54" t="str">
        <f>IF(AND('Mapa final'!$Y$34="Muy Baja",'Mapa final'!$AA$34="Catastrófico"),CONCATENATE("R5C",'Mapa final'!$O$34),"")</f>
        <v/>
      </c>
      <c r="AI50" s="55" t="str">
        <f>IF(AND('Mapa final'!$Y$35="Muy Baja",'Mapa final'!$AA$35="Catastrófico"),CONCATENATE("R5C",'Mapa final'!$O$35),"")</f>
        <v/>
      </c>
      <c r="AJ50" s="55" t="str">
        <f>IF(AND('Mapa final'!$Y$36="Muy Baja",'Mapa final'!$AA$36="Catastrófico"),CONCATENATE("R5C",'Mapa final'!$O$36),"")</f>
        <v/>
      </c>
      <c r="AK50" s="55" t="str">
        <f>IF(AND('Mapa final'!$Y$37="Muy Baja",'Mapa final'!$AA$37="Catastrófico"),CONCATENATE("R5C",'Mapa final'!$O$37),"")</f>
        <v/>
      </c>
      <c r="AL50" s="55" t="str">
        <f>IF(AND('Mapa final'!$Y$38="Muy Baja",'Mapa final'!$AA$38="Catastrófico"),CONCATENATE("R5C",'Mapa final'!$O$38),"")</f>
        <v/>
      </c>
      <c r="AM50" s="56" t="str">
        <f>IF(AND('Mapa final'!$Y$39="Muy Baja",'Mapa final'!$AA$39="Catastrófico"),CONCATENATE("R5C",'Mapa final'!$O$39),"")</f>
        <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25">
      <c r="A51" s="82"/>
      <c r="B51" s="270"/>
      <c r="C51" s="270"/>
      <c r="D51" s="271"/>
      <c r="E51" s="369"/>
      <c r="F51" s="368"/>
      <c r="G51" s="368"/>
      <c r="H51" s="368"/>
      <c r="I51" s="384"/>
      <c r="J51" s="75" t="str">
        <f>IF(AND('Mapa final'!$Y$40="Muy Baja",'Mapa final'!$AA$40="Leve"),CONCATENATE("R6C",'Mapa final'!$O$40),"")</f>
        <v/>
      </c>
      <c r="K51" s="76" t="str">
        <f>IF(AND('Mapa final'!$Y$41="Muy Baja",'Mapa final'!$AA$41="Leve"),CONCATENATE("R6C",'Mapa final'!$O$41),"")</f>
        <v/>
      </c>
      <c r="L51" s="76" t="str">
        <f>IF(AND('Mapa final'!$Y$42="Muy Baja",'Mapa final'!$AA$42="Leve"),CONCATENATE("R6C",'Mapa final'!$O$42),"")</f>
        <v/>
      </c>
      <c r="M51" s="76" t="str">
        <f>IF(AND('Mapa final'!$Y$43="Muy Baja",'Mapa final'!$AA$43="Leve"),CONCATENATE("R6C",'Mapa final'!$O$43),"")</f>
        <v/>
      </c>
      <c r="N51" s="76" t="str">
        <f>IF(AND('Mapa final'!$Y$44="Muy Baja",'Mapa final'!$AA$44="Leve"),CONCATENATE("R6C",'Mapa final'!$O$44),"")</f>
        <v/>
      </c>
      <c r="O51" s="77" t="str">
        <f>IF(AND('Mapa final'!$Y$45="Muy Baja",'Mapa final'!$AA$45="Leve"),CONCATENATE("R6C",'Mapa final'!$O$45),"")</f>
        <v/>
      </c>
      <c r="P51" s="75" t="str">
        <f>IF(AND('Mapa final'!$Y$40="Muy Baja",'Mapa final'!$AA$40="Menor"),CONCATENATE("R6C",'Mapa final'!$O$40),"")</f>
        <v/>
      </c>
      <c r="Q51" s="76" t="str">
        <f>IF(AND('Mapa final'!$Y$41="Muy Baja",'Mapa final'!$AA$41="Menor"),CONCATENATE("R6C",'Mapa final'!$O$41),"")</f>
        <v/>
      </c>
      <c r="R51" s="76" t="str">
        <f>IF(AND('Mapa final'!$Y$42="Muy Baja",'Mapa final'!$AA$42="Menor"),CONCATENATE("R6C",'Mapa final'!$O$42),"")</f>
        <v/>
      </c>
      <c r="S51" s="76" t="str">
        <f>IF(AND('Mapa final'!$Y$43="Muy Baja",'Mapa final'!$AA$43="Menor"),CONCATENATE("R6C",'Mapa final'!$O$43),"")</f>
        <v/>
      </c>
      <c r="T51" s="76" t="str">
        <f>IF(AND('Mapa final'!$Y$44="Muy Baja",'Mapa final'!$AA$44="Menor"),CONCATENATE("R6C",'Mapa final'!$O$44),"")</f>
        <v/>
      </c>
      <c r="U51" s="77" t="str">
        <f>IF(AND('Mapa final'!$Y$45="Muy Baja",'Mapa final'!$AA$45="Menor"),CONCATENATE("R6C",'Mapa final'!$O$45),"")</f>
        <v/>
      </c>
      <c r="V51" s="66" t="str">
        <f>IF(AND('Mapa final'!$Y$40="Muy Baja",'Mapa final'!$AA$40="Moderado"),CONCATENATE("R6C",'Mapa final'!$O$40),"")</f>
        <v/>
      </c>
      <c r="W51" s="67" t="str">
        <f>IF(AND('Mapa final'!$Y$41="Muy Baja",'Mapa final'!$AA$41="Moderado"),CONCATENATE("R6C",'Mapa final'!$O$41),"")</f>
        <v/>
      </c>
      <c r="X51" s="67" t="str">
        <f>IF(AND('Mapa final'!$Y$42="Muy Baja",'Mapa final'!$AA$42="Moderado"),CONCATENATE("R6C",'Mapa final'!$O$42),"")</f>
        <v/>
      </c>
      <c r="Y51" s="67" t="str">
        <f>IF(AND('Mapa final'!$Y$43="Muy Baja",'Mapa final'!$AA$43="Moderado"),CONCATENATE("R6C",'Mapa final'!$O$43),"")</f>
        <v/>
      </c>
      <c r="Z51" s="67" t="str">
        <f>IF(AND('Mapa final'!$Y$44="Muy Baja",'Mapa final'!$AA$44="Moderado"),CONCATENATE("R6C",'Mapa final'!$O$44),"")</f>
        <v/>
      </c>
      <c r="AA51" s="68" t="str">
        <f>IF(AND('Mapa final'!$Y$45="Muy Baja",'Mapa final'!$AA$45="Moderado"),CONCATENATE("R6C",'Mapa final'!$O$45),"")</f>
        <v/>
      </c>
      <c r="AB51" s="51" t="str">
        <f>IF(AND('Mapa final'!$Y$40="Muy Baja",'Mapa final'!$AA$40="Mayor"),CONCATENATE("R6C",'Mapa final'!$O$40),"")</f>
        <v/>
      </c>
      <c r="AC51" s="52" t="str">
        <f>IF(AND('Mapa final'!$Y$41="Muy Baja",'Mapa final'!$AA$41="Mayor"),CONCATENATE("R6C",'Mapa final'!$O$41),"")</f>
        <v/>
      </c>
      <c r="AD51" s="52" t="str">
        <f>IF(AND('Mapa final'!$Y$42="Muy Baja",'Mapa final'!$AA$42="Mayor"),CONCATENATE("R6C",'Mapa final'!$O$42),"")</f>
        <v/>
      </c>
      <c r="AE51" s="52" t="str">
        <f>IF(AND('Mapa final'!$Y$43="Muy Baja",'Mapa final'!$AA$43="Mayor"),CONCATENATE("R6C",'Mapa final'!$O$43),"")</f>
        <v/>
      </c>
      <c r="AF51" s="52" t="str">
        <f>IF(AND('Mapa final'!$Y$44="Muy Baja",'Mapa final'!$AA$44="Mayor"),CONCATENATE("R6C",'Mapa final'!$O$44),"")</f>
        <v/>
      </c>
      <c r="AG51" s="53" t="str">
        <f>IF(AND('Mapa final'!$Y$45="Muy Baja",'Mapa final'!$AA$45="Mayor"),CONCATENATE("R6C",'Mapa final'!$O$45),"")</f>
        <v/>
      </c>
      <c r="AH51" s="54" t="str">
        <f>IF(AND('Mapa final'!$Y$40="Muy Baja",'Mapa final'!$AA$40="Catastrófico"),CONCATENATE("R6C",'Mapa final'!$O$40),"")</f>
        <v/>
      </c>
      <c r="AI51" s="55" t="str">
        <f>IF(AND('Mapa final'!$Y$41="Muy Baja",'Mapa final'!$AA$41="Catastrófico"),CONCATENATE("R6C",'Mapa final'!$O$41),"")</f>
        <v/>
      </c>
      <c r="AJ51" s="55" t="str">
        <f>IF(AND('Mapa final'!$Y$42="Muy Baja",'Mapa final'!$AA$42="Catastrófico"),CONCATENATE("R6C",'Mapa final'!$O$42),"")</f>
        <v/>
      </c>
      <c r="AK51" s="55" t="str">
        <f>IF(AND('Mapa final'!$Y$43="Muy Baja",'Mapa final'!$AA$43="Catastrófico"),CONCATENATE("R6C",'Mapa final'!$O$43),"")</f>
        <v/>
      </c>
      <c r="AL51" s="55" t="str">
        <f>IF(AND('Mapa final'!$Y$44="Muy Baja",'Mapa final'!$AA$44="Catastrófico"),CONCATENATE("R6C",'Mapa final'!$O$44),"")</f>
        <v/>
      </c>
      <c r="AM51" s="56" t="str">
        <f>IF(AND('Mapa final'!$Y$45="Muy Baja",'Mapa final'!$AA$45="Catastrófico"),CONCATENATE("R6C",'Mapa final'!$O$45),"")</f>
        <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25">
      <c r="A52" s="82"/>
      <c r="B52" s="270"/>
      <c r="C52" s="270"/>
      <c r="D52" s="271"/>
      <c r="E52" s="369"/>
      <c r="F52" s="368"/>
      <c r="G52" s="368"/>
      <c r="H52" s="368"/>
      <c r="I52" s="384"/>
      <c r="J52" s="75" t="str">
        <f>IF(AND('Mapa final'!$Y$46="Muy Baja",'Mapa final'!$AA$46="Leve"),CONCATENATE("R7C",'Mapa final'!$O$46),"")</f>
        <v/>
      </c>
      <c r="K52" s="76" t="str">
        <f>IF(AND('Mapa final'!$Y$47="Muy Baja",'Mapa final'!$AA$47="Leve"),CONCATENATE("R7C",'Mapa final'!$O$47),"")</f>
        <v/>
      </c>
      <c r="L52" s="76" t="str">
        <f>IF(AND('Mapa final'!$Y$48="Muy Baja",'Mapa final'!$AA$48="Leve"),CONCATENATE("R7C",'Mapa final'!$O$48),"")</f>
        <v/>
      </c>
      <c r="M52" s="76" t="str">
        <f>IF(AND('Mapa final'!$Y$49="Muy Baja",'Mapa final'!$AA$49="Leve"),CONCATENATE("R7C",'Mapa final'!$O$49),"")</f>
        <v/>
      </c>
      <c r="N52" s="76" t="str">
        <f>IF(AND('Mapa final'!$Y$50="Muy Baja",'Mapa final'!$AA$50="Leve"),CONCATENATE("R7C",'Mapa final'!$O$50),"")</f>
        <v/>
      </c>
      <c r="O52" s="77" t="str">
        <f>IF(AND('Mapa final'!$Y$51="Muy Baja",'Mapa final'!$AA$51="Leve"),CONCATENATE("R7C",'Mapa final'!$O$51),"")</f>
        <v/>
      </c>
      <c r="P52" s="75" t="str">
        <f>IF(AND('Mapa final'!$Y$46="Muy Baja",'Mapa final'!$AA$46="Menor"),CONCATENATE("R7C",'Mapa final'!$O$46),"")</f>
        <v/>
      </c>
      <c r="Q52" s="76" t="str">
        <f>IF(AND('Mapa final'!$Y$47="Muy Baja",'Mapa final'!$AA$47="Menor"),CONCATENATE("R7C",'Mapa final'!$O$47),"")</f>
        <v/>
      </c>
      <c r="R52" s="76" t="str">
        <f>IF(AND('Mapa final'!$Y$48="Muy Baja",'Mapa final'!$AA$48="Menor"),CONCATENATE("R7C",'Mapa final'!$O$48),"")</f>
        <v/>
      </c>
      <c r="S52" s="76" t="str">
        <f>IF(AND('Mapa final'!$Y$49="Muy Baja",'Mapa final'!$AA$49="Menor"),CONCATENATE("R7C",'Mapa final'!$O$49),"")</f>
        <v/>
      </c>
      <c r="T52" s="76" t="str">
        <f>IF(AND('Mapa final'!$Y$50="Muy Baja",'Mapa final'!$AA$50="Menor"),CONCATENATE("R7C",'Mapa final'!$O$50),"")</f>
        <v/>
      </c>
      <c r="U52" s="77" t="str">
        <f>IF(AND('Mapa final'!$Y$51="Muy Baja",'Mapa final'!$AA$51="Menor"),CONCATENATE("R7C",'Mapa final'!$O$51),"")</f>
        <v/>
      </c>
      <c r="V52" s="66" t="str">
        <f>IF(AND('Mapa final'!$Y$46="Muy Baja",'Mapa final'!$AA$46="Moderado"),CONCATENATE("R7C",'Mapa final'!$O$46),"")</f>
        <v/>
      </c>
      <c r="W52" s="67" t="str">
        <f>IF(AND('Mapa final'!$Y$47="Muy Baja",'Mapa final'!$AA$47="Moderado"),CONCATENATE("R7C",'Mapa final'!$O$47),"")</f>
        <v/>
      </c>
      <c r="X52" s="67" t="str">
        <f>IF(AND('Mapa final'!$Y$48="Muy Baja",'Mapa final'!$AA$48="Moderado"),CONCATENATE("R7C",'Mapa final'!$O$48),"")</f>
        <v/>
      </c>
      <c r="Y52" s="67" t="str">
        <f>IF(AND('Mapa final'!$Y$49="Muy Baja",'Mapa final'!$AA$49="Moderado"),CONCATENATE("R7C",'Mapa final'!$O$49),"")</f>
        <v/>
      </c>
      <c r="Z52" s="67" t="str">
        <f>IF(AND('Mapa final'!$Y$50="Muy Baja",'Mapa final'!$AA$50="Moderado"),CONCATENATE("R7C",'Mapa final'!$O$50),"")</f>
        <v/>
      </c>
      <c r="AA52" s="68" t="str">
        <f>IF(AND('Mapa final'!$Y$51="Muy Baja",'Mapa final'!$AA$51="Moderado"),CONCATENATE("R7C",'Mapa final'!$O$51),"")</f>
        <v/>
      </c>
      <c r="AB52" s="51" t="str">
        <f>IF(AND('Mapa final'!$Y$46="Muy Baja",'Mapa final'!$AA$46="Mayor"),CONCATENATE("R7C",'Mapa final'!$O$46),"")</f>
        <v/>
      </c>
      <c r="AC52" s="52" t="str">
        <f>IF(AND('Mapa final'!$Y$47="Muy Baja",'Mapa final'!$AA$47="Mayor"),CONCATENATE("R7C",'Mapa final'!$O$47),"")</f>
        <v/>
      </c>
      <c r="AD52" s="52" t="str">
        <f>IF(AND('Mapa final'!$Y$48="Muy Baja",'Mapa final'!$AA$48="Mayor"),CONCATENATE("R7C",'Mapa final'!$O$48),"")</f>
        <v/>
      </c>
      <c r="AE52" s="52" t="str">
        <f>IF(AND('Mapa final'!$Y$49="Muy Baja",'Mapa final'!$AA$49="Mayor"),CONCATENATE("R7C",'Mapa final'!$O$49),"")</f>
        <v/>
      </c>
      <c r="AF52" s="52" t="str">
        <f>IF(AND('Mapa final'!$Y$50="Muy Baja",'Mapa final'!$AA$50="Mayor"),CONCATENATE("R7C",'Mapa final'!$O$50),"")</f>
        <v/>
      </c>
      <c r="AG52" s="53" t="str">
        <f>IF(AND('Mapa final'!$Y$51="Muy Baja",'Mapa final'!$AA$51="Mayor"),CONCATENATE("R7C",'Mapa final'!$O$51),"")</f>
        <v/>
      </c>
      <c r="AH52" s="54" t="str">
        <f>IF(AND('Mapa final'!$Y$46="Muy Baja",'Mapa final'!$AA$46="Catastrófico"),CONCATENATE("R7C",'Mapa final'!$O$46),"")</f>
        <v/>
      </c>
      <c r="AI52" s="55" t="str">
        <f>IF(AND('Mapa final'!$Y$47="Muy Baja",'Mapa final'!$AA$47="Catastrófico"),CONCATENATE("R7C",'Mapa final'!$O$47),"")</f>
        <v/>
      </c>
      <c r="AJ52" s="55" t="str">
        <f>IF(AND('Mapa final'!$Y$48="Muy Baja",'Mapa final'!$AA$48="Catastrófico"),CONCATENATE("R7C",'Mapa final'!$O$48),"")</f>
        <v/>
      </c>
      <c r="AK52" s="55" t="str">
        <f>IF(AND('Mapa final'!$Y$49="Muy Baja",'Mapa final'!$AA$49="Catastrófico"),CONCATENATE("R7C",'Mapa final'!$O$49),"")</f>
        <v/>
      </c>
      <c r="AL52" s="55" t="str">
        <f>IF(AND('Mapa final'!$Y$50="Muy Baja",'Mapa final'!$AA$50="Catastrófico"),CONCATENATE("R7C",'Mapa final'!$O$50),"")</f>
        <v/>
      </c>
      <c r="AM52" s="56" t="str">
        <f>IF(AND('Mapa final'!$Y$51="Muy Baja",'Mapa final'!$AA$51="Catastrófico"),CONCATENATE("R7C",'Mapa final'!$O$51),"")</f>
        <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270"/>
      <c r="C53" s="270"/>
      <c r="D53" s="271"/>
      <c r="E53" s="369"/>
      <c r="F53" s="368"/>
      <c r="G53" s="368"/>
      <c r="H53" s="368"/>
      <c r="I53" s="384"/>
      <c r="J53" s="75" t="str">
        <f>IF(AND('Mapa final'!$Y$52="Muy Baja",'Mapa final'!$AA$52="Leve"),CONCATENATE("R8C",'Mapa final'!$O$52),"")</f>
        <v/>
      </c>
      <c r="K53" s="76" t="str">
        <f>IF(AND('Mapa final'!$Y$53="Muy Baja",'Mapa final'!$AA$53="Leve"),CONCATENATE("R8C",'Mapa final'!$O$53),"")</f>
        <v/>
      </c>
      <c r="L53" s="76" t="str">
        <f>IF(AND('Mapa final'!$Y$54="Muy Baja",'Mapa final'!$AA$54="Leve"),CONCATENATE("R8C",'Mapa final'!$O$54),"")</f>
        <v/>
      </c>
      <c r="M53" s="76" t="str">
        <f>IF(AND('Mapa final'!$Y$55="Muy Baja",'Mapa final'!$AA$55="Leve"),CONCATENATE("R8C",'Mapa final'!$O$55),"")</f>
        <v/>
      </c>
      <c r="N53" s="76" t="str">
        <f>IF(AND('Mapa final'!$Y$56="Muy Baja",'Mapa final'!$AA$56="Leve"),CONCATENATE("R8C",'Mapa final'!$O$56),"")</f>
        <v/>
      </c>
      <c r="O53" s="77" t="str">
        <f>IF(AND('Mapa final'!$Y$57="Muy Baja",'Mapa final'!$AA$57="Leve"),CONCATENATE("R8C",'Mapa final'!$O$57),"")</f>
        <v/>
      </c>
      <c r="P53" s="75" t="str">
        <f>IF(AND('Mapa final'!$Y$52="Muy Baja",'Mapa final'!$AA$52="Menor"),CONCATENATE("R8C",'Mapa final'!$O$52),"")</f>
        <v/>
      </c>
      <c r="Q53" s="76" t="str">
        <f>IF(AND('Mapa final'!$Y$53="Muy Baja",'Mapa final'!$AA$53="Menor"),CONCATENATE("R8C",'Mapa final'!$O$53),"")</f>
        <v/>
      </c>
      <c r="R53" s="76" t="str">
        <f>IF(AND('Mapa final'!$Y$54="Muy Baja",'Mapa final'!$AA$54="Menor"),CONCATENATE("R8C",'Mapa final'!$O$54),"")</f>
        <v/>
      </c>
      <c r="S53" s="76" t="str">
        <f>IF(AND('Mapa final'!$Y$55="Muy Baja",'Mapa final'!$AA$55="Menor"),CONCATENATE("R8C",'Mapa final'!$O$55),"")</f>
        <v/>
      </c>
      <c r="T53" s="76" t="str">
        <f>IF(AND('Mapa final'!$Y$56="Muy Baja",'Mapa final'!$AA$56="Menor"),CONCATENATE("R8C",'Mapa final'!$O$56),"")</f>
        <v/>
      </c>
      <c r="U53" s="77" t="str">
        <f>IF(AND('Mapa final'!$Y$57="Muy Baja",'Mapa final'!$AA$57="Menor"),CONCATENATE("R8C",'Mapa final'!$O$57),"")</f>
        <v/>
      </c>
      <c r="V53" s="66" t="str">
        <f>IF(AND('Mapa final'!$Y$52="Muy Baja",'Mapa final'!$AA$52="Moderado"),CONCATENATE("R8C",'Mapa final'!$O$52),"")</f>
        <v/>
      </c>
      <c r="W53" s="67" t="str">
        <f>IF(AND('Mapa final'!$Y$53="Muy Baja",'Mapa final'!$AA$53="Moderado"),CONCATENATE("R8C",'Mapa final'!$O$53),"")</f>
        <v/>
      </c>
      <c r="X53" s="67" t="str">
        <f>IF(AND('Mapa final'!$Y$54="Muy Baja",'Mapa final'!$AA$54="Moderado"),CONCATENATE("R8C",'Mapa final'!$O$54),"")</f>
        <v/>
      </c>
      <c r="Y53" s="67" t="str">
        <f>IF(AND('Mapa final'!$Y$55="Muy Baja",'Mapa final'!$AA$55="Moderado"),CONCATENATE("R8C",'Mapa final'!$O$55),"")</f>
        <v/>
      </c>
      <c r="Z53" s="67" t="str">
        <f>IF(AND('Mapa final'!$Y$56="Muy Baja",'Mapa final'!$AA$56="Moderado"),CONCATENATE("R8C",'Mapa final'!$O$56),"")</f>
        <v/>
      </c>
      <c r="AA53" s="68" t="str">
        <f>IF(AND('Mapa final'!$Y$57="Muy Baja",'Mapa final'!$AA$57="Moderado"),CONCATENATE("R8C",'Mapa final'!$O$57),"")</f>
        <v/>
      </c>
      <c r="AB53" s="51" t="str">
        <f>IF(AND('Mapa final'!$Y$52="Muy Baja",'Mapa final'!$AA$52="Mayor"),CONCATENATE("R8C",'Mapa final'!$O$52),"")</f>
        <v/>
      </c>
      <c r="AC53" s="52" t="str">
        <f>IF(AND('Mapa final'!$Y$53="Muy Baja",'Mapa final'!$AA$53="Mayor"),CONCATENATE("R8C",'Mapa final'!$O$53),"")</f>
        <v/>
      </c>
      <c r="AD53" s="52" t="str">
        <f>IF(AND('Mapa final'!$Y$54="Muy Baja",'Mapa final'!$AA$54="Mayor"),CONCATENATE("R8C",'Mapa final'!$O$54),"")</f>
        <v/>
      </c>
      <c r="AE53" s="52" t="str">
        <f>IF(AND('Mapa final'!$Y$55="Muy Baja",'Mapa final'!$AA$55="Mayor"),CONCATENATE("R8C",'Mapa final'!$O$55),"")</f>
        <v/>
      </c>
      <c r="AF53" s="52" t="str">
        <f>IF(AND('Mapa final'!$Y$56="Muy Baja",'Mapa final'!$AA$56="Mayor"),CONCATENATE("R8C",'Mapa final'!$O$56),"")</f>
        <v/>
      </c>
      <c r="AG53" s="53" t="str">
        <f>IF(AND('Mapa final'!$Y$57="Muy Baja",'Mapa final'!$AA$57="Mayor"),CONCATENATE("R8C",'Mapa final'!$O$57),"")</f>
        <v/>
      </c>
      <c r="AH53" s="54" t="str">
        <f>IF(AND('Mapa final'!$Y$52="Muy Baja",'Mapa final'!$AA$52="Catastrófico"),CONCATENATE("R8C",'Mapa final'!$O$52),"")</f>
        <v/>
      </c>
      <c r="AI53" s="55" t="str">
        <f>IF(AND('Mapa final'!$Y$53="Muy Baja",'Mapa final'!$AA$53="Catastrófico"),CONCATENATE("R8C",'Mapa final'!$O$53),"")</f>
        <v/>
      </c>
      <c r="AJ53" s="55" t="str">
        <f>IF(AND('Mapa final'!$Y$54="Muy Baja",'Mapa final'!$AA$54="Catastrófico"),CONCATENATE("R8C",'Mapa final'!$O$54),"")</f>
        <v/>
      </c>
      <c r="AK53" s="55" t="str">
        <f>IF(AND('Mapa final'!$Y$55="Muy Baja",'Mapa final'!$AA$55="Catastrófico"),CONCATENATE("R8C",'Mapa final'!$O$55),"")</f>
        <v/>
      </c>
      <c r="AL53" s="55" t="str">
        <f>IF(AND('Mapa final'!$Y$56="Muy Baja",'Mapa final'!$AA$56="Catastrófico"),CONCATENATE("R8C",'Mapa final'!$O$56),"")</f>
        <v/>
      </c>
      <c r="AM53" s="56" t="str">
        <f>IF(AND('Mapa final'!$Y$57="Muy Baja",'Mapa final'!$AA$57="Catastrófico"),CONCATENATE("R8C",'Mapa final'!$O$57),"")</f>
        <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270"/>
      <c r="C54" s="270"/>
      <c r="D54" s="271"/>
      <c r="E54" s="369"/>
      <c r="F54" s="368"/>
      <c r="G54" s="368"/>
      <c r="H54" s="368"/>
      <c r="I54" s="384"/>
      <c r="J54" s="75" t="str">
        <f>IF(AND('Mapa final'!$Y$58="Muy Baja",'Mapa final'!$AA$58="Leve"),CONCATENATE("R9C",'Mapa final'!$O$58),"")</f>
        <v/>
      </c>
      <c r="K54" s="76" t="str">
        <f>IF(AND('Mapa final'!$Y$59="Muy Baja",'Mapa final'!$AA$59="Leve"),CONCATENATE("R9C",'Mapa final'!$O$59),"")</f>
        <v/>
      </c>
      <c r="L54" s="76" t="str">
        <f>IF(AND('Mapa final'!$Y$60="Muy Baja",'Mapa final'!$AA$60="Leve"),CONCATENATE("R9C",'Mapa final'!$O$60),"")</f>
        <v/>
      </c>
      <c r="M54" s="76" t="str">
        <f>IF(AND('Mapa final'!$Y$61="Muy Baja",'Mapa final'!$AA$61="Leve"),CONCATENATE("R9C",'Mapa final'!$O$61),"")</f>
        <v/>
      </c>
      <c r="N54" s="76" t="str">
        <f>IF(AND('Mapa final'!$Y$62="Muy Baja",'Mapa final'!$AA$62="Leve"),CONCATENATE("R9C",'Mapa final'!$O$62),"")</f>
        <v/>
      </c>
      <c r="O54" s="77" t="str">
        <f>IF(AND('Mapa final'!$Y$63="Muy Baja",'Mapa final'!$AA$63="Leve"),CONCATENATE("R9C",'Mapa final'!$O$63),"")</f>
        <v/>
      </c>
      <c r="P54" s="75" t="str">
        <f>IF(AND('Mapa final'!$Y$58="Muy Baja",'Mapa final'!$AA$58="Menor"),CONCATENATE("R9C",'Mapa final'!$O$58),"")</f>
        <v/>
      </c>
      <c r="Q54" s="76" t="str">
        <f>IF(AND('Mapa final'!$Y$59="Muy Baja",'Mapa final'!$AA$59="Menor"),CONCATENATE("R9C",'Mapa final'!$O$59),"")</f>
        <v/>
      </c>
      <c r="R54" s="76" t="str">
        <f>IF(AND('Mapa final'!$Y$60="Muy Baja",'Mapa final'!$AA$60="Menor"),CONCATENATE("R9C",'Mapa final'!$O$60),"")</f>
        <v/>
      </c>
      <c r="S54" s="76" t="str">
        <f>IF(AND('Mapa final'!$Y$61="Muy Baja",'Mapa final'!$AA$61="Menor"),CONCATENATE("R9C",'Mapa final'!$O$61),"")</f>
        <v/>
      </c>
      <c r="T54" s="76" t="str">
        <f>IF(AND('Mapa final'!$Y$62="Muy Baja",'Mapa final'!$AA$62="Menor"),CONCATENATE("R9C",'Mapa final'!$O$62),"")</f>
        <v/>
      </c>
      <c r="U54" s="77" t="str">
        <f>IF(AND('Mapa final'!$Y$63="Muy Baja",'Mapa final'!$AA$63="Menor"),CONCATENATE("R9C",'Mapa final'!$O$63),"")</f>
        <v/>
      </c>
      <c r="V54" s="66" t="str">
        <f>IF(AND('Mapa final'!$Y$58="Muy Baja",'Mapa final'!$AA$58="Moderado"),CONCATENATE("R9C",'Mapa final'!$O$58),"")</f>
        <v/>
      </c>
      <c r="W54" s="67" t="str">
        <f>IF(AND('Mapa final'!$Y$59="Muy Baja",'Mapa final'!$AA$59="Moderado"),CONCATENATE("R9C",'Mapa final'!$O$59),"")</f>
        <v/>
      </c>
      <c r="X54" s="67" t="str">
        <f>IF(AND('Mapa final'!$Y$60="Muy Baja",'Mapa final'!$AA$60="Moderado"),CONCATENATE("R9C",'Mapa final'!$O$60),"")</f>
        <v/>
      </c>
      <c r="Y54" s="67" t="str">
        <f>IF(AND('Mapa final'!$Y$61="Muy Baja",'Mapa final'!$AA$61="Moderado"),CONCATENATE("R9C",'Mapa final'!$O$61),"")</f>
        <v/>
      </c>
      <c r="Z54" s="67" t="str">
        <f>IF(AND('Mapa final'!$Y$62="Muy Baja",'Mapa final'!$AA$62="Moderado"),CONCATENATE("R9C",'Mapa final'!$O$62),"")</f>
        <v/>
      </c>
      <c r="AA54" s="68" t="str">
        <f>IF(AND('Mapa final'!$Y$63="Muy Baja",'Mapa final'!$AA$63="Moderado"),CONCATENATE("R9C",'Mapa final'!$O$63),"")</f>
        <v/>
      </c>
      <c r="AB54" s="51" t="str">
        <f>IF(AND('Mapa final'!$Y$58="Muy Baja",'Mapa final'!$AA$58="Mayor"),CONCATENATE("R9C",'Mapa final'!$O$58),"")</f>
        <v/>
      </c>
      <c r="AC54" s="52" t="str">
        <f>IF(AND('Mapa final'!$Y$59="Muy Baja",'Mapa final'!$AA$59="Mayor"),CONCATENATE("R9C",'Mapa final'!$O$59),"")</f>
        <v/>
      </c>
      <c r="AD54" s="52" t="str">
        <f>IF(AND('Mapa final'!$Y$60="Muy Baja",'Mapa final'!$AA$60="Mayor"),CONCATENATE("R9C",'Mapa final'!$O$60),"")</f>
        <v/>
      </c>
      <c r="AE54" s="52" t="str">
        <f>IF(AND('Mapa final'!$Y$61="Muy Baja",'Mapa final'!$AA$61="Mayor"),CONCATENATE("R9C",'Mapa final'!$O$61),"")</f>
        <v/>
      </c>
      <c r="AF54" s="52" t="str">
        <f>IF(AND('Mapa final'!$Y$62="Muy Baja",'Mapa final'!$AA$62="Mayor"),CONCATENATE("R9C",'Mapa final'!$O$62),"")</f>
        <v/>
      </c>
      <c r="AG54" s="53" t="str">
        <f>IF(AND('Mapa final'!$Y$63="Muy Baja",'Mapa final'!$AA$63="Mayor"),CONCATENATE("R9C",'Mapa final'!$O$63),"")</f>
        <v/>
      </c>
      <c r="AH54" s="54" t="str">
        <f>IF(AND('Mapa final'!$Y$58="Muy Baja",'Mapa final'!$AA$58="Catastrófico"),CONCATENATE("R9C",'Mapa final'!$O$58),"")</f>
        <v/>
      </c>
      <c r="AI54" s="55" t="str">
        <f>IF(AND('Mapa final'!$Y$59="Muy Baja",'Mapa final'!$AA$59="Catastrófico"),CONCATENATE("R9C",'Mapa final'!$O$59),"")</f>
        <v/>
      </c>
      <c r="AJ54" s="55" t="str">
        <f>IF(AND('Mapa final'!$Y$60="Muy Baja",'Mapa final'!$AA$60="Catastrófico"),CONCATENATE("R9C",'Mapa final'!$O$60),"")</f>
        <v/>
      </c>
      <c r="AK54" s="55" t="str">
        <f>IF(AND('Mapa final'!$Y$61="Muy Baja",'Mapa final'!$AA$61="Catastrófico"),CONCATENATE("R9C",'Mapa final'!$O$61),"")</f>
        <v/>
      </c>
      <c r="AL54" s="55" t="str">
        <f>IF(AND('Mapa final'!$Y$62="Muy Baja",'Mapa final'!$AA$62="Catastrófico"),CONCATENATE("R9C",'Mapa final'!$O$62),"")</f>
        <v/>
      </c>
      <c r="AM54" s="56" t="str">
        <f>IF(AND('Mapa final'!$Y$63="Muy Baja",'Mapa final'!$AA$63="Catastrófico"),CONCATENATE("R9C",'Mapa final'!$O$63),"")</f>
        <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
      <c r="A55" s="82"/>
      <c r="B55" s="270"/>
      <c r="C55" s="270"/>
      <c r="D55" s="271"/>
      <c r="E55" s="370"/>
      <c r="F55" s="371"/>
      <c r="G55" s="371"/>
      <c r="H55" s="371"/>
      <c r="I55" s="385"/>
      <c r="J55" s="78" t="str">
        <f>IF(AND('Mapa final'!$Y$64="Muy Baja",'Mapa final'!$AA$64="Leve"),CONCATENATE("R10C",'Mapa final'!$O$64),"")</f>
        <v/>
      </c>
      <c r="K55" s="79" t="str">
        <f>IF(AND('Mapa final'!$Y$65="Muy Baja",'Mapa final'!$AA$65="Leve"),CONCATENATE("R10C",'Mapa final'!$O$65),"")</f>
        <v/>
      </c>
      <c r="L55" s="79" t="str">
        <f>IF(AND('Mapa final'!$Y$66="Muy Baja",'Mapa final'!$AA$66="Leve"),CONCATENATE("R10C",'Mapa final'!$O$66),"")</f>
        <v/>
      </c>
      <c r="M55" s="79" t="str">
        <f>IF(AND('Mapa final'!$Y$67="Muy Baja",'Mapa final'!$AA$67="Leve"),CONCATENATE("R10C",'Mapa final'!$O$67),"")</f>
        <v/>
      </c>
      <c r="N55" s="79" t="str">
        <f>IF(AND('Mapa final'!$Y$68="Muy Baja",'Mapa final'!$AA$68="Leve"),CONCATENATE("R10C",'Mapa final'!$O$68),"")</f>
        <v/>
      </c>
      <c r="O55" s="80" t="str">
        <f>IF(AND('Mapa final'!$Y$69="Muy Baja",'Mapa final'!$AA$69="Leve"),CONCATENATE("R10C",'Mapa final'!$O$69),"")</f>
        <v/>
      </c>
      <c r="P55" s="78" t="str">
        <f>IF(AND('Mapa final'!$Y$64="Muy Baja",'Mapa final'!$AA$64="Menor"),CONCATENATE("R10C",'Mapa final'!$O$64),"")</f>
        <v/>
      </c>
      <c r="Q55" s="79" t="str">
        <f>IF(AND('Mapa final'!$Y$65="Muy Baja",'Mapa final'!$AA$65="Menor"),CONCATENATE("R10C",'Mapa final'!$O$65),"")</f>
        <v/>
      </c>
      <c r="R55" s="79" t="str">
        <f>IF(AND('Mapa final'!$Y$66="Muy Baja",'Mapa final'!$AA$66="Menor"),CONCATENATE("R10C",'Mapa final'!$O$66),"")</f>
        <v/>
      </c>
      <c r="S55" s="79" t="str">
        <f>IF(AND('Mapa final'!$Y$67="Muy Baja",'Mapa final'!$AA$67="Menor"),CONCATENATE("R10C",'Mapa final'!$O$67),"")</f>
        <v/>
      </c>
      <c r="T55" s="79" t="str">
        <f>IF(AND('Mapa final'!$Y$68="Muy Baja",'Mapa final'!$AA$68="Menor"),CONCATENATE("R10C",'Mapa final'!$O$68),"")</f>
        <v/>
      </c>
      <c r="U55" s="80" t="str">
        <f>IF(AND('Mapa final'!$Y$69="Muy Baja",'Mapa final'!$AA$69="Menor"),CONCATENATE("R10C",'Mapa final'!$O$69),"")</f>
        <v/>
      </c>
      <c r="V55" s="69" t="str">
        <f>IF(AND('Mapa final'!$Y$64="Muy Baja",'Mapa final'!$AA$64="Moderado"),CONCATENATE("R10C",'Mapa final'!$O$64),"")</f>
        <v/>
      </c>
      <c r="W55" s="70" t="str">
        <f>IF(AND('Mapa final'!$Y$65="Muy Baja",'Mapa final'!$AA$65="Moderado"),CONCATENATE("R10C",'Mapa final'!$O$65),"")</f>
        <v/>
      </c>
      <c r="X55" s="70" t="str">
        <f>IF(AND('Mapa final'!$Y$66="Muy Baja",'Mapa final'!$AA$66="Moderado"),CONCATENATE("R10C",'Mapa final'!$O$66),"")</f>
        <v/>
      </c>
      <c r="Y55" s="70" t="str">
        <f>IF(AND('Mapa final'!$Y$67="Muy Baja",'Mapa final'!$AA$67="Moderado"),CONCATENATE("R10C",'Mapa final'!$O$67),"")</f>
        <v/>
      </c>
      <c r="Z55" s="70" t="str">
        <f>IF(AND('Mapa final'!$Y$68="Muy Baja",'Mapa final'!$AA$68="Moderado"),CONCATENATE("R10C",'Mapa final'!$O$68),"")</f>
        <v/>
      </c>
      <c r="AA55" s="71" t="str">
        <f>IF(AND('Mapa final'!$Y$69="Muy Baja",'Mapa final'!$AA$69="Moderado"),CONCATENATE("R10C",'Mapa final'!$O$69),"")</f>
        <v/>
      </c>
      <c r="AB55" s="57" t="str">
        <f>IF(AND('Mapa final'!$Y$64="Muy Baja",'Mapa final'!$AA$64="Mayor"),CONCATENATE("R10C",'Mapa final'!$O$64),"")</f>
        <v/>
      </c>
      <c r="AC55" s="58" t="str">
        <f>IF(AND('Mapa final'!$Y$65="Muy Baja",'Mapa final'!$AA$65="Mayor"),CONCATENATE("R10C",'Mapa final'!$O$65),"")</f>
        <v/>
      </c>
      <c r="AD55" s="58" t="str">
        <f>IF(AND('Mapa final'!$Y$66="Muy Baja",'Mapa final'!$AA$66="Mayor"),CONCATENATE("R10C",'Mapa final'!$O$66),"")</f>
        <v/>
      </c>
      <c r="AE55" s="58" t="str">
        <f>IF(AND('Mapa final'!$Y$67="Muy Baja",'Mapa final'!$AA$67="Mayor"),CONCATENATE("R10C",'Mapa final'!$O$67),"")</f>
        <v/>
      </c>
      <c r="AF55" s="58" t="str">
        <f>IF(AND('Mapa final'!$Y$68="Muy Baja",'Mapa final'!$AA$68="Mayor"),CONCATENATE("R10C",'Mapa final'!$O$68),"")</f>
        <v/>
      </c>
      <c r="AG55" s="59" t="str">
        <f>IF(AND('Mapa final'!$Y$69="Muy Baja",'Mapa final'!$AA$69="Mayor"),CONCATENATE("R10C",'Mapa final'!$O$69),"")</f>
        <v/>
      </c>
      <c r="AH55" s="60" t="str">
        <f>IF(AND('Mapa final'!$Y$64="Muy Baja",'Mapa final'!$AA$64="Catastrófico"),CONCATENATE("R10C",'Mapa final'!$O$64),"")</f>
        <v/>
      </c>
      <c r="AI55" s="61" t="str">
        <f>IF(AND('Mapa final'!$Y$65="Muy Baja",'Mapa final'!$AA$65="Catastrófico"),CONCATENATE("R10C",'Mapa final'!$O$65),"")</f>
        <v/>
      </c>
      <c r="AJ55" s="61" t="str">
        <f>IF(AND('Mapa final'!$Y$66="Muy Baja",'Mapa final'!$AA$66="Catastrófico"),CONCATENATE("R10C",'Mapa final'!$O$66),"")</f>
        <v/>
      </c>
      <c r="AK55" s="61" t="str">
        <f>IF(AND('Mapa final'!$Y$67="Muy Baja",'Mapa final'!$AA$67="Catastrófico"),CONCATENATE("R10C",'Mapa final'!$O$67),"")</f>
        <v/>
      </c>
      <c r="AL55" s="61" t="str">
        <f>IF(AND('Mapa final'!$Y$68="Muy Baja",'Mapa final'!$AA$68="Catastrófico"),CONCATENATE("R10C",'Mapa final'!$O$68),"")</f>
        <v/>
      </c>
      <c r="AM55" s="62" t="str">
        <f>IF(AND('Mapa final'!$Y$69="Muy Baja",'Mapa final'!$AA$69="Catastrófico"),CONCATENATE("R10C",'Mapa final'!$O$69),"")</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365" t="s">
        <v>111</v>
      </c>
      <c r="K56" s="366"/>
      <c r="L56" s="366"/>
      <c r="M56" s="366"/>
      <c r="N56" s="366"/>
      <c r="O56" s="383"/>
      <c r="P56" s="365" t="s">
        <v>110</v>
      </c>
      <c r="Q56" s="366"/>
      <c r="R56" s="366"/>
      <c r="S56" s="366"/>
      <c r="T56" s="366"/>
      <c r="U56" s="383"/>
      <c r="V56" s="365" t="s">
        <v>109</v>
      </c>
      <c r="W56" s="366"/>
      <c r="X56" s="366"/>
      <c r="Y56" s="366"/>
      <c r="Z56" s="366"/>
      <c r="AA56" s="383"/>
      <c r="AB56" s="365" t="s">
        <v>108</v>
      </c>
      <c r="AC56" s="404"/>
      <c r="AD56" s="366"/>
      <c r="AE56" s="366"/>
      <c r="AF56" s="366"/>
      <c r="AG56" s="383"/>
      <c r="AH56" s="365" t="s">
        <v>107</v>
      </c>
      <c r="AI56" s="366"/>
      <c r="AJ56" s="366"/>
      <c r="AK56" s="366"/>
      <c r="AL56" s="366"/>
      <c r="AM56" s="383"/>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369"/>
      <c r="K57" s="368"/>
      <c r="L57" s="368"/>
      <c r="M57" s="368"/>
      <c r="N57" s="368"/>
      <c r="O57" s="384"/>
      <c r="P57" s="369"/>
      <c r="Q57" s="368"/>
      <c r="R57" s="368"/>
      <c r="S57" s="368"/>
      <c r="T57" s="368"/>
      <c r="U57" s="384"/>
      <c r="V57" s="369"/>
      <c r="W57" s="368"/>
      <c r="X57" s="368"/>
      <c r="Y57" s="368"/>
      <c r="Z57" s="368"/>
      <c r="AA57" s="384"/>
      <c r="AB57" s="369"/>
      <c r="AC57" s="368"/>
      <c r="AD57" s="368"/>
      <c r="AE57" s="368"/>
      <c r="AF57" s="368"/>
      <c r="AG57" s="384"/>
      <c r="AH57" s="369"/>
      <c r="AI57" s="368"/>
      <c r="AJ57" s="368"/>
      <c r="AK57" s="368"/>
      <c r="AL57" s="368"/>
      <c r="AM57" s="384"/>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369"/>
      <c r="K58" s="368"/>
      <c r="L58" s="368"/>
      <c r="M58" s="368"/>
      <c r="N58" s="368"/>
      <c r="O58" s="384"/>
      <c r="P58" s="369"/>
      <c r="Q58" s="368"/>
      <c r="R58" s="368"/>
      <c r="S58" s="368"/>
      <c r="T58" s="368"/>
      <c r="U58" s="384"/>
      <c r="V58" s="369"/>
      <c r="W58" s="368"/>
      <c r="X58" s="368"/>
      <c r="Y58" s="368"/>
      <c r="Z58" s="368"/>
      <c r="AA58" s="384"/>
      <c r="AB58" s="369"/>
      <c r="AC58" s="368"/>
      <c r="AD58" s="368"/>
      <c r="AE58" s="368"/>
      <c r="AF58" s="368"/>
      <c r="AG58" s="384"/>
      <c r="AH58" s="369"/>
      <c r="AI58" s="368"/>
      <c r="AJ58" s="368"/>
      <c r="AK58" s="368"/>
      <c r="AL58" s="368"/>
      <c r="AM58" s="384"/>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369"/>
      <c r="K59" s="368"/>
      <c r="L59" s="368"/>
      <c r="M59" s="368"/>
      <c r="N59" s="368"/>
      <c r="O59" s="384"/>
      <c r="P59" s="369"/>
      <c r="Q59" s="368"/>
      <c r="R59" s="368"/>
      <c r="S59" s="368"/>
      <c r="T59" s="368"/>
      <c r="U59" s="384"/>
      <c r="V59" s="369"/>
      <c r="W59" s="368"/>
      <c r="X59" s="368"/>
      <c r="Y59" s="368"/>
      <c r="Z59" s="368"/>
      <c r="AA59" s="384"/>
      <c r="AB59" s="369"/>
      <c r="AC59" s="368"/>
      <c r="AD59" s="368"/>
      <c r="AE59" s="368"/>
      <c r="AF59" s="368"/>
      <c r="AG59" s="384"/>
      <c r="AH59" s="369"/>
      <c r="AI59" s="368"/>
      <c r="AJ59" s="368"/>
      <c r="AK59" s="368"/>
      <c r="AL59" s="368"/>
      <c r="AM59" s="384"/>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369"/>
      <c r="K60" s="368"/>
      <c r="L60" s="368"/>
      <c r="M60" s="368"/>
      <c r="N60" s="368"/>
      <c r="O60" s="384"/>
      <c r="P60" s="369"/>
      <c r="Q60" s="368"/>
      <c r="R60" s="368"/>
      <c r="S60" s="368"/>
      <c r="T60" s="368"/>
      <c r="U60" s="384"/>
      <c r="V60" s="369"/>
      <c r="W60" s="368"/>
      <c r="X60" s="368"/>
      <c r="Y60" s="368"/>
      <c r="Z60" s="368"/>
      <c r="AA60" s="384"/>
      <c r="AB60" s="369"/>
      <c r="AC60" s="368"/>
      <c r="AD60" s="368"/>
      <c r="AE60" s="368"/>
      <c r="AF60" s="368"/>
      <c r="AG60" s="384"/>
      <c r="AH60" s="369"/>
      <c r="AI60" s="368"/>
      <c r="AJ60" s="368"/>
      <c r="AK60" s="368"/>
      <c r="AL60" s="368"/>
      <c r="AM60" s="384"/>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75" thickBot="1" x14ac:dyDescent="0.3">
      <c r="A61" s="82"/>
      <c r="B61" s="82"/>
      <c r="C61" s="82"/>
      <c r="D61" s="82"/>
      <c r="E61" s="82"/>
      <c r="F61" s="82"/>
      <c r="G61" s="82"/>
      <c r="H61" s="82"/>
      <c r="I61" s="82"/>
      <c r="J61" s="370"/>
      <c r="K61" s="371"/>
      <c r="L61" s="371"/>
      <c r="M61" s="371"/>
      <c r="N61" s="371"/>
      <c r="O61" s="385"/>
      <c r="P61" s="370"/>
      <c r="Q61" s="371"/>
      <c r="R61" s="371"/>
      <c r="S61" s="371"/>
      <c r="T61" s="371"/>
      <c r="U61" s="385"/>
      <c r="V61" s="370"/>
      <c r="W61" s="371"/>
      <c r="X61" s="371"/>
      <c r="Y61" s="371"/>
      <c r="Z61" s="371"/>
      <c r="AA61" s="385"/>
      <c r="AB61" s="370"/>
      <c r="AC61" s="371"/>
      <c r="AD61" s="371"/>
      <c r="AE61" s="371"/>
      <c r="AF61" s="371"/>
      <c r="AG61" s="385"/>
      <c r="AH61" s="370"/>
      <c r="AI61" s="371"/>
      <c r="AJ61" s="371"/>
      <c r="AK61" s="371"/>
      <c r="AL61" s="371"/>
      <c r="AM61" s="385"/>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25">
      <c r="A63" s="8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2"/>
      <c r="AV63" s="82"/>
      <c r="AW63" s="82"/>
      <c r="AX63" s="82"/>
      <c r="AY63" s="82"/>
      <c r="AZ63" s="82"/>
      <c r="BA63" s="82"/>
      <c r="BB63" s="82"/>
      <c r="BC63" s="82"/>
      <c r="BD63" s="82"/>
      <c r="BE63" s="82"/>
      <c r="BF63" s="82"/>
      <c r="BG63" s="82"/>
      <c r="BH63" s="82"/>
    </row>
    <row r="64" spans="1:80" ht="15" customHeight="1" x14ac:dyDescent="0.25">
      <c r="A64" s="82"/>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2"/>
      <c r="AV64" s="82"/>
      <c r="AW64" s="82"/>
      <c r="AX64" s="82"/>
      <c r="AY64" s="82"/>
      <c r="AZ64" s="82"/>
      <c r="BA64" s="82"/>
      <c r="BB64" s="82"/>
      <c r="BC64" s="82"/>
      <c r="BD64" s="82"/>
      <c r="BE64" s="82"/>
      <c r="BF64" s="82"/>
      <c r="BG64" s="82"/>
      <c r="BH64" s="82"/>
    </row>
    <row r="65" spans="1:6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25">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2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2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25">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2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25">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25">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25">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2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25">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2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25">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2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25">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25">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25">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2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25">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2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2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2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25">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2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25">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2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25">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2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2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2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25">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2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25">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2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25">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2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25">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2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2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2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2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2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2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2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25">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25">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25">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2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2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25">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25">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25">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2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2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25">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25">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25">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25">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25">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25">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25">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25">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25">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2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25">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25">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25">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25">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25">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25">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25">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25">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25">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25">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25">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25">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25">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25">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25">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25">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25">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25">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25">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25">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25">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25">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25">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25">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25">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25">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25">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25">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25">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25">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25">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25">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25">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25">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25">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25">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25">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25">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25">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25">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25">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25">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25">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25">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25">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25">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25">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25">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25">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25">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25">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25">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25">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25">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25">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25">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25">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25">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25">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25">
      <c r="A245" s="82"/>
    </row>
    <row r="246" spans="1:60" x14ac:dyDescent="0.25">
      <c r="A246" s="82"/>
    </row>
    <row r="247" spans="1:60" x14ac:dyDescent="0.25">
      <c r="A247" s="82"/>
    </row>
    <row r="248" spans="1:60" x14ac:dyDescent="0.25">
      <c r="A248" s="82"/>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7" sqref="C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2"/>
      <c r="B1" s="405" t="s">
        <v>54</v>
      </c>
      <c r="C1" s="405"/>
      <c r="D1" s="405"/>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2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5" x14ac:dyDescent="0.25">
      <c r="A3" s="82"/>
      <c r="B3" s="10"/>
      <c r="C3" s="11" t="s">
        <v>51</v>
      </c>
      <c r="D3" s="11" t="s">
        <v>4</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51" x14ac:dyDescent="0.25">
      <c r="A4" s="82"/>
      <c r="B4" s="12" t="s">
        <v>50</v>
      </c>
      <c r="C4" s="13" t="s">
        <v>101</v>
      </c>
      <c r="D4" s="14">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51" x14ac:dyDescent="0.25">
      <c r="A5" s="82"/>
      <c r="B5" s="15" t="s">
        <v>52</v>
      </c>
      <c r="C5" s="16" t="s">
        <v>102</v>
      </c>
      <c r="D5" s="17">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51" x14ac:dyDescent="0.25">
      <c r="A6" s="82"/>
      <c r="B6" s="18" t="s">
        <v>106</v>
      </c>
      <c r="C6" s="16" t="s">
        <v>103</v>
      </c>
      <c r="D6" s="17">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76.5" x14ac:dyDescent="0.25">
      <c r="A7" s="82"/>
      <c r="B7" s="19" t="s">
        <v>6</v>
      </c>
      <c r="C7" s="16" t="s">
        <v>104</v>
      </c>
      <c r="D7" s="17">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51" x14ac:dyDescent="0.25">
      <c r="A8" s="82"/>
      <c r="B8" s="20" t="s">
        <v>53</v>
      </c>
      <c r="C8" s="16" t="s">
        <v>105</v>
      </c>
      <c r="D8" s="17">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25">
      <c r="A9" s="82"/>
      <c r="B9" s="106"/>
      <c r="C9" s="106"/>
      <c r="D9" s="106"/>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ht="16.5" x14ac:dyDescent="0.25">
      <c r="A10" s="82"/>
      <c r="B10" s="107"/>
      <c r="C10" s="106"/>
      <c r="D10" s="106"/>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25">
      <c r="A11" s="82"/>
      <c r="B11" s="106"/>
      <c r="C11" s="106"/>
      <c r="D11" s="106"/>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25">
      <c r="A12" s="82"/>
      <c r="B12" s="106"/>
      <c r="C12" s="106"/>
      <c r="D12" s="106"/>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25">
      <c r="A13" s="82"/>
      <c r="B13" s="106"/>
      <c r="C13" s="106"/>
      <c r="D13" s="106"/>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25">
      <c r="A14" s="82"/>
      <c r="B14" s="106"/>
      <c r="C14" s="106"/>
      <c r="D14" s="106"/>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25">
      <c r="A15" s="82"/>
      <c r="B15" s="106"/>
      <c r="C15" s="106"/>
      <c r="D15" s="106"/>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25">
      <c r="A16" s="82"/>
      <c r="B16" s="106"/>
      <c r="C16" s="106"/>
      <c r="D16" s="106"/>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25">
      <c r="A17" s="82"/>
      <c r="B17" s="106"/>
      <c r="C17" s="106"/>
      <c r="D17" s="106"/>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25">
      <c r="A18" s="82"/>
      <c r="B18" s="106"/>
      <c r="C18" s="106"/>
      <c r="D18" s="106"/>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2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2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2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2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2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2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2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2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2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2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2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25">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25">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25">
      <c r="A35" s="82"/>
    </row>
    <row r="36" spans="1:31" x14ac:dyDescent="0.25">
      <c r="A36" s="82"/>
    </row>
    <row r="37" spans="1:31" x14ac:dyDescent="0.25">
      <c r="A37" s="82"/>
    </row>
    <row r="38" spans="1:31" x14ac:dyDescent="0.25">
      <c r="A38" s="82"/>
    </row>
    <row r="39" spans="1:31" x14ac:dyDescent="0.25">
      <c r="A39" s="82"/>
    </row>
    <row r="40" spans="1:31" x14ac:dyDescent="0.25">
      <c r="A40" s="82"/>
    </row>
    <row r="41" spans="1:31" x14ac:dyDescent="0.25">
      <c r="A41" s="82"/>
    </row>
    <row r="42" spans="1:31" x14ac:dyDescent="0.25">
      <c r="A42" s="82"/>
    </row>
    <row r="43" spans="1:31" x14ac:dyDescent="0.25">
      <c r="A43" s="82"/>
    </row>
    <row r="44" spans="1:31" x14ac:dyDescent="0.25">
      <c r="A44" s="82"/>
    </row>
    <row r="45" spans="1:31" x14ac:dyDescent="0.25">
      <c r="A45" s="82"/>
    </row>
    <row r="46" spans="1:31" x14ac:dyDescent="0.25">
      <c r="A46" s="82"/>
    </row>
    <row r="47" spans="1:31" x14ac:dyDescent="0.25">
      <c r="A47" s="82"/>
    </row>
    <row r="48" spans="1:31" x14ac:dyDescent="0.25">
      <c r="A48" s="82"/>
    </row>
    <row r="49" spans="1:1" x14ac:dyDescent="0.25">
      <c r="A49" s="82"/>
    </row>
    <row r="50" spans="1:1" x14ac:dyDescent="0.25">
      <c r="A50" s="82"/>
    </row>
    <row r="51" spans="1:1" x14ac:dyDescent="0.25">
      <c r="A51" s="82"/>
    </row>
    <row r="52" spans="1:1" x14ac:dyDescent="0.25">
      <c r="A52" s="82"/>
    </row>
    <row r="53" spans="1:1" x14ac:dyDescent="0.25">
      <c r="A53" s="82"/>
    </row>
    <row r="54" spans="1:1" x14ac:dyDescent="0.25">
      <c r="A54" s="82"/>
    </row>
    <row r="55" spans="1:1" x14ac:dyDescent="0.25">
      <c r="A55" s="82"/>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A6" sqref="A6"/>
    </sheetView>
  </sheetViews>
  <sheetFormatPr baseColWidth="10" defaultRowHeight="15" x14ac:dyDescent="0.25"/>
  <cols>
    <col min="2" max="2" width="40.42578125" customWidth="1"/>
    <col min="3" max="3" width="74.85546875" customWidth="1"/>
    <col min="4" max="4" width="135" bestFit="1" customWidth="1"/>
    <col min="5" max="5" width="144.5703125" bestFit="1" customWidth="1"/>
  </cols>
  <sheetData>
    <row r="1" spans="1:21" ht="33.75" x14ac:dyDescent="0.25">
      <c r="A1" s="82"/>
      <c r="B1" s="406" t="s">
        <v>62</v>
      </c>
      <c r="C1" s="406"/>
      <c r="D1" s="406"/>
      <c r="E1" s="82"/>
      <c r="F1" s="82"/>
      <c r="G1" s="82"/>
      <c r="H1" s="82"/>
      <c r="I1" s="82"/>
      <c r="J1" s="82"/>
      <c r="K1" s="82"/>
      <c r="L1" s="82"/>
      <c r="M1" s="82"/>
      <c r="N1" s="82"/>
      <c r="O1" s="82"/>
      <c r="P1" s="82"/>
      <c r="Q1" s="82"/>
      <c r="R1" s="82"/>
      <c r="S1" s="82"/>
      <c r="T1" s="82"/>
      <c r="U1" s="82"/>
    </row>
    <row r="2" spans="1:21" x14ac:dyDescent="0.25">
      <c r="A2" s="82"/>
      <c r="B2" s="82"/>
      <c r="C2" s="82"/>
      <c r="D2" s="82"/>
      <c r="E2" s="82"/>
      <c r="F2" s="82"/>
      <c r="G2" s="82"/>
      <c r="H2" s="82"/>
      <c r="I2" s="82"/>
      <c r="J2" s="82"/>
      <c r="K2" s="82"/>
      <c r="L2" s="82"/>
      <c r="M2" s="82"/>
      <c r="N2" s="82"/>
      <c r="O2" s="82"/>
      <c r="P2" s="82"/>
      <c r="Q2" s="82"/>
      <c r="R2" s="82"/>
      <c r="S2" s="82"/>
      <c r="T2" s="82"/>
      <c r="U2" s="82"/>
    </row>
    <row r="3" spans="1:21" ht="30" x14ac:dyDescent="0.25">
      <c r="A3" s="82"/>
      <c r="B3" s="103"/>
      <c r="C3" s="35" t="s">
        <v>55</v>
      </c>
      <c r="D3" s="35" t="s">
        <v>56</v>
      </c>
      <c r="E3" s="82"/>
      <c r="F3" s="82"/>
      <c r="G3" s="82"/>
      <c r="H3" s="82"/>
      <c r="I3" s="82"/>
      <c r="J3" s="82"/>
      <c r="K3" s="82"/>
      <c r="L3" s="82"/>
      <c r="M3" s="82"/>
      <c r="N3" s="82"/>
      <c r="O3" s="82"/>
      <c r="P3" s="82"/>
      <c r="Q3" s="82"/>
      <c r="R3" s="82"/>
      <c r="S3" s="82"/>
      <c r="T3" s="82"/>
      <c r="U3" s="82"/>
    </row>
    <row r="4" spans="1:21" ht="33.75" x14ac:dyDescent="0.25">
      <c r="A4" s="102" t="s">
        <v>82</v>
      </c>
      <c r="B4" s="38" t="s">
        <v>100</v>
      </c>
      <c r="C4" s="43" t="s">
        <v>156</v>
      </c>
      <c r="D4" s="36" t="s">
        <v>96</v>
      </c>
      <c r="E4" s="82"/>
      <c r="F4" s="82"/>
      <c r="G4" s="82"/>
      <c r="H4" s="82"/>
      <c r="I4" s="82"/>
      <c r="J4" s="82"/>
      <c r="K4" s="82"/>
      <c r="L4" s="82"/>
      <c r="M4" s="82"/>
      <c r="N4" s="82"/>
      <c r="O4" s="82"/>
      <c r="P4" s="82"/>
      <c r="Q4" s="82"/>
      <c r="R4" s="82"/>
      <c r="S4" s="82"/>
      <c r="T4" s="82"/>
      <c r="U4" s="82"/>
    </row>
    <row r="5" spans="1:21" ht="67.5" x14ac:dyDescent="0.25">
      <c r="A5" s="102" t="s">
        <v>83</v>
      </c>
      <c r="B5" s="39" t="s">
        <v>58</v>
      </c>
      <c r="C5" s="44" t="s">
        <v>92</v>
      </c>
      <c r="D5" s="37" t="s">
        <v>97</v>
      </c>
      <c r="E5" s="82"/>
      <c r="F5" s="82"/>
      <c r="G5" s="82"/>
      <c r="H5" s="82"/>
      <c r="I5" s="82"/>
      <c r="J5" s="82"/>
      <c r="K5" s="82"/>
      <c r="L5" s="82"/>
      <c r="M5" s="82"/>
      <c r="N5" s="82"/>
      <c r="O5" s="82"/>
      <c r="P5" s="82"/>
      <c r="Q5" s="82"/>
      <c r="R5" s="82"/>
      <c r="S5" s="82"/>
      <c r="T5" s="82"/>
      <c r="U5" s="82"/>
    </row>
    <row r="6" spans="1:21" ht="67.5" x14ac:dyDescent="0.25">
      <c r="A6" s="102" t="s">
        <v>80</v>
      </c>
      <c r="B6" s="40" t="s">
        <v>59</v>
      </c>
      <c r="C6" s="44" t="s">
        <v>93</v>
      </c>
      <c r="D6" s="37" t="s">
        <v>99</v>
      </c>
      <c r="E6" s="82"/>
      <c r="F6" s="82"/>
      <c r="G6" s="82"/>
      <c r="H6" s="82"/>
      <c r="I6" s="82"/>
      <c r="J6" s="82"/>
      <c r="K6" s="82"/>
      <c r="L6" s="82"/>
      <c r="M6" s="82"/>
      <c r="N6" s="82"/>
      <c r="O6" s="82"/>
      <c r="P6" s="82"/>
      <c r="Q6" s="82"/>
      <c r="R6" s="82"/>
      <c r="S6" s="82"/>
      <c r="T6" s="82"/>
      <c r="U6" s="82"/>
    </row>
    <row r="7" spans="1:21" ht="101.25" x14ac:dyDescent="0.25">
      <c r="A7" s="102" t="s">
        <v>7</v>
      </c>
      <c r="B7" s="41" t="s">
        <v>60</v>
      </c>
      <c r="C7" s="44" t="s">
        <v>94</v>
      </c>
      <c r="D7" s="37" t="s">
        <v>98</v>
      </c>
      <c r="E7" s="82"/>
      <c r="F7" s="82"/>
      <c r="G7" s="82"/>
      <c r="H7" s="82"/>
      <c r="I7" s="82"/>
      <c r="J7" s="82"/>
      <c r="K7" s="82"/>
      <c r="L7" s="82"/>
      <c r="M7" s="82"/>
      <c r="N7" s="82"/>
      <c r="O7" s="82"/>
      <c r="P7" s="82"/>
      <c r="Q7" s="82"/>
      <c r="R7" s="82"/>
      <c r="S7" s="82"/>
      <c r="T7" s="82"/>
      <c r="U7" s="82"/>
    </row>
    <row r="8" spans="1:21" ht="67.5" x14ac:dyDescent="0.25">
      <c r="A8" s="102" t="s">
        <v>84</v>
      </c>
      <c r="B8" s="42" t="s">
        <v>61</v>
      </c>
      <c r="C8" s="44" t="s">
        <v>95</v>
      </c>
      <c r="D8" s="37" t="s">
        <v>117</v>
      </c>
      <c r="E8" s="82"/>
      <c r="F8" s="82"/>
      <c r="G8" s="82"/>
      <c r="H8" s="82"/>
      <c r="I8" s="82"/>
      <c r="J8" s="82"/>
      <c r="K8" s="82"/>
      <c r="L8" s="82"/>
      <c r="M8" s="82"/>
      <c r="N8" s="82"/>
      <c r="O8" s="82"/>
      <c r="P8" s="82"/>
      <c r="Q8" s="82"/>
      <c r="R8" s="82"/>
      <c r="S8" s="82"/>
      <c r="T8" s="82"/>
      <c r="U8" s="82"/>
    </row>
    <row r="9" spans="1:21" ht="20.25" x14ac:dyDescent="0.25">
      <c r="A9" s="102"/>
      <c r="B9" s="102"/>
      <c r="C9" s="104"/>
      <c r="D9" s="104"/>
      <c r="E9" s="82"/>
      <c r="F9" s="82"/>
      <c r="G9" s="82"/>
      <c r="H9" s="82"/>
      <c r="I9" s="82"/>
      <c r="J9" s="82"/>
      <c r="K9" s="82"/>
      <c r="L9" s="82"/>
      <c r="M9" s="82"/>
      <c r="N9" s="82"/>
      <c r="O9" s="82"/>
      <c r="P9" s="82"/>
      <c r="Q9" s="82"/>
      <c r="R9" s="82"/>
      <c r="S9" s="82"/>
      <c r="T9" s="82"/>
      <c r="U9" s="82"/>
    </row>
    <row r="10" spans="1:21" ht="16.5" x14ac:dyDescent="0.25">
      <c r="A10" s="102"/>
      <c r="B10" s="105"/>
      <c r="C10" s="105"/>
      <c r="D10" s="105"/>
      <c r="E10" s="82"/>
      <c r="F10" s="82"/>
      <c r="G10" s="82"/>
      <c r="H10" s="82"/>
      <c r="I10" s="82"/>
      <c r="J10" s="82"/>
      <c r="K10" s="82"/>
      <c r="L10" s="82"/>
      <c r="M10" s="82"/>
      <c r="N10" s="82"/>
      <c r="O10" s="82"/>
      <c r="P10" s="82"/>
      <c r="Q10" s="82"/>
      <c r="R10" s="82"/>
      <c r="S10" s="82"/>
      <c r="T10" s="82"/>
      <c r="U10" s="82"/>
    </row>
    <row r="11" spans="1:21" x14ac:dyDescent="0.25">
      <c r="A11" s="102"/>
      <c r="B11" s="102" t="s">
        <v>90</v>
      </c>
      <c r="C11" s="102" t="s">
        <v>144</v>
      </c>
      <c r="D11" s="102" t="s">
        <v>151</v>
      </c>
      <c r="E11" s="82"/>
      <c r="F11" s="82"/>
      <c r="G11" s="82"/>
      <c r="H11" s="82"/>
      <c r="I11" s="82"/>
      <c r="J11" s="82"/>
      <c r="K11" s="82"/>
      <c r="L11" s="82"/>
      <c r="M11" s="82"/>
      <c r="N11" s="82"/>
      <c r="O11" s="82"/>
      <c r="P11" s="82"/>
      <c r="Q11" s="82"/>
      <c r="R11" s="82"/>
      <c r="S11" s="82"/>
      <c r="T11" s="82"/>
      <c r="U11" s="82"/>
    </row>
    <row r="12" spans="1:21" x14ac:dyDescent="0.25">
      <c r="A12" s="102"/>
      <c r="B12" s="102" t="s">
        <v>88</v>
      </c>
      <c r="C12" s="102" t="s">
        <v>148</v>
      </c>
      <c r="D12" s="102" t="s">
        <v>152</v>
      </c>
      <c r="E12" s="82"/>
      <c r="F12" s="82"/>
      <c r="G12" s="82"/>
      <c r="H12" s="82"/>
      <c r="I12" s="82"/>
      <c r="J12" s="82"/>
      <c r="K12" s="82"/>
      <c r="L12" s="82"/>
      <c r="M12" s="82"/>
      <c r="N12" s="82"/>
      <c r="O12" s="82"/>
      <c r="P12" s="82"/>
      <c r="Q12" s="82"/>
      <c r="R12" s="82"/>
      <c r="S12" s="82"/>
      <c r="T12" s="82"/>
      <c r="U12" s="82"/>
    </row>
    <row r="13" spans="1:21" x14ac:dyDescent="0.25">
      <c r="A13" s="102"/>
      <c r="B13" s="102"/>
      <c r="C13" s="102" t="s">
        <v>147</v>
      </c>
      <c r="D13" s="102" t="s">
        <v>153</v>
      </c>
      <c r="E13" s="82"/>
      <c r="F13" s="82"/>
      <c r="G13" s="82"/>
      <c r="H13" s="82"/>
      <c r="I13" s="82"/>
      <c r="J13" s="82"/>
      <c r="K13" s="82"/>
      <c r="L13" s="82"/>
      <c r="M13" s="82"/>
      <c r="N13" s="82"/>
      <c r="O13" s="82"/>
      <c r="P13" s="82"/>
      <c r="Q13" s="82"/>
      <c r="R13" s="82"/>
      <c r="S13" s="82"/>
      <c r="T13" s="82"/>
      <c r="U13" s="82"/>
    </row>
    <row r="14" spans="1:21" x14ac:dyDescent="0.25">
      <c r="A14" s="102"/>
      <c r="B14" s="102"/>
      <c r="C14" s="102" t="s">
        <v>149</v>
      </c>
      <c r="D14" s="102" t="s">
        <v>154</v>
      </c>
      <c r="E14" s="82"/>
      <c r="F14" s="82"/>
      <c r="G14" s="82"/>
      <c r="H14" s="82"/>
      <c r="I14" s="82"/>
      <c r="J14" s="82"/>
      <c r="K14" s="82"/>
      <c r="L14" s="82"/>
      <c r="M14" s="82"/>
      <c r="N14" s="82"/>
      <c r="O14" s="82"/>
      <c r="P14" s="82"/>
      <c r="Q14" s="82"/>
      <c r="R14" s="82"/>
      <c r="S14" s="82"/>
      <c r="T14" s="82"/>
      <c r="U14" s="82"/>
    </row>
    <row r="15" spans="1:21" x14ac:dyDescent="0.25">
      <c r="A15" s="102"/>
      <c r="B15" s="102"/>
      <c r="C15" s="102" t="s">
        <v>150</v>
      </c>
      <c r="D15" s="102" t="s">
        <v>155</v>
      </c>
      <c r="E15" s="82"/>
      <c r="F15" s="82"/>
      <c r="G15" s="82"/>
      <c r="H15" s="82"/>
      <c r="I15" s="82"/>
      <c r="J15" s="82"/>
      <c r="K15" s="82"/>
      <c r="L15" s="82"/>
      <c r="M15" s="82"/>
      <c r="N15" s="82"/>
      <c r="O15" s="82"/>
      <c r="P15" s="82"/>
      <c r="Q15" s="82"/>
      <c r="R15" s="82"/>
      <c r="S15" s="82"/>
      <c r="T15" s="82"/>
      <c r="U15" s="82"/>
    </row>
    <row r="16" spans="1:21" x14ac:dyDescent="0.25">
      <c r="A16" s="102"/>
      <c r="B16" s="102"/>
      <c r="C16" s="102"/>
      <c r="D16" s="102"/>
      <c r="E16" s="82"/>
      <c r="F16" s="82"/>
      <c r="G16" s="82"/>
      <c r="H16" s="82"/>
      <c r="I16" s="82"/>
      <c r="J16" s="82"/>
      <c r="K16" s="82"/>
      <c r="L16" s="82"/>
      <c r="M16" s="82"/>
      <c r="N16" s="82"/>
      <c r="O16" s="82"/>
    </row>
    <row r="17" spans="1:15" x14ac:dyDescent="0.25">
      <c r="A17" s="102"/>
      <c r="B17" s="102"/>
      <c r="C17" s="102"/>
      <c r="D17" s="102"/>
      <c r="E17" s="82"/>
      <c r="F17" s="82"/>
      <c r="G17" s="82"/>
      <c r="H17" s="82"/>
      <c r="I17" s="82"/>
      <c r="J17" s="82"/>
      <c r="K17" s="82"/>
      <c r="L17" s="82"/>
      <c r="M17" s="82"/>
      <c r="N17" s="82"/>
      <c r="O17" s="82"/>
    </row>
    <row r="18" spans="1:15" x14ac:dyDescent="0.25">
      <c r="A18" s="102"/>
      <c r="B18" s="106"/>
      <c r="C18" s="106"/>
      <c r="D18" s="106"/>
      <c r="E18" s="82"/>
      <c r="F18" s="82"/>
      <c r="G18" s="82"/>
      <c r="H18" s="82"/>
      <c r="I18" s="82"/>
      <c r="J18" s="82"/>
      <c r="K18" s="82"/>
      <c r="L18" s="82"/>
      <c r="M18" s="82"/>
      <c r="N18" s="82"/>
      <c r="O18" s="82"/>
    </row>
    <row r="19" spans="1:15" x14ac:dyDescent="0.25">
      <c r="A19" s="102"/>
      <c r="B19" s="106"/>
      <c r="C19" s="106"/>
      <c r="D19" s="106"/>
      <c r="E19" s="82"/>
      <c r="F19" s="82"/>
      <c r="G19" s="82"/>
      <c r="H19" s="82"/>
      <c r="I19" s="82"/>
      <c r="J19" s="82"/>
      <c r="K19" s="82"/>
      <c r="L19" s="82"/>
      <c r="M19" s="82"/>
      <c r="N19" s="82"/>
      <c r="O19" s="82"/>
    </row>
    <row r="20" spans="1:15" x14ac:dyDescent="0.25">
      <c r="A20" s="102"/>
      <c r="B20" s="106"/>
      <c r="C20" s="106"/>
      <c r="D20" s="106"/>
      <c r="E20" s="82"/>
      <c r="F20" s="82"/>
      <c r="G20" s="82"/>
      <c r="H20" s="82"/>
      <c r="I20" s="82"/>
      <c r="J20" s="82"/>
      <c r="K20" s="82"/>
      <c r="L20" s="82"/>
      <c r="M20" s="82"/>
      <c r="N20" s="82"/>
      <c r="O20" s="82"/>
    </row>
    <row r="21" spans="1:15" x14ac:dyDescent="0.25">
      <c r="A21" s="102"/>
      <c r="B21" s="106"/>
      <c r="C21" s="106"/>
      <c r="D21" s="106"/>
      <c r="E21" s="82"/>
      <c r="F21" s="82"/>
      <c r="G21" s="82"/>
      <c r="H21" s="82"/>
      <c r="I21" s="82"/>
      <c r="J21" s="82"/>
      <c r="K21" s="82"/>
      <c r="L21" s="82"/>
      <c r="M21" s="82"/>
      <c r="N21" s="82"/>
      <c r="O21" s="82"/>
    </row>
    <row r="22" spans="1:15" ht="20.25" x14ac:dyDescent="0.25">
      <c r="A22" s="102"/>
      <c r="B22" s="102"/>
      <c r="C22" s="104"/>
      <c r="D22" s="104"/>
      <c r="E22" s="82"/>
      <c r="F22" s="82"/>
      <c r="G22" s="82"/>
      <c r="H22" s="82"/>
      <c r="I22" s="82"/>
      <c r="J22" s="82"/>
      <c r="K22" s="82"/>
      <c r="L22" s="82"/>
      <c r="M22" s="82"/>
      <c r="N22" s="82"/>
      <c r="O22" s="82"/>
    </row>
    <row r="23" spans="1:15" ht="20.25" x14ac:dyDescent="0.25">
      <c r="A23" s="102"/>
      <c r="B23" s="102"/>
      <c r="C23" s="104"/>
      <c r="D23" s="104"/>
      <c r="E23" s="82"/>
      <c r="F23" s="82"/>
      <c r="G23" s="82"/>
      <c r="H23" s="82"/>
      <c r="I23" s="82"/>
      <c r="J23" s="82"/>
      <c r="K23" s="82"/>
      <c r="L23" s="82"/>
      <c r="M23" s="82"/>
      <c r="N23" s="82"/>
      <c r="O23" s="82"/>
    </row>
    <row r="24" spans="1:15" ht="20.25" x14ac:dyDescent="0.25">
      <c r="A24" s="102"/>
      <c r="B24" s="102"/>
      <c r="C24" s="104"/>
      <c r="D24" s="104"/>
      <c r="E24" s="82"/>
      <c r="F24" s="82"/>
      <c r="G24" s="82"/>
      <c r="H24" s="82"/>
      <c r="I24" s="82"/>
      <c r="J24" s="82"/>
      <c r="K24" s="82"/>
      <c r="L24" s="82"/>
      <c r="M24" s="82"/>
      <c r="N24" s="82"/>
      <c r="O24" s="82"/>
    </row>
    <row r="25" spans="1:15" ht="20.25" x14ac:dyDescent="0.25">
      <c r="A25" s="102"/>
      <c r="B25" s="102"/>
      <c r="C25" s="104"/>
      <c r="D25" s="104"/>
      <c r="E25" s="82"/>
      <c r="F25" s="82"/>
      <c r="G25" s="82"/>
      <c r="H25" s="82"/>
      <c r="I25" s="82"/>
      <c r="J25" s="82"/>
      <c r="K25" s="82"/>
      <c r="L25" s="82"/>
      <c r="M25" s="82"/>
      <c r="N25" s="82"/>
      <c r="O25" s="82"/>
    </row>
    <row r="26" spans="1:15" ht="20.25" x14ac:dyDescent="0.25">
      <c r="A26" s="102"/>
      <c r="B26" s="102"/>
      <c r="C26" s="104"/>
      <c r="D26" s="104"/>
      <c r="E26" s="82"/>
      <c r="F26" s="82"/>
      <c r="G26" s="82"/>
      <c r="H26" s="82"/>
      <c r="I26" s="82"/>
      <c r="J26" s="82"/>
      <c r="K26" s="82"/>
      <c r="L26" s="82"/>
      <c r="M26" s="82"/>
      <c r="N26" s="82"/>
      <c r="O26" s="82"/>
    </row>
    <row r="27" spans="1:15" ht="20.25" x14ac:dyDescent="0.25">
      <c r="A27" s="102"/>
      <c r="B27" s="102"/>
      <c r="C27" s="104"/>
      <c r="D27" s="104"/>
      <c r="E27" s="82"/>
      <c r="F27" s="82"/>
      <c r="G27" s="82"/>
      <c r="H27" s="82"/>
      <c r="I27" s="82"/>
      <c r="J27" s="82"/>
      <c r="K27" s="82"/>
      <c r="L27" s="82"/>
      <c r="M27" s="82"/>
      <c r="N27" s="82"/>
      <c r="O27" s="82"/>
    </row>
    <row r="28" spans="1:15" ht="20.25" x14ac:dyDescent="0.25">
      <c r="A28" s="102"/>
      <c r="B28" s="102"/>
      <c r="C28" s="104"/>
      <c r="D28" s="104"/>
      <c r="E28" s="82"/>
      <c r="F28" s="82"/>
      <c r="G28" s="82"/>
      <c r="H28" s="82"/>
      <c r="I28" s="82"/>
      <c r="J28" s="82"/>
      <c r="K28" s="82"/>
      <c r="L28" s="82"/>
      <c r="M28" s="82"/>
      <c r="N28" s="82"/>
      <c r="O28" s="82"/>
    </row>
    <row r="29" spans="1:15" ht="20.25" x14ac:dyDescent="0.25">
      <c r="A29" s="102"/>
      <c r="B29" s="102"/>
      <c r="C29" s="104"/>
      <c r="D29" s="104"/>
      <c r="E29" s="82"/>
      <c r="F29" s="82"/>
      <c r="G29" s="82"/>
      <c r="H29" s="82"/>
      <c r="I29" s="82"/>
      <c r="J29" s="82"/>
      <c r="K29" s="82"/>
      <c r="L29" s="82"/>
      <c r="M29" s="82"/>
      <c r="N29" s="82"/>
      <c r="O29" s="82"/>
    </row>
    <row r="30" spans="1:15" ht="20.25" x14ac:dyDescent="0.25">
      <c r="A30" s="102"/>
      <c r="B30" s="102"/>
      <c r="C30" s="104"/>
      <c r="D30" s="104"/>
      <c r="E30" s="82"/>
      <c r="F30" s="82"/>
      <c r="G30" s="82"/>
      <c r="H30" s="82"/>
      <c r="I30" s="82"/>
      <c r="J30" s="82"/>
      <c r="K30" s="82"/>
      <c r="L30" s="82"/>
      <c r="M30" s="82"/>
      <c r="N30" s="82"/>
      <c r="O30" s="82"/>
    </row>
    <row r="31" spans="1:15" ht="20.25" x14ac:dyDescent="0.25">
      <c r="A31" s="102"/>
      <c r="B31" s="102"/>
      <c r="C31" s="104"/>
      <c r="D31" s="104"/>
      <c r="E31" s="82"/>
      <c r="F31" s="82"/>
      <c r="G31" s="82"/>
      <c r="H31" s="82"/>
      <c r="I31" s="82"/>
      <c r="J31" s="82"/>
      <c r="K31" s="82"/>
      <c r="L31" s="82"/>
      <c r="M31" s="82"/>
      <c r="N31" s="82"/>
      <c r="O31" s="82"/>
    </row>
    <row r="32" spans="1:15" ht="20.25" x14ac:dyDescent="0.25">
      <c r="A32" s="102"/>
      <c r="B32" s="102"/>
      <c r="C32" s="104"/>
      <c r="D32" s="104"/>
      <c r="E32" s="82"/>
      <c r="F32" s="82"/>
      <c r="G32" s="82"/>
      <c r="H32" s="82"/>
      <c r="I32" s="82"/>
      <c r="J32" s="82"/>
      <c r="K32" s="82"/>
      <c r="L32" s="82"/>
      <c r="M32" s="82"/>
      <c r="N32" s="82"/>
      <c r="O32" s="82"/>
    </row>
    <row r="33" spans="1:15" ht="20.25" x14ac:dyDescent="0.25">
      <c r="A33" s="102"/>
      <c r="B33" s="102"/>
      <c r="C33" s="104"/>
      <c r="D33" s="104"/>
      <c r="E33" s="82"/>
      <c r="F33" s="82"/>
      <c r="G33" s="82"/>
      <c r="H33" s="82"/>
      <c r="I33" s="82"/>
      <c r="J33" s="82"/>
      <c r="K33" s="82"/>
      <c r="L33" s="82"/>
      <c r="M33" s="82"/>
      <c r="N33" s="82"/>
      <c r="O33" s="82"/>
    </row>
    <row r="34" spans="1:15" ht="20.25" x14ac:dyDescent="0.25">
      <c r="A34" s="102"/>
      <c r="B34" s="102"/>
      <c r="C34" s="104"/>
      <c r="D34" s="104"/>
      <c r="E34" s="82"/>
      <c r="F34" s="82"/>
      <c r="G34" s="82"/>
      <c r="H34" s="82"/>
      <c r="I34" s="82"/>
      <c r="J34" s="82"/>
      <c r="K34" s="82"/>
      <c r="L34" s="82"/>
      <c r="M34" s="82"/>
      <c r="N34" s="82"/>
      <c r="O34" s="82"/>
    </row>
    <row r="35" spans="1:15" ht="20.25" x14ac:dyDescent="0.25">
      <c r="A35" s="102"/>
      <c r="B35" s="102"/>
      <c r="C35" s="104"/>
      <c r="D35" s="104"/>
      <c r="E35" s="82"/>
      <c r="F35" s="82"/>
      <c r="G35" s="82"/>
      <c r="H35" s="82"/>
      <c r="I35" s="82"/>
      <c r="J35" s="82"/>
      <c r="K35" s="82"/>
      <c r="L35" s="82"/>
      <c r="M35" s="82"/>
      <c r="N35" s="82"/>
      <c r="O35" s="82"/>
    </row>
    <row r="36" spans="1:15" ht="20.25" x14ac:dyDescent="0.25">
      <c r="A36" s="102"/>
      <c r="B36" s="102"/>
      <c r="C36" s="104"/>
      <c r="D36" s="104"/>
      <c r="E36" s="82"/>
      <c r="F36" s="82"/>
      <c r="G36" s="82"/>
      <c r="H36" s="82"/>
      <c r="I36" s="82"/>
      <c r="J36" s="82"/>
      <c r="K36" s="82"/>
      <c r="L36" s="82"/>
      <c r="M36" s="82"/>
      <c r="N36" s="82"/>
      <c r="O36" s="82"/>
    </row>
    <row r="37" spans="1:15" ht="20.25" x14ac:dyDescent="0.25">
      <c r="A37" s="102"/>
      <c r="B37" s="102"/>
      <c r="C37" s="104"/>
      <c r="D37" s="104"/>
      <c r="E37" s="82"/>
      <c r="F37" s="82"/>
      <c r="G37" s="82"/>
      <c r="H37" s="82"/>
      <c r="I37" s="82"/>
      <c r="J37" s="82"/>
      <c r="K37" s="82"/>
      <c r="L37" s="82"/>
      <c r="M37" s="82"/>
      <c r="N37" s="82"/>
      <c r="O37" s="82"/>
    </row>
    <row r="38" spans="1:15" ht="20.25" x14ac:dyDescent="0.25">
      <c r="A38" s="102"/>
      <c r="B38" s="102"/>
      <c r="C38" s="104"/>
      <c r="D38" s="104"/>
      <c r="E38" s="82"/>
      <c r="F38" s="82"/>
      <c r="G38" s="82"/>
      <c r="H38" s="82"/>
      <c r="I38" s="82"/>
      <c r="J38" s="82"/>
      <c r="K38" s="82"/>
      <c r="L38" s="82"/>
      <c r="M38" s="82"/>
      <c r="N38" s="82"/>
      <c r="O38" s="82"/>
    </row>
    <row r="39" spans="1:15" ht="20.25" x14ac:dyDescent="0.25">
      <c r="A39" s="102"/>
      <c r="B39" s="102"/>
      <c r="C39" s="104"/>
      <c r="D39" s="104"/>
      <c r="E39" s="82"/>
      <c r="F39" s="82"/>
      <c r="G39" s="82"/>
      <c r="H39" s="82"/>
      <c r="I39" s="82"/>
      <c r="J39" s="82"/>
      <c r="K39" s="82"/>
      <c r="L39" s="82"/>
      <c r="M39" s="82"/>
      <c r="N39" s="82"/>
      <c r="O39" s="82"/>
    </row>
    <row r="40" spans="1:15" ht="20.25" x14ac:dyDescent="0.25">
      <c r="A40" s="102"/>
      <c r="B40" s="102"/>
      <c r="C40" s="104"/>
      <c r="D40" s="104"/>
      <c r="E40" s="82"/>
      <c r="F40" s="82"/>
      <c r="G40" s="82"/>
      <c r="H40" s="82"/>
      <c r="I40" s="82"/>
      <c r="J40" s="82"/>
      <c r="K40" s="82"/>
      <c r="L40" s="82"/>
      <c r="M40" s="82"/>
      <c r="N40" s="82"/>
      <c r="O40" s="82"/>
    </row>
    <row r="41" spans="1:15" ht="20.25" x14ac:dyDescent="0.25">
      <c r="A41" s="102"/>
      <c r="B41" s="102"/>
      <c r="C41" s="104"/>
      <c r="D41" s="104"/>
      <c r="E41" s="82"/>
      <c r="F41" s="82"/>
      <c r="G41" s="82"/>
      <c r="H41" s="82"/>
      <c r="I41" s="82"/>
      <c r="J41" s="82"/>
      <c r="K41" s="82"/>
      <c r="L41" s="82"/>
      <c r="M41" s="82"/>
      <c r="N41" s="82"/>
      <c r="O41" s="82"/>
    </row>
    <row r="42" spans="1:15" ht="20.25" x14ac:dyDescent="0.25">
      <c r="A42" s="102"/>
      <c r="B42" s="102"/>
      <c r="C42" s="104"/>
      <c r="D42" s="104"/>
      <c r="E42" s="82"/>
      <c r="F42" s="82"/>
      <c r="G42" s="82"/>
      <c r="H42" s="82"/>
      <c r="I42" s="82"/>
      <c r="J42" s="82"/>
      <c r="K42" s="82"/>
      <c r="L42" s="82"/>
      <c r="M42" s="82"/>
      <c r="N42" s="82"/>
      <c r="O42" s="82"/>
    </row>
    <row r="43" spans="1:15" ht="20.25" x14ac:dyDescent="0.25">
      <c r="A43" s="102"/>
      <c r="B43" s="102"/>
      <c r="C43" s="104"/>
      <c r="D43" s="104"/>
      <c r="E43" s="82"/>
      <c r="F43" s="82"/>
      <c r="G43" s="82"/>
      <c r="H43" s="82"/>
      <c r="I43" s="82"/>
      <c r="J43" s="82"/>
      <c r="K43" s="82"/>
      <c r="L43" s="82"/>
      <c r="M43" s="82"/>
      <c r="N43" s="82"/>
      <c r="O43" s="82"/>
    </row>
    <row r="44" spans="1:15" ht="20.25" x14ac:dyDescent="0.25">
      <c r="A44" s="102"/>
      <c r="B44" s="102"/>
      <c r="C44" s="104"/>
      <c r="D44" s="104"/>
      <c r="E44" s="82"/>
      <c r="F44" s="82"/>
      <c r="G44" s="82"/>
      <c r="H44" s="82"/>
      <c r="I44" s="82"/>
      <c r="J44" s="82"/>
      <c r="K44" s="82"/>
      <c r="L44" s="82"/>
      <c r="M44" s="82"/>
      <c r="N44" s="82"/>
      <c r="O44" s="82"/>
    </row>
    <row r="45" spans="1:15" ht="20.25" x14ac:dyDescent="0.25">
      <c r="A45" s="102"/>
      <c r="B45" s="102"/>
      <c r="C45" s="104"/>
      <c r="D45" s="104"/>
      <c r="E45" s="82"/>
      <c r="F45" s="82"/>
      <c r="G45" s="82"/>
      <c r="H45" s="82"/>
      <c r="I45" s="82"/>
      <c r="J45" s="82"/>
      <c r="K45" s="82"/>
      <c r="L45" s="82"/>
      <c r="M45" s="82"/>
      <c r="N45" s="82"/>
      <c r="O45" s="82"/>
    </row>
    <row r="46" spans="1:15" ht="20.25" x14ac:dyDescent="0.25">
      <c r="A46" s="102"/>
      <c r="B46" s="102"/>
      <c r="C46" s="104"/>
      <c r="D46" s="104"/>
      <c r="E46" s="82"/>
      <c r="F46" s="82"/>
      <c r="G46" s="82"/>
      <c r="H46" s="82"/>
      <c r="I46" s="82"/>
      <c r="J46" s="82"/>
      <c r="K46" s="82"/>
      <c r="L46" s="82"/>
      <c r="M46" s="82"/>
      <c r="N46" s="82"/>
      <c r="O46" s="82"/>
    </row>
    <row r="47" spans="1:15" ht="20.25" x14ac:dyDescent="0.25">
      <c r="A47" s="102"/>
      <c r="B47" s="102"/>
      <c r="C47" s="104"/>
      <c r="D47" s="104"/>
      <c r="E47" s="82"/>
      <c r="F47" s="82"/>
      <c r="G47" s="82"/>
      <c r="H47" s="82"/>
      <c r="I47" s="82"/>
      <c r="J47" s="82"/>
      <c r="K47" s="82"/>
      <c r="L47" s="82"/>
      <c r="M47" s="82"/>
      <c r="N47" s="82"/>
      <c r="O47" s="82"/>
    </row>
    <row r="48" spans="1:15" ht="20.25" x14ac:dyDescent="0.25">
      <c r="A48" s="102"/>
      <c r="B48" s="102"/>
      <c r="C48" s="104"/>
      <c r="D48" s="104"/>
      <c r="E48" s="82"/>
      <c r="F48" s="82"/>
      <c r="G48" s="82"/>
      <c r="H48" s="82"/>
      <c r="I48" s="82"/>
      <c r="J48" s="82"/>
      <c r="K48" s="82"/>
      <c r="L48" s="82"/>
      <c r="M48" s="82"/>
      <c r="N48" s="82"/>
      <c r="O48" s="82"/>
    </row>
    <row r="49" spans="1:15" ht="20.25" x14ac:dyDescent="0.25">
      <c r="A49" s="102"/>
      <c r="B49" s="102"/>
      <c r="C49" s="104"/>
      <c r="D49" s="104"/>
      <c r="E49" s="82"/>
      <c r="F49" s="82"/>
      <c r="G49" s="82"/>
      <c r="H49" s="82"/>
      <c r="I49" s="82"/>
      <c r="J49" s="82"/>
      <c r="K49" s="82"/>
      <c r="L49" s="82"/>
      <c r="M49" s="82"/>
      <c r="N49" s="82"/>
      <c r="O49" s="82"/>
    </row>
    <row r="50" spans="1:15" ht="20.25" x14ac:dyDescent="0.25">
      <c r="A50" s="102"/>
      <c r="B50" s="102"/>
      <c r="C50" s="104"/>
      <c r="D50" s="104"/>
      <c r="E50" s="82"/>
      <c r="F50" s="82"/>
      <c r="G50" s="82"/>
      <c r="H50" s="82"/>
      <c r="I50" s="82"/>
      <c r="J50" s="82"/>
      <c r="K50" s="82"/>
      <c r="L50" s="82"/>
      <c r="M50" s="82"/>
      <c r="N50" s="82"/>
      <c r="O50" s="82"/>
    </row>
    <row r="51" spans="1:15" ht="20.25" x14ac:dyDescent="0.25">
      <c r="A51" s="102"/>
      <c r="B51" s="102"/>
      <c r="C51" s="104"/>
      <c r="D51" s="104"/>
      <c r="E51" s="82"/>
      <c r="F51" s="82"/>
      <c r="G51" s="82"/>
      <c r="H51" s="82"/>
      <c r="I51" s="82"/>
      <c r="J51" s="82"/>
      <c r="K51" s="82"/>
      <c r="L51" s="82"/>
      <c r="M51" s="82"/>
      <c r="N51" s="82"/>
      <c r="O51" s="82"/>
    </row>
    <row r="52" spans="1:15" ht="20.25" x14ac:dyDescent="0.25">
      <c r="A52" s="102"/>
      <c r="B52" s="22"/>
      <c r="C52" s="33"/>
      <c r="D52" s="33"/>
    </row>
    <row r="53" spans="1:15" ht="20.25" x14ac:dyDescent="0.25">
      <c r="A53" s="102"/>
      <c r="B53" s="22"/>
      <c r="C53" s="33"/>
      <c r="D53" s="33"/>
    </row>
    <row r="54" spans="1:15" ht="20.25" x14ac:dyDescent="0.25">
      <c r="A54" s="102"/>
      <c r="B54" s="22"/>
      <c r="C54" s="33"/>
      <c r="D54" s="33"/>
    </row>
    <row r="55" spans="1:15" ht="20.25" x14ac:dyDescent="0.25">
      <c r="A55" s="102"/>
      <c r="B55" s="22"/>
      <c r="C55" s="33"/>
      <c r="D55" s="33"/>
    </row>
    <row r="56" spans="1:15" ht="20.25" x14ac:dyDescent="0.25">
      <c r="A56" s="102"/>
      <c r="B56" s="22"/>
      <c r="C56" s="33"/>
      <c r="D56" s="33"/>
    </row>
    <row r="57" spans="1:15" ht="20.25" x14ac:dyDescent="0.25">
      <c r="A57" s="102"/>
      <c r="B57" s="22"/>
      <c r="C57" s="33"/>
      <c r="D57" s="33"/>
    </row>
    <row r="58" spans="1:15" ht="20.25" x14ac:dyDescent="0.25">
      <c r="A58" s="102"/>
      <c r="B58" s="22"/>
      <c r="C58" s="33"/>
      <c r="D58" s="33"/>
    </row>
    <row r="59" spans="1:15" ht="20.25" x14ac:dyDescent="0.25">
      <c r="A59" s="102"/>
      <c r="B59" s="22"/>
      <c r="C59" s="33"/>
      <c r="D59" s="33"/>
    </row>
    <row r="60" spans="1:15" ht="20.25" x14ac:dyDescent="0.25">
      <c r="A60" s="102"/>
      <c r="B60" s="22"/>
      <c r="C60" s="33"/>
      <c r="D60" s="33"/>
    </row>
    <row r="61" spans="1:15" ht="20.25" x14ac:dyDescent="0.25">
      <c r="A61" s="102"/>
      <c r="B61" s="22"/>
      <c r="C61" s="33"/>
      <c r="D61" s="33"/>
    </row>
    <row r="62" spans="1:15" ht="20.25" x14ac:dyDescent="0.25">
      <c r="A62" s="102"/>
      <c r="B62" s="22"/>
      <c r="C62" s="33"/>
      <c r="D62" s="33"/>
    </row>
    <row r="63" spans="1:15" ht="20.25" x14ac:dyDescent="0.25">
      <c r="A63" s="102"/>
      <c r="B63" s="22"/>
      <c r="C63" s="33"/>
      <c r="D63" s="33"/>
    </row>
    <row r="64" spans="1:15" ht="20.25" x14ac:dyDescent="0.25">
      <c r="A64" s="102"/>
      <c r="B64" s="22"/>
      <c r="C64" s="33"/>
      <c r="D64" s="33"/>
    </row>
    <row r="65" spans="1:4" ht="20.25" x14ac:dyDescent="0.25">
      <c r="A65" s="102"/>
      <c r="B65" s="22"/>
      <c r="C65" s="33"/>
      <c r="D65" s="33"/>
    </row>
    <row r="66" spans="1:4" ht="20.25" x14ac:dyDescent="0.25">
      <c r="A66" s="102"/>
      <c r="B66" s="22"/>
      <c r="C66" s="33"/>
      <c r="D66" s="33"/>
    </row>
    <row r="67" spans="1:4" ht="20.25" x14ac:dyDescent="0.25">
      <c r="A67" s="102"/>
      <c r="B67" s="22"/>
      <c r="C67" s="33"/>
      <c r="D67" s="33"/>
    </row>
    <row r="68" spans="1:4" ht="20.25" x14ac:dyDescent="0.25">
      <c r="A68" s="102"/>
      <c r="B68" s="22"/>
      <c r="C68" s="33"/>
      <c r="D68" s="33"/>
    </row>
    <row r="69" spans="1:4" ht="20.25" x14ac:dyDescent="0.25">
      <c r="A69" s="102"/>
      <c r="B69" s="22"/>
      <c r="C69" s="33"/>
      <c r="D69" s="33"/>
    </row>
    <row r="70" spans="1:4" ht="20.25" x14ac:dyDescent="0.25">
      <c r="A70" s="102"/>
      <c r="B70" s="22"/>
      <c r="C70" s="33"/>
      <c r="D70" s="33"/>
    </row>
    <row r="71" spans="1:4" ht="20.25" x14ac:dyDescent="0.25">
      <c r="A71" s="102"/>
      <c r="B71" s="22"/>
      <c r="C71" s="33"/>
      <c r="D71" s="33"/>
    </row>
    <row r="72" spans="1:4" ht="20.25" x14ac:dyDescent="0.25">
      <c r="A72" s="102"/>
      <c r="B72" s="22"/>
      <c r="C72" s="33"/>
      <c r="D72" s="33"/>
    </row>
    <row r="73" spans="1:4" ht="20.25" x14ac:dyDescent="0.25">
      <c r="A73" s="102"/>
      <c r="B73" s="22"/>
      <c r="C73" s="33"/>
      <c r="D73" s="33"/>
    </row>
    <row r="74" spans="1:4" ht="20.25" x14ac:dyDescent="0.25">
      <c r="A74" s="102"/>
      <c r="B74" s="22"/>
      <c r="C74" s="33"/>
      <c r="D74" s="33"/>
    </row>
    <row r="75" spans="1:4" ht="20.25" x14ac:dyDescent="0.25">
      <c r="A75" s="102"/>
      <c r="B75" s="22"/>
      <c r="C75" s="33"/>
      <c r="D75" s="33"/>
    </row>
    <row r="76" spans="1:4" ht="20.25" x14ac:dyDescent="0.25">
      <c r="A76" s="102"/>
      <c r="B76" s="22"/>
      <c r="C76" s="33"/>
      <c r="D76" s="33"/>
    </row>
    <row r="77" spans="1:4" ht="20.25" x14ac:dyDescent="0.25">
      <c r="A77" s="102"/>
      <c r="B77" s="22"/>
      <c r="C77" s="33"/>
      <c r="D77" s="33"/>
    </row>
    <row r="78" spans="1:4" ht="20.25" x14ac:dyDescent="0.25">
      <c r="A78" s="102"/>
      <c r="B78" s="22"/>
      <c r="C78" s="33"/>
      <c r="D78" s="33"/>
    </row>
    <row r="79" spans="1:4" ht="20.25" x14ac:dyDescent="0.25">
      <c r="A79" s="102"/>
      <c r="B79" s="22"/>
      <c r="C79" s="33"/>
      <c r="D79" s="33"/>
    </row>
    <row r="80" spans="1:4" ht="20.25" x14ac:dyDescent="0.25">
      <c r="A80" s="102"/>
      <c r="B80" s="22"/>
      <c r="C80" s="33"/>
      <c r="D80" s="33"/>
    </row>
    <row r="81" spans="1:4" ht="20.25" x14ac:dyDescent="0.25">
      <c r="A81" s="102"/>
      <c r="B81" s="22"/>
      <c r="C81" s="33"/>
      <c r="D81" s="33"/>
    </row>
    <row r="82" spans="1:4" ht="20.25" x14ac:dyDescent="0.25">
      <c r="A82" s="102"/>
      <c r="B82" s="22"/>
      <c r="C82" s="33"/>
      <c r="D82" s="33"/>
    </row>
    <row r="83" spans="1:4" ht="20.25" x14ac:dyDescent="0.25">
      <c r="A83" s="102"/>
      <c r="B83" s="22"/>
      <c r="C83" s="33"/>
      <c r="D83" s="33"/>
    </row>
    <row r="84" spans="1:4" ht="20.25" x14ac:dyDescent="0.25">
      <c r="A84" s="102"/>
      <c r="B84" s="22"/>
      <c r="C84" s="33"/>
      <c r="D84" s="33"/>
    </row>
    <row r="85" spans="1:4" ht="20.25" x14ac:dyDescent="0.25">
      <c r="A85" s="102"/>
      <c r="B85" s="22"/>
      <c r="C85" s="33"/>
      <c r="D85" s="33"/>
    </row>
    <row r="86" spans="1:4" ht="20.25" x14ac:dyDescent="0.25">
      <c r="A86" s="102"/>
      <c r="B86" s="22"/>
      <c r="C86" s="33"/>
      <c r="D86" s="33"/>
    </row>
    <row r="87" spans="1:4" ht="20.25" x14ac:dyDescent="0.25">
      <c r="A87" s="102"/>
      <c r="B87" s="22"/>
      <c r="C87" s="33"/>
      <c r="D87" s="33"/>
    </row>
    <row r="88" spans="1:4" ht="20.25" x14ac:dyDescent="0.25">
      <c r="A88" s="102"/>
      <c r="B88" s="22"/>
      <c r="C88" s="33"/>
      <c r="D88" s="33"/>
    </row>
    <row r="89" spans="1:4" ht="20.25" x14ac:dyDescent="0.25">
      <c r="A89" s="102"/>
      <c r="B89" s="22"/>
      <c r="C89" s="33"/>
      <c r="D89" s="33"/>
    </row>
    <row r="90" spans="1:4" ht="20.25" x14ac:dyDescent="0.25">
      <c r="A90" s="102"/>
      <c r="B90" s="22"/>
      <c r="C90" s="33"/>
      <c r="D90" s="33"/>
    </row>
    <row r="91" spans="1:4" ht="20.25" x14ac:dyDescent="0.25">
      <c r="A91" s="102"/>
      <c r="B91" s="22"/>
      <c r="C91" s="33"/>
      <c r="D91" s="33"/>
    </row>
    <row r="92" spans="1:4" ht="20.25" x14ac:dyDescent="0.25">
      <c r="A92" s="102"/>
      <c r="B92" s="22"/>
      <c r="C92" s="33"/>
      <c r="D92" s="33"/>
    </row>
    <row r="93" spans="1:4" ht="20.25" x14ac:dyDescent="0.25">
      <c r="A93" s="102"/>
      <c r="B93" s="22"/>
      <c r="C93" s="33"/>
      <c r="D93" s="33"/>
    </row>
    <row r="94" spans="1:4" ht="20.25" x14ac:dyDescent="0.25">
      <c r="A94" s="102"/>
      <c r="B94" s="22"/>
      <c r="C94" s="33"/>
      <c r="D94" s="33"/>
    </row>
    <row r="95" spans="1:4" ht="20.25" x14ac:dyDescent="0.25">
      <c r="A95" s="102"/>
      <c r="B95" s="22"/>
      <c r="C95" s="33"/>
      <c r="D95" s="33"/>
    </row>
    <row r="96" spans="1:4" ht="20.25" x14ac:dyDescent="0.25">
      <c r="A96" s="102"/>
      <c r="B96" s="22"/>
      <c r="C96" s="33"/>
      <c r="D96" s="33"/>
    </row>
    <row r="97" spans="1:4" ht="20.25" x14ac:dyDescent="0.25">
      <c r="A97" s="102"/>
      <c r="B97" s="22"/>
      <c r="C97" s="33"/>
      <c r="D97" s="33"/>
    </row>
    <row r="98" spans="1:4" ht="20.25" x14ac:dyDescent="0.25">
      <c r="A98" s="102"/>
      <c r="B98" s="22"/>
      <c r="C98" s="33"/>
      <c r="D98" s="33"/>
    </row>
    <row r="99" spans="1:4" ht="20.25" x14ac:dyDescent="0.25">
      <c r="A99" s="102"/>
      <c r="B99" s="22"/>
      <c r="C99" s="33"/>
      <c r="D99" s="33"/>
    </row>
    <row r="100" spans="1:4" ht="20.25" x14ac:dyDescent="0.25">
      <c r="A100" s="102"/>
      <c r="B100" s="22"/>
      <c r="C100" s="33"/>
      <c r="D100" s="33"/>
    </row>
    <row r="101" spans="1:4" ht="20.25" x14ac:dyDescent="0.25">
      <c r="A101" s="102"/>
      <c r="B101" s="22"/>
      <c r="C101" s="33"/>
      <c r="D101" s="33"/>
    </row>
    <row r="102" spans="1:4" ht="20.25" x14ac:dyDescent="0.25">
      <c r="A102" s="102"/>
      <c r="B102" s="22"/>
      <c r="C102" s="33"/>
      <c r="D102" s="33"/>
    </row>
    <row r="103" spans="1:4" ht="20.25" x14ac:dyDescent="0.25">
      <c r="A103" s="102"/>
      <c r="B103" s="22"/>
      <c r="C103" s="33"/>
      <c r="D103" s="33"/>
    </row>
    <row r="104" spans="1:4" ht="20.25" x14ac:dyDescent="0.25">
      <c r="A104" s="102"/>
      <c r="B104" s="22"/>
      <c r="C104" s="33"/>
      <c r="D104" s="33"/>
    </row>
    <row r="105" spans="1:4" ht="20.25" x14ac:dyDescent="0.25">
      <c r="A105" s="102"/>
      <c r="B105" s="22"/>
      <c r="C105" s="33"/>
      <c r="D105" s="33"/>
    </row>
    <row r="106" spans="1:4" ht="20.25" x14ac:dyDescent="0.25">
      <c r="A106" s="102"/>
      <c r="B106" s="22"/>
      <c r="C106" s="33"/>
      <c r="D106" s="33"/>
    </row>
    <row r="107" spans="1:4" ht="20.25" x14ac:dyDescent="0.25">
      <c r="A107" s="102"/>
      <c r="B107" s="22"/>
      <c r="C107" s="33"/>
      <c r="D107" s="33"/>
    </row>
    <row r="108" spans="1:4" ht="20.25" x14ac:dyDescent="0.25">
      <c r="A108" s="102"/>
      <c r="B108" s="22"/>
      <c r="C108" s="33"/>
      <c r="D108" s="33"/>
    </row>
    <row r="109" spans="1:4" ht="20.25" x14ac:dyDescent="0.25">
      <c r="A109" s="102"/>
      <c r="B109" s="22"/>
      <c r="C109" s="33"/>
      <c r="D109" s="33"/>
    </row>
    <row r="110" spans="1:4" ht="20.25" x14ac:dyDescent="0.25">
      <c r="A110" s="102"/>
      <c r="B110" s="22"/>
      <c r="C110" s="33"/>
      <c r="D110" s="33"/>
    </row>
    <row r="111" spans="1:4" ht="20.25" x14ac:dyDescent="0.25">
      <c r="A111" s="102"/>
      <c r="B111" s="22"/>
      <c r="C111" s="33"/>
      <c r="D111" s="33"/>
    </row>
    <row r="112" spans="1:4" ht="20.25" x14ac:dyDescent="0.25">
      <c r="A112" s="102"/>
      <c r="B112" s="22"/>
      <c r="C112" s="33"/>
      <c r="D112" s="33"/>
    </row>
    <row r="113" spans="1:4" ht="20.25" x14ac:dyDescent="0.25">
      <c r="A113" s="102"/>
      <c r="B113" s="22"/>
      <c r="C113" s="33"/>
      <c r="D113" s="33"/>
    </row>
    <row r="114" spans="1:4" ht="20.25" x14ac:dyDescent="0.25">
      <c r="A114" s="102"/>
      <c r="B114" s="22"/>
      <c r="C114" s="33"/>
      <c r="D114" s="33"/>
    </row>
    <row r="115" spans="1:4" ht="20.25" x14ac:dyDescent="0.25">
      <c r="A115" s="102"/>
      <c r="B115" s="22"/>
      <c r="C115" s="33"/>
      <c r="D115" s="33"/>
    </row>
    <row r="116" spans="1:4" ht="20.25" x14ac:dyDescent="0.25">
      <c r="A116" s="102"/>
      <c r="B116" s="22"/>
      <c r="C116" s="33"/>
      <c r="D116" s="33"/>
    </row>
    <row r="117" spans="1:4" ht="20.25" x14ac:dyDescent="0.25">
      <c r="A117" s="102"/>
      <c r="B117" s="22"/>
      <c r="C117" s="33"/>
      <c r="D117" s="33"/>
    </row>
    <row r="118" spans="1:4" ht="20.25" x14ac:dyDescent="0.25">
      <c r="A118" s="102"/>
      <c r="B118" s="22"/>
      <c r="C118" s="33"/>
      <c r="D118" s="33"/>
    </row>
    <row r="119" spans="1:4" ht="20.25" x14ac:dyDescent="0.25">
      <c r="A119" s="102"/>
      <c r="B119" s="22"/>
      <c r="C119" s="33"/>
      <c r="D119" s="33"/>
    </row>
    <row r="120" spans="1:4" ht="20.25" x14ac:dyDescent="0.25">
      <c r="A120" s="102"/>
      <c r="B120" s="22"/>
      <c r="C120" s="33"/>
      <c r="D120" s="33"/>
    </row>
    <row r="121" spans="1:4" ht="20.25" x14ac:dyDescent="0.25">
      <c r="A121" s="102"/>
      <c r="B121" s="22"/>
      <c r="C121" s="33"/>
      <c r="D121" s="33"/>
    </row>
    <row r="122" spans="1:4" ht="20.25" x14ac:dyDescent="0.25">
      <c r="A122" s="102"/>
      <c r="B122" s="22"/>
      <c r="C122" s="33"/>
      <c r="D122" s="33"/>
    </row>
    <row r="123" spans="1:4" ht="20.25" x14ac:dyDescent="0.25">
      <c r="A123" s="102"/>
      <c r="B123" s="22"/>
      <c r="C123" s="33"/>
      <c r="D123" s="33"/>
    </row>
    <row r="124" spans="1:4" ht="20.25" x14ac:dyDescent="0.25">
      <c r="A124" s="102"/>
      <c r="B124" s="22"/>
      <c r="C124" s="33"/>
      <c r="D124" s="33"/>
    </row>
    <row r="125" spans="1:4" ht="20.25" x14ac:dyDescent="0.25">
      <c r="A125" s="102"/>
      <c r="B125" s="22"/>
      <c r="C125" s="33"/>
      <c r="D125" s="33"/>
    </row>
    <row r="126" spans="1:4" ht="20.25" x14ac:dyDescent="0.25">
      <c r="A126" s="102"/>
      <c r="B126" s="22"/>
      <c r="C126" s="33"/>
      <c r="D126" s="33"/>
    </row>
    <row r="127" spans="1:4" ht="20.25" x14ac:dyDescent="0.25">
      <c r="A127" s="102"/>
      <c r="B127" s="22"/>
      <c r="C127" s="33"/>
      <c r="D127" s="33"/>
    </row>
    <row r="128" spans="1:4" ht="20.25" x14ac:dyDescent="0.25">
      <c r="A128" s="102"/>
      <c r="B128" s="22"/>
      <c r="C128" s="33"/>
      <c r="D128" s="33"/>
    </row>
    <row r="129" spans="1:4" ht="20.25" x14ac:dyDescent="0.25">
      <c r="A129" s="102"/>
      <c r="B129" s="22"/>
      <c r="C129" s="33"/>
      <c r="D129" s="33"/>
    </row>
    <row r="130" spans="1:4" ht="20.25" x14ac:dyDescent="0.25">
      <c r="A130" s="102"/>
      <c r="B130" s="22"/>
      <c r="C130" s="33"/>
      <c r="D130" s="33"/>
    </row>
    <row r="131" spans="1:4" ht="20.25" x14ac:dyDescent="0.25">
      <c r="A131" s="102"/>
      <c r="B131" s="22"/>
      <c r="C131" s="33"/>
      <c r="D131" s="33"/>
    </row>
    <row r="132" spans="1:4" ht="20.25" x14ac:dyDescent="0.25">
      <c r="A132" s="102"/>
      <c r="B132" s="22"/>
      <c r="C132" s="33"/>
      <c r="D132" s="33"/>
    </row>
    <row r="133" spans="1:4" ht="20.25" x14ac:dyDescent="0.25">
      <c r="A133" s="102"/>
      <c r="B133" s="22"/>
      <c r="C133" s="33"/>
      <c r="D133" s="33"/>
    </row>
    <row r="134" spans="1:4" ht="20.25" x14ac:dyDescent="0.25">
      <c r="A134" s="102"/>
      <c r="B134" s="22"/>
      <c r="C134" s="33"/>
      <c r="D134" s="33"/>
    </row>
    <row r="135" spans="1:4" ht="20.25" x14ac:dyDescent="0.25">
      <c r="A135" s="102"/>
      <c r="B135" s="22"/>
      <c r="C135" s="33"/>
      <c r="D135" s="33"/>
    </row>
    <row r="136" spans="1:4" ht="20.25" x14ac:dyDescent="0.25">
      <c r="A136" s="102"/>
      <c r="B136" s="22"/>
      <c r="C136" s="33"/>
      <c r="D136" s="33"/>
    </row>
    <row r="137" spans="1:4" ht="20.25" x14ac:dyDescent="0.25">
      <c r="A137" s="102"/>
      <c r="B137" s="22"/>
      <c r="C137" s="33"/>
      <c r="D137" s="33"/>
    </row>
    <row r="138" spans="1:4" ht="20.25" x14ac:dyDescent="0.25">
      <c r="A138" s="102"/>
      <c r="B138" s="22"/>
      <c r="C138" s="33"/>
      <c r="D138" s="33"/>
    </row>
    <row r="139" spans="1:4" ht="20.25" x14ac:dyDescent="0.25">
      <c r="A139" s="102"/>
      <c r="B139" s="22"/>
      <c r="C139" s="33"/>
      <c r="D139" s="33"/>
    </row>
    <row r="140" spans="1:4" ht="20.25" x14ac:dyDescent="0.25">
      <c r="A140" s="102"/>
      <c r="B140" s="22"/>
      <c r="C140" s="33"/>
      <c r="D140" s="33"/>
    </row>
    <row r="141" spans="1:4" ht="20.25" x14ac:dyDescent="0.25">
      <c r="A141" s="102"/>
      <c r="B141" s="22"/>
      <c r="C141" s="33"/>
      <c r="D141" s="33"/>
    </row>
    <row r="142" spans="1:4" ht="20.25" x14ac:dyDescent="0.25">
      <c r="A142" s="102"/>
      <c r="B142" s="22"/>
      <c r="C142" s="33"/>
      <c r="D142" s="33"/>
    </row>
    <row r="143" spans="1:4" ht="20.25" x14ac:dyDescent="0.25">
      <c r="A143" s="102"/>
      <c r="B143" s="22"/>
      <c r="C143" s="33"/>
      <c r="D143" s="33"/>
    </row>
    <row r="144" spans="1:4" ht="20.25" x14ac:dyDescent="0.25">
      <c r="A144" s="102"/>
      <c r="B144" s="22"/>
      <c r="C144" s="33"/>
      <c r="D144" s="33"/>
    </row>
    <row r="145" spans="1:4" ht="20.25" x14ac:dyDescent="0.25">
      <c r="A145" s="102"/>
      <c r="B145" s="22"/>
      <c r="C145" s="33"/>
      <c r="D145" s="33"/>
    </row>
    <row r="146" spans="1:4" ht="20.25" x14ac:dyDescent="0.25">
      <c r="A146" s="102"/>
      <c r="B146" s="22"/>
      <c r="C146" s="33"/>
      <c r="D146" s="33"/>
    </row>
    <row r="147" spans="1:4" ht="20.25" x14ac:dyDescent="0.25">
      <c r="A147" s="102"/>
      <c r="B147" s="22"/>
      <c r="C147" s="33"/>
      <c r="D147" s="33"/>
    </row>
    <row r="148" spans="1:4" ht="20.25" x14ac:dyDescent="0.25">
      <c r="A148" s="102"/>
      <c r="B148" s="22"/>
      <c r="C148" s="33"/>
      <c r="D148" s="33"/>
    </row>
    <row r="149" spans="1:4" ht="20.25" x14ac:dyDescent="0.25">
      <c r="A149" s="102"/>
      <c r="B149" s="22"/>
      <c r="C149" s="33"/>
      <c r="D149" s="33"/>
    </row>
    <row r="150" spans="1:4" ht="20.25" x14ac:dyDescent="0.25">
      <c r="A150" s="102"/>
      <c r="B150" s="22"/>
      <c r="C150" s="33"/>
      <c r="D150" s="33"/>
    </row>
    <row r="151" spans="1:4" ht="20.25" x14ac:dyDescent="0.25">
      <c r="A151" s="102"/>
      <c r="B151" s="22"/>
      <c r="C151" s="33"/>
      <c r="D151" s="33"/>
    </row>
    <row r="152" spans="1:4" ht="20.25" x14ac:dyDescent="0.25">
      <c r="A152" s="102"/>
      <c r="B152" s="22"/>
      <c r="C152" s="33"/>
      <c r="D152" s="33"/>
    </row>
    <row r="153" spans="1:4" ht="20.25" x14ac:dyDescent="0.25">
      <c r="A153" s="102"/>
      <c r="B153" s="22"/>
      <c r="C153" s="33"/>
      <c r="D153" s="33"/>
    </row>
    <row r="154" spans="1:4" ht="20.25" x14ac:dyDescent="0.25">
      <c r="A154" s="102"/>
      <c r="B154" s="22"/>
      <c r="C154" s="33"/>
      <c r="D154" s="33"/>
    </row>
    <row r="155" spans="1:4" ht="20.25" x14ac:dyDescent="0.25">
      <c r="A155" s="102"/>
      <c r="B155" s="22"/>
      <c r="C155" s="33"/>
      <c r="D155" s="33"/>
    </row>
    <row r="156" spans="1:4" ht="20.25" x14ac:dyDescent="0.25">
      <c r="A156" s="102"/>
      <c r="B156" s="22"/>
      <c r="C156" s="33"/>
      <c r="D156" s="33"/>
    </row>
    <row r="157" spans="1:4" ht="20.25" x14ac:dyDescent="0.25">
      <c r="A157" s="102"/>
      <c r="B157" s="22"/>
      <c r="C157" s="33"/>
      <c r="D157" s="33"/>
    </row>
    <row r="158" spans="1:4" ht="20.25" x14ac:dyDescent="0.25">
      <c r="A158" s="102"/>
      <c r="B158" s="22"/>
      <c r="C158" s="33"/>
      <c r="D158" s="33"/>
    </row>
    <row r="159" spans="1:4" ht="20.25" x14ac:dyDescent="0.25">
      <c r="A159" s="102"/>
      <c r="B159" s="22"/>
      <c r="C159" s="33"/>
      <c r="D159" s="33"/>
    </row>
    <row r="160" spans="1:4" ht="20.25" x14ac:dyDescent="0.25">
      <c r="A160" s="102"/>
      <c r="B160" s="22"/>
      <c r="C160" s="33"/>
      <c r="D160" s="33"/>
    </row>
    <row r="161" spans="1:4" ht="20.25" x14ac:dyDescent="0.25">
      <c r="A161" s="102"/>
      <c r="B161" s="22"/>
      <c r="C161" s="33"/>
      <c r="D161" s="33"/>
    </row>
    <row r="162" spans="1:4" ht="20.25" x14ac:dyDescent="0.25">
      <c r="A162" s="102"/>
      <c r="B162" s="22"/>
      <c r="C162" s="33"/>
      <c r="D162" s="33"/>
    </row>
    <row r="163" spans="1:4" ht="20.25" x14ac:dyDescent="0.25">
      <c r="A163" s="102"/>
      <c r="B163" s="22"/>
      <c r="C163" s="33"/>
      <c r="D163" s="33"/>
    </row>
    <row r="164" spans="1:4" ht="20.25" x14ac:dyDescent="0.25">
      <c r="A164" s="102"/>
      <c r="B164" s="22"/>
      <c r="C164" s="33"/>
      <c r="D164" s="33"/>
    </row>
    <row r="165" spans="1:4" ht="20.25" x14ac:dyDescent="0.25">
      <c r="A165" s="102"/>
      <c r="B165" s="22"/>
      <c r="C165" s="33"/>
      <c r="D165" s="33"/>
    </row>
    <row r="166" spans="1:4" ht="20.25" x14ac:dyDescent="0.25">
      <c r="A166" s="102"/>
      <c r="B166" s="22"/>
      <c r="C166" s="33"/>
      <c r="D166" s="33"/>
    </row>
    <row r="167" spans="1:4" ht="20.25" x14ac:dyDescent="0.25">
      <c r="A167" s="102"/>
      <c r="B167" s="22"/>
      <c r="C167" s="33"/>
      <c r="D167" s="33"/>
    </row>
    <row r="168" spans="1:4" ht="20.25" x14ac:dyDescent="0.25">
      <c r="A168" s="102"/>
      <c r="B168" s="22"/>
      <c r="C168" s="33"/>
      <c r="D168" s="33"/>
    </row>
    <row r="169" spans="1:4" ht="20.25" x14ac:dyDescent="0.25">
      <c r="A169" s="102"/>
      <c r="B169" s="22"/>
      <c r="C169" s="33"/>
      <c r="D169" s="33"/>
    </row>
    <row r="170" spans="1:4" ht="20.25" x14ac:dyDescent="0.25">
      <c r="A170" s="102"/>
      <c r="B170" s="22"/>
      <c r="C170" s="33"/>
      <c r="D170" s="33"/>
    </row>
    <row r="171" spans="1:4" ht="20.25" x14ac:dyDescent="0.25">
      <c r="A171" s="102"/>
      <c r="B171" s="22"/>
      <c r="C171" s="33"/>
      <c r="D171" s="33"/>
    </row>
    <row r="172" spans="1:4" ht="20.25" x14ac:dyDescent="0.25">
      <c r="A172" s="102"/>
      <c r="B172" s="22"/>
      <c r="C172" s="33"/>
      <c r="D172" s="33"/>
    </row>
    <row r="173" spans="1:4" ht="20.25" x14ac:dyDescent="0.25">
      <c r="A173" s="102"/>
      <c r="B173" s="22"/>
      <c r="C173" s="33"/>
      <c r="D173" s="33"/>
    </row>
    <row r="174" spans="1:4" ht="20.25" x14ac:dyDescent="0.25">
      <c r="A174" s="102"/>
      <c r="B174" s="22"/>
      <c r="C174" s="33"/>
      <c r="D174" s="33"/>
    </row>
    <row r="175" spans="1:4" ht="20.25" x14ac:dyDescent="0.25">
      <c r="A175" s="102"/>
      <c r="B175" s="22"/>
      <c r="C175" s="33"/>
      <c r="D175" s="33"/>
    </row>
    <row r="176" spans="1:4" ht="20.25" x14ac:dyDescent="0.25">
      <c r="A176" s="102"/>
      <c r="B176" s="22"/>
      <c r="C176" s="33"/>
      <c r="D176" s="33"/>
    </row>
    <row r="177" spans="1:4" ht="20.25" x14ac:dyDescent="0.25">
      <c r="A177" s="102"/>
      <c r="B177" s="22"/>
      <c r="C177" s="33"/>
      <c r="D177" s="33"/>
    </row>
    <row r="178" spans="1:4" ht="20.25" x14ac:dyDescent="0.25">
      <c r="A178" s="102"/>
      <c r="B178" s="22"/>
      <c r="C178" s="33"/>
      <c r="D178" s="33"/>
    </row>
    <row r="179" spans="1:4" ht="20.25" x14ac:dyDescent="0.25">
      <c r="A179" s="102"/>
      <c r="B179" s="22"/>
      <c r="C179" s="33"/>
      <c r="D179" s="33"/>
    </row>
    <row r="180" spans="1:4" ht="20.25" x14ac:dyDescent="0.25">
      <c r="A180" s="102"/>
      <c r="B180" s="22"/>
      <c r="C180" s="33"/>
      <c r="D180" s="33"/>
    </row>
    <row r="181" spans="1:4" ht="20.25" x14ac:dyDescent="0.25">
      <c r="A181" s="102"/>
      <c r="B181" s="22"/>
      <c r="C181" s="33"/>
      <c r="D181" s="33"/>
    </row>
    <row r="182" spans="1:4" ht="20.25" x14ac:dyDescent="0.25">
      <c r="A182" s="102"/>
      <c r="B182" s="22"/>
      <c r="C182" s="33"/>
      <c r="D182" s="33"/>
    </row>
    <row r="183" spans="1:4" ht="20.25" x14ac:dyDescent="0.25">
      <c r="A183" s="102"/>
      <c r="B183" s="22"/>
      <c r="C183" s="33"/>
      <c r="D183" s="33"/>
    </row>
    <row r="184" spans="1:4" ht="20.25" x14ac:dyDescent="0.25">
      <c r="A184" s="102"/>
      <c r="B184" s="22"/>
      <c r="C184" s="33"/>
      <c r="D184" s="33"/>
    </row>
    <row r="185" spans="1:4" ht="20.25" x14ac:dyDescent="0.25">
      <c r="A185" s="102"/>
      <c r="B185" s="22"/>
      <c r="C185" s="33"/>
      <c r="D185" s="33"/>
    </row>
    <row r="186" spans="1:4" ht="20.25" x14ac:dyDescent="0.25">
      <c r="A186" s="102"/>
      <c r="B186" s="22"/>
      <c r="C186" s="33"/>
      <c r="D186" s="33"/>
    </row>
    <row r="187" spans="1:4" ht="20.25" x14ac:dyDescent="0.25">
      <c r="A187" s="102"/>
      <c r="B187" s="22"/>
      <c r="C187" s="33"/>
      <c r="D187" s="33"/>
    </row>
    <row r="188" spans="1:4" ht="20.25" x14ac:dyDescent="0.25">
      <c r="A188" s="102"/>
      <c r="B188" s="22"/>
      <c r="C188" s="33"/>
      <c r="D188" s="33"/>
    </row>
    <row r="189" spans="1:4" ht="20.25" x14ac:dyDescent="0.25">
      <c r="A189" s="102"/>
      <c r="B189" s="22"/>
      <c r="C189" s="33"/>
      <c r="D189" s="33"/>
    </row>
    <row r="190" spans="1:4" ht="20.25" x14ac:dyDescent="0.25">
      <c r="A190" s="102"/>
      <c r="B190" s="22"/>
      <c r="C190" s="33"/>
      <c r="D190" s="33"/>
    </row>
    <row r="191" spans="1:4" ht="20.25" x14ac:dyDescent="0.25">
      <c r="A191" s="102"/>
      <c r="B191" s="22"/>
      <c r="C191" s="33"/>
      <c r="D191" s="33"/>
    </row>
    <row r="192" spans="1:4" ht="20.25" x14ac:dyDescent="0.25">
      <c r="A192" s="102"/>
      <c r="B192" s="22"/>
      <c r="C192" s="33"/>
      <c r="D192" s="33"/>
    </row>
    <row r="193" spans="1:4" ht="20.25" x14ac:dyDescent="0.25">
      <c r="A193" s="102"/>
      <c r="B193" s="22"/>
      <c r="C193" s="33"/>
      <c r="D193" s="33"/>
    </row>
    <row r="194" spans="1:4" ht="20.25" x14ac:dyDescent="0.25">
      <c r="A194" s="102"/>
      <c r="B194" s="22"/>
      <c r="C194" s="33"/>
      <c r="D194" s="33"/>
    </row>
    <row r="195" spans="1:4" ht="20.25" x14ac:dyDescent="0.25">
      <c r="A195" s="102"/>
      <c r="B195" s="22"/>
      <c r="C195" s="33"/>
      <c r="D195" s="33"/>
    </row>
    <row r="196" spans="1:4" ht="20.25" x14ac:dyDescent="0.25">
      <c r="A196" s="102"/>
      <c r="B196" s="22"/>
      <c r="C196" s="33"/>
      <c r="D196" s="33"/>
    </row>
    <row r="197" spans="1:4" ht="20.25" x14ac:dyDescent="0.25">
      <c r="A197" s="102"/>
      <c r="B197" s="22"/>
      <c r="C197" s="33"/>
      <c r="D197" s="33"/>
    </row>
    <row r="198" spans="1:4" ht="20.25" x14ac:dyDescent="0.25">
      <c r="A198" s="102"/>
      <c r="B198" s="22"/>
      <c r="C198" s="33"/>
      <c r="D198" s="33"/>
    </row>
    <row r="199" spans="1:4" ht="20.25" x14ac:dyDescent="0.25">
      <c r="A199" s="102"/>
      <c r="B199" s="22"/>
      <c r="C199" s="33"/>
      <c r="D199" s="33"/>
    </row>
    <row r="200" spans="1:4" ht="20.25" x14ac:dyDescent="0.25">
      <c r="A200" s="102"/>
      <c r="B200" s="22"/>
      <c r="C200" s="33"/>
      <c r="D200" s="33"/>
    </row>
    <row r="201" spans="1:4" ht="20.25" x14ac:dyDescent="0.25">
      <c r="A201" s="102"/>
      <c r="B201" s="22"/>
      <c r="C201" s="33"/>
      <c r="D201" s="33"/>
    </row>
    <row r="202" spans="1:4" ht="20.25" x14ac:dyDescent="0.25">
      <c r="A202" s="102"/>
      <c r="B202" s="22"/>
      <c r="C202" s="33"/>
      <c r="D202" s="33"/>
    </row>
    <row r="203" spans="1:4" ht="20.25" x14ac:dyDescent="0.25">
      <c r="A203" s="102"/>
      <c r="B203" s="22"/>
      <c r="C203" s="33"/>
      <c r="D203" s="33"/>
    </row>
    <row r="204" spans="1:4" ht="20.25" x14ac:dyDescent="0.25">
      <c r="A204" s="102"/>
      <c r="B204" s="22"/>
      <c r="C204" s="33"/>
      <c r="D204" s="33"/>
    </row>
    <row r="205" spans="1:4" ht="20.25" x14ac:dyDescent="0.25">
      <c r="A205" s="102"/>
      <c r="B205" s="22"/>
      <c r="C205" s="33"/>
      <c r="D205" s="33"/>
    </row>
    <row r="206" spans="1:4" ht="20.25" x14ac:dyDescent="0.25">
      <c r="A206" s="102"/>
      <c r="B206" s="22"/>
      <c r="C206" s="33"/>
      <c r="D206" s="33"/>
    </row>
    <row r="207" spans="1:4" ht="20.25" x14ac:dyDescent="0.25">
      <c r="A207" s="102"/>
      <c r="B207" s="22"/>
      <c r="C207" s="33"/>
      <c r="D207" s="33"/>
    </row>
    <row r="208" spans="1:4" x14ac:dyDescent="0.25">
      <c r="A208" s="82"/>
      <c r="B208" s="22"/>
      <c r="C208" s="22"/>
      <c r="D208" s="22"/>
    </row>
    <row r="209" spans="1:8" ht="20.25" x14ac:dyDescent="0.25">
      <c r="A209" s="82"/>
      <c r="B209" s="29" t="s">
        <v>87</v>
      </c>
      <c r="C209" s="29" t="s">
        <v>143</v>
      </c>
      <c r="D209" s="32" t="s">
        <v>87</v>
      </c>
      <c r="E209" s="32" t="s">
        <v>143</v>
      </c>
    </row>
    <row r="210" spans="1:8" ht="21" x14ac:dyDescent="0.35">
      <c r="A210" s="82"/>
      <c r="B210" s="30" t="s">
        <v>89</v>
      </c>
      <c r="C210" s="30" t="s">
        <v>57</v>
      </c>
      <c r="D210" t="s">
        <v>89</v>
      </c>
      <c r="F210" t="str">
        <f>IF(NOT(ISBLANK(D210)),D210,IF(NOT(ISBLANK(E210)),"     "&amp;E210,FALSE))</f>
        <v>Afectación Económica o presupuestal</v>
      </c>
      <c r="G210" t="s">
        <v>89</v>
      </c>
      <c r="H210" t="str">
        <f>IF(NOT(ISERROR(MATCH(G210,_xlfn.ANCHORARRAY(B221),0))),F223&amp;"Por favor no seleccionar los criterios de impacto",G210)</f>
        <v>❌Por favor no seleccionar los criterios de impacto</v>
      </c>
    </row>
    <row r="211" spans="1:8" ht="21" x14ac:dyDescent="0.35">
      <c r="A211" s="82"/>
      <c r="B211" s="30" t="s">
        <v>89</v>
      </c>
      <c r="C211" s="30" t="s">
        <v>92</v>
      </c>
      <c r="E211" t="s">
        <v>57</v>
      </c>
      <c r="F211" t="str">
        <f t="shared" ref="F211:F221" si="0">IF(NOT(ISBLANK(D211)),D211,IF(NOT(ISBLANK(E211)),"     "&amp;E211,FALSE))</f>
        <v xml:space="preserve">     Afectación menor a 10 SMLMV .</v>
      </c>
    </row>
    <row r="212" spans="1:8" ht="21" x14ac:dyDescent="0.35">
      <c r="A212" s="82"/>
      <c r="B212" s="30" t="s">
        <v>89</v>
      </c>
      <c r="C212" s="30" t="s">
        <v>93</v>
      </c>
      <c r="E212" t="s">
        <v>92</v>
      </c>
      <c r="F212" t="str">
        <f t="shared" si="0"/>
        <v xml:space="preserve">     Entre 10 y 50 SMLMV </v>
      </c>
    </row>
    <row r="213" spans="1:8" ht="21" x14ac:dyDescent="0.35">
      <c r="A213" s="82"/>
      <c r="B213" s="30" t="s">
        <v>89</v>
      </c>
      <c r="C213" s="30" t="s">
        <v>94</v>
      </c>
      <c r="E213" t="s">
        <v>93</v>
      </c>
      <c r="F213" t="str">
        <f t="shared" si="0"/>
        <v xml:space="preserve">     Entre 50 y 100 SMLMV </v>
      </c>
    </row>
    <row r="214" spans="1:8" ht="21" x14ac:dyDescent="0.35">
      <c r="A214" s="82"/>
      <c r="B214" s="30" t="s">
        <v>89</v>
      </c>
      <c r="C214" s="30" t="s">
        <v>95</v>
      </c>
      <c r="E214" t="s">
        <v>94</v>
      </c>
      <c r="F214" t="str">
        <f t="shared" si="0"/>
        <v xml:space="preserve">     Entre 100 y 500 SMLMV </v>
      </c>
    </row>
    <row r="215" spans="1:8" ht="21" x14ac:dyDescent="0.35">
      <c r="A215" s="82"/>
      <c r="B215" s="30" t="s">
        <v>56</v>
      </c>
      <c r="C215" s="30" t="s">
        <v>96</v>
      </c>
      <c r="E215" t="s">
        <v>95</v>
      </c>
      <c r="F215" t="str">
        <f t="shared" si="0"/>
        <v xml:space="preserve">     Mayor a 500 SMLMV </v>
      </c>
    </row>
    <row r="216" spans="1:8" ht="21" x14ac:dyDescent="0.35">
      <c r="A216" s="82"/>
      <c r="B216" s="30" t="s">
        <v>56</v>
      </c>
      <c r="C216" s="30" t="s">
        <v>97</v>
      </c>
      <c r="D216" t="s">
        <v>56</v>
      </c>
      <c r="F216" t="str">
        <f t="shared" si="0"/>
        <v>Pérdida Reputacional</v>
      </c>
    </row>
    <row r="217" spans="1:8" ht="21" x14ac:dyDescent="0.35">
      <c r="A217" s="82"/>
      <c r="B217" s="30" t="s">
        <v>56</v>
      </c>
      <c r="C217" s="30" t="s">
        <v>99</v>
      </c>
      <c r="E217" t="s">
        <v>96</v>
      </c>
      <c r="F217" t="str">
        <f t="shared" si="0"/>
        <v xml:space="preserve">     El riesgo afecta la imagen de alguna área de la organización</v>
      </c>
    </row>
    <row r="218" spans="1:8" ht="21" x14ac:dyDescent="0.35">
      <c r="A218" s="82"/>
      <c r="B218" s="30" t="s">
        <v>56</v>
      </c>
      <c r="C218" s="30" t="s">
        <v>98</v>
      </c>
      <c r="E218" t="s">
        <v>97</v>
      </c>
      <c r="F218" t="str">
        <f t="shared" si="0"/>
        <v xml:space="preserve">     El riesgo afecta la imagen de la entidad internamente, de conocimiento general, nivel interno, de junta dircetiva y accionistas y/o de provedores</v>
      </c>
    </row>
    <row r="219" spans="1:8" ht="21" x14ac:dyDescent="0.35">
      <c r="A219" s="82"/>
      <c r="B219" s="30" t="s">
        <v>56</v>
      </c>
      <c r="C219" s="30" t="s">
        <v>117</v>
      </c>
      <c r="E219" t="s">
        <v>99</v>
      </c>
      <c r="F219" t="str">
        <f t="shared" si="0"/>
        <v xml:space="preserve">     El riesgo afecta la imagen de la entidad con algunos usuarios de relevancia frente al logro de los objetivos</v>
      </c>
    </row>
    <row r="220" spans="1:8" x14ac:dyDescent="0.25">
      <c r="A220" s="82"/>
      <c r="B220" s="31"/>
      <c r="C220" s="31"/>
      <c r="E220" t="s">
        <v>98</v>
      </c>
      <c r="F220" t="str">
        <f t="shared" si="0"/>
        <v xml:space="preserve">     El riesgo afecta la imagen de de la entidad con efecto publicitario sostenido a nivel de sector administrativo, nivel departamental o municipal</v>
      </c>
    </row>
    <row r="221" spans="1:8" x14ac:dyDescent="0.25">
      <c r="A221" s="82"/>
      <c r="B221" s="31" t="str" cm="1">
        <f t="array" ref="B221:B223">_xlfn.UNIQUE(Tabla1[[#All],[Criterios]])</f>
        <v>Criterios</v>
      </c>
      <c r="C221" s="31"/>
      <c r="E221" t="s">
        <v>117</v>
      </c>
      <c r="F221" t="str">
        <f t="shared" si="0"/>
        <v xml:space="preserve">     El riesgo afecta la imagen de la entidad a nivel nacional, con efecto publicitarios sostenible a nivel país</v>
      </c>
    </row>
    <row r="222" spans="1:8" x14ac:dyDescent="0.25">
      <c r="A222" s="82"/>
      <c r="B222" s="31" t="str">
        <v>Afectación Económica o presupuestal</v>
      </c>
      <c r="C222" s="31"/>
    </row>
    <row r="223" spans="1:8" x14ac:dyDescent="0.25">
      <c r="B223" s="31" t="str">
        <v>Pérdida Reputacional</v>
      </c>
      <c r="C223" s="31"/>
      <c r="F223" s="34" t="s">
        <v>145</v>
      </c>
    </row>
    <row r="224" spans="1:8" x14ac:dyDescent="0.25">
      <c r="B224" s="21"/>
      <c r="C224" s="21"/>
      <c r="F224" s="34" t="s">
        <v>146</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heetViews>
  <sheetFormatPr baseColWidth="10" defaultColWidth="14.42578125" defaultRowHeight="12.75" x14ac:dyDescent="0.2"/>
  <cols>
    <col min="1" max="2" width="14.42578125" style="87"/>
    <col min="3" max="3" width="17" style="87" customWidth="1"/>
    <col min="4" max="4" width="14.42578125" style="87"/>
    <col min="5" max="5" width="46" style="87" customWidth="1"/>
    <col min="6" max="16384" width="14.42578125" style="87"/>
  </cols>
  <sheetData>
    <row r="1" spans="2:6" ht="24" customHeight="1" thickBot="1" x14ac:dyDescent="0.25">
      <c r="B1" s="407" t="s">
        <v>77</v>
      </c>
      <c r="C1" s="408"/>
      <c r="D1" s="408"/>
      <c r="E1" s="408"/>
      <c r="F1" s="409"/>
    </row>
    <row r="2" spans="2:6" ht="16.5" thickBot="1" x14ac:dyDescent="0.3">
      <c r="B2" s="88"/>
      <c r="C2" s="88"/>
      <c r="D2" s="88"/>
      <c r="E2" s="88"/>
      <c r="F2" s="88"/>
    </row>
    <row r="3" spans="2:6" ht="16.5" thickBot="1" x14ac:dyDescent="0.25">
      <c r="B3" s="411" t="s">
        <v>63</v>
      </c>
      <c r="C3" s="412"/>
      <c r="D3" s="412"/>
      <c r="E3" s="100" t="s">
        <v>64</v>
      </c>
      <c r="F3" s="101" t="s">
        <v>65</v>
      </c>
    </row>
    <row r="4" spans="2:6" ht="31.5" x14ac:dyDescent="0.2">
      <c r="B4" s="413" t="s">
        <v>66</v>
      </c>
      <c r="C4" s="415" t="s">
        <v>13</v>
      </c>
      <c r="D4" s="89" t="s">
        <v>14</v>
      </c>
      <c r="E4" s="90" t="s">
        <v>67</v>
      </c>
      <c r="F4" s="91">
        <v>0.25</v>
      </c>
    </row>
    <row r="5" spans="2:6" ht="47.25" x14ac:dyDescent="0.2">
      <c r="B5" s="414"/>
      <c r="C5" s="416"/>
      <c r="D5" s="92" t="s">
        <v>15</v>
      </c>
      <c r="E5" s="93" t="s">
        <v>68</v>
      </c>
      <c r="F5" s="94">
        <v>0.15</v>
      </c>
    </row>
    <row r="6" spans="2:6" ht="47.25" x14ac:dyDescent="0.2">
      <c r="B6" s="414"/>
      <c r="C6" s="416"/>
      <c r="D6" s="92" t="s">
        <v>16</v>
      </c>
      <c r="E6" s="93" t="s">
        <v>69</v>
      </c>
      <c r="F6" s="94">
        <v>0.1</v>
      </c>
    </row>
    <row r="7" spans="2:6" ht="63" x14ac:dyDescent="0.2">
      <c r="B7" s="414"/>
      <c r="C7" s="416" t="s">
        <v>17</v>
      </c>
      <c r="D7" s="92" t="s">
        <v>10</v>
      </c>
      <c r="E7" s="93" t="s">
        <v>70</v>
      </c>
      <c r="F7" s="94">
        <v>0.25</v>
      </c>
    </row>
    <row r="8" spans="2:6" ht="31.5" x14ac:dyDescent="0.2">
      <c r="B8" s="414"/>
      <c r="C8" s="416"/>
      <c r="D8" s="92" t="s">
        <v>9</v>
      </c>
      <c r="E8" s="93" t="s">
        <v>71</v>
      </c>
      <c r="F8" s="94">
        <v>0.15</v>
      </c>
    </row>
    <row r="9" spans="2:6" ht="47.25" x14ac:dyDescent="0.2">
      <c r="B9" s="414" t="s">
        <v>160</v>
      </c>
      <c r="C9" s="416" t="s">
        <v>18</v>
      </c>
      <c r="D9" s="92" t="s">
        <v>19</v>
      </c>
      <c r="E9" s="93" t="s">
        <v>72</v>
      </c>
      <c r="F9" s="95" t="s">
        <v>73</v>
      </c>
    </row>
    <row r="10" spans="2:6" ht="63" x14ac:dyDescent="0.2">
      <c r="B10" s="414"/>
      <c r="C10" s="416"/>
      <c r="D10" s="92" t="s">
        <v>20</v>
      </c>
      <c r="E10" s="93" t="s">
        <v>74</v>
      </c>
      <c r="F10" s="95" t="s">
        <v>73</v>
      </c>
    </row>
    <row r="11" spans="2:6" ht="47.25" x14ac:dyDescent="0.2">
      <c r="B11" s="414"/>
      <c r="C11" s="416" t="s">
        <v>21</v>
      </c>
      <c r="D11" s="92" t="s">
        <v>22</v>
      </c>
      <c r="E11" s="93" t="s">
        <v>75</v>
      </c>
      <c r="F11" s="95" t="s">
        <v>73</v>
      </c>
    </row>
    <row r="12" spans="2:6" ht="47.25" x14ac:dyDescent="0.2">
      <c r="B12" s="414"/>
      <c r="C12" s="416"/>
      <c r="D12" s="92" t="s">
        <v>23</v>
      </c>
      <c r="E12" s="93" t="s">
        <v>76</v>
      </c>
      <c r="F12" s="95" t="s">
        <v>73</v>
      </c>
    </row>
    <row r="13" spans="2:6" ht="31.5" x14ac:dyDescent="0.2">
      <c r="B13" s="414"/>
      <c r="C13" s="416" t="s">
        <v>24</v>
      </c>
      <c r="D13" s="92" t="s">
        <v>118</v>
      </c>
      <c r="E13" s="93" t="s">
        <v>121</v>
      </c>
      <c r="F13" s="95" t="s">
        <v>73</v>
      </c>
    </row>
    <row r="14" spans="2:6" ht="32.25" thickBot="1" x14ac:dyDescent="0.25">
      <c r="B14" s="417"/>
      <c r="C14" s="418"/>
      <c r="D14" s="96" t="s">
        <v>119</v>
      </c>
      <c r="E14" s="97" t="s">
        <v>120</v>
      </c>
      <c r="F14" s="98" t="s">
        <v>73</v>
      </c>
    </row>
    <row r="15" spans="2:6" ht="49.5" customHeight="1" x14ac:dyDescent="0.2">
      <c r="B15" s="410" t="s">
        <v>157</v>
      </c>
      <c r="C15" s="410"/>
      <c r="D15" s="410"/>
      <c r="E15" s="410"/>
      <c r="F15" s="410"/>
    </row>
    <row r="16" spans="2:6" ht="27" customHeight="1" x14ac:dyDescent="0.25">
      <c r="B16" s="99"/>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132</v>
      </c>
    </row>
    <row r="3" spans="2:5" x14ac:dyDescent="0.25">
      <c r="B3" t="s">
        <v>32</v>
      </c>
      <c r="E3" t="s">
        <v>131</v>
      </c>
    </row>
    <row r="4" spans="2:5" x14ac:dyDescent="0.25">
      <c r="B4" t="s">
        <v>136</v>
      </c>
      <c r="E4" t="s">
        <v>133</v>
      </c>
    </row>
    <row r="5" spans="2:5" x14ac:dyDescent="0.25">
      <c r="B5" t="s">
        <v>135</v>
      </c>
    </row>
    <row r="8" spans="2:5" x14ac:dyDescent="0.25">
      <c r="B8" t="s">
        <v>85</v>
      </c>
    </row>
    <row r="9" spans="2:5" x14ac:dyDescent="0.25">
      <c r="B9" t="s">
        <v>39</v>
      </c>
    </row>
    <row r="10" spans="2:5" x14ac:dyDescent="0.25">
      <c r="B10" t="s">
        <v>40</v>
      </c>
    </row>
    <row r="13" spans="2:5" x14ac:dyDescent="0.25">
      <c r="B13" t="s">
        <v>128</v>
      </c>
    </row>
    <row r="14" spans="2:5" x14ac:dyDescent="0.25">
      <c r="B14" t="s">
        <v>122</v>
      </c>
    </row>
    <row r="15" spans="2:5" x14ac:dyDescent="0.25">
      <c r="B15" t="s">
        <v>125</v>
      </c>
    </row>
    <row r="16" spans="2:5" x14ac:dyDescent="0.25">
      <c r="B16" t="s">
        <v>123</v>
      </c>
    </row>
    <row r="17" spans="2:2" x14ac:dyDescent="0.25">
      <c r="B17" t="s">
        <v>124</v>
      </c>
    </row>
    <row r="18" spans="2:2" x14ac:dyDescent="0.25">
      <c r="B18" t="s">
        <v>126</v>
      </c>
    </row>
    <row r="19" spans="2:2" x14ac:dyDescent="0.25">
      <c r="B19" t="s">
        <v>127</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14</v>
      </c>
    </row>
    <row r="4" spans="1:1" x14ac:dyDescent="0.2">
      <c r="A4" s="9" t="s">
        <v>15</v>
      </c>
    </row>
    <row r="5" spans="1:1" x14ac:dyDescent="0.2">
      <c r="A5" s="9" t="s">
        <v>16</v>
      </c>
    </row>
    <row r="6" spans="1:1" x14ac:dyDescent="0.2">
      <c r="A6" s="9" t="s">
        <v>10</v>
      </c>
    </row>
    <row r="7" spans="1:1" x14ac:dyDescent="0.2">
      <c r="A7" s="9" t="s">
        <v>9</v>
      </c>
    </row>
    <row r="8" spans="1:1" x14ac:dyDescent="0.2">
      <c r="A8" s="9" t="s">
        <v>19</v>
      </c>
    </row>
    <row r="9" spans="1:1" x14ac:dyDescent="0.2">
      <c r="A9" s="9" t="s">
        <v>20</v>
      </c>
    </row>
    <row r="10" spans="1:1" x14ac:dyDescent="0.2">
      <c r="A10" s="9" t="s">
        <v>22</v>
      </c>
    </row>
    <row r="11" spans="1:1" x14ac:dyDescent="0.2">
      <c r="A11" s="9" t="s">
        <v>23</v>
      </c>
    </row>
    <row r="12" spans="1:1" x14ac:dyDescent="0.2">
      <c r="A12" s="9" t="s">
        <v>25</v>
      </c>
    </row>
    <row r="13" spans="1:1" x14ac:dyDescent="0.2">
      <c r="A13" s="9" t="s">
        <v>26</v>
      </c>
    </row>
    <row r="14" spans="1:1" x14ac:dyDescent="0.2">
      <c r="A14" s="9" t="s">
        <v>27</v>
      </c>
    </row>
    <row r="16" spans="1:1" x14ac:dyDescent="0.2">
      <c r="A16" s="9" t="s">
        <v>30</v>
      </c>
    </row>
    <row r="17" spans="1:1" x14ac:dyDescent="0.2">
      <c r="A17" s="9" t="s">
        <v>31</v>
      </c>
    </row>
    <row r="18" spans="1:1" x14ac:dyDescent="0.2">
      <c r="A18" s="9" t="s">
        <v>32</v>
      </c>
    </row>
    <row r="20" spans="1:1" x14ac:dyDescent="0.2">
      <c r="A20" s="9" t="s">
        <v>39</v>
      </c>
    </row>
    <row r="21" spans="1:1" x14ac:dyDescent="0.2">
      <c r="A21" s="9"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PC</cp:lastModifiedBy>
  <cp:lastPrinted>2020-05-13T01:12:22Z</cp:lastPrinted>
  <dcterms:created xsi:type="dcterms:W3CDTF">2020-03-24T23:12:47Z</dcterms:created>
  <dcterms:modified xsi:type="dcterms:W3CDTF">2024-01-31T16:12:05Z</dcterms:modified>
</cp:coreProperties>
</file>