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24226"/>
  <mc:AlternateContent xmlns:mc="http://schemas.openxmlformats.org/markup-compatibility/2006">
    <mc:Choice Requires="x15">
      <x15ac:absPath xmlns:x15ac="http://schemas.microsoft.com/office/spreadsheetml/2010/11/ac" url="https://d.docs.live.net/afe9d5d49b096ca2/Escritorio/AREA  METROPOLITANA/POLITICA DE RIESGOS/2. VERSION 6/V2/"/>
    </mc:Choice>
  </mc:AlternateContent>
  <xr:revisionPtr revIDLastSave="29" documentId="13_ncr:1_{5F045518-6EF5-47CE-9576-90BEE4F448FC}" xr6:coauthVersionLast="47" xr6:coauthVersionMax="47" xr10:uidLastSave="{ED1DFD36-A248-4017-9C4A-4C19616EDB76}"/>
  <bookViews>
    <workbookView xWindow="-108" yWindow="-108" windowWidth="23256" windowHeight="12456"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 r="Q10" i="1"/>
  <c r="H10" i="1"/>
  <c r="I10" i="1" s="1"/>
  <c r="K17" i="1"/>
  <c r="K21" i="1"/>
  <c r="K19" i="1"/>
  <c r="K18" i="1"/>
  <c r="K20" i="1"/>
  <c r="F221" i="13" l="1"/>
  <c r="F211" i="13"/>
  <c r="F212" i="13"/>
  <c r="F213" i="13"/>
  <c r="F214" i="13"/>
  <c r="F215" i="13"/>
  <c r="F216" i="13"/>
  <c r="F217" i="13"/>
  <c r="F218" i="13"/>
  <c r="F219" i="13"/>
  <c r="F220" i="13"/>
  <c r="F210" i="13"/>
  <c r="K15" i="1"/>
  <c r="K14" i="1"/>
  <c r="K11" i="1"/>
  <c r="K12" i="1"/>
  <c r="B221" i="13" a="1"/>
  <c r="K13" i="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H16" i="1" l="1"/>
  <c r="Q15" i="1"/>
  <c r="Q14" i="1"/>
  <c r="Q13" i="1"/>
  <c r="T21" i="1"/>
  <c r="Q21" i="1"/>
  <c r="T20" i="1"/>
  <c r="Q20" i="1"/>
  <c r="T19" i="1"/>
  <c r="Q19" i="1"/>
  <c r="T18" i="1"/>
  <c r="Q18" i="1"/>
  <c r="T17" i="1"/>
  <c r="Q17" i="1"/>
  <c r="T16" i="1"/>
  <c r="Q16" i="1"/>
  <c r="AB17" i="1" l="1"/>
  <c r="I16" i="1"/>
  <c r="X16" i="1" s="1"/>
  <c r="Y16" i="1" l="1"/>
  <c r="Z16" i="1"/>
  <c r="X17" i="1" s="1"/>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1" i="1"/>
  <c r="T12" i="1"/>
  <c r="T13" i="1"/>
  <c r="T14" i="1"/>
  <c r="T15" i="1"/>
  <c r="Y17" i="1" l="1"/>
  <c r="Z17" i="1"/>
  <c r="X18" i="1" s="1"/>
  <c r="Y18" i="1" s="1"/>
  <c r="Z18" i="1" l="1"/>
  <c r="X19" i="1" s="1"/>
  <c r="Y19" i="1" s="1"/>
  <c r="Q12" i="1"/>
  <c r="Z19" i="1" l="1"/>
  <c r="X20" i="1" s="1"/>
  <c r="Z20" i="1" s="1"/>
  <c r="X21" i="1" s="1"/>
  <c r="X10" i="1"/>
  <c r="Y10" i="1" s="1"/>
  <c r="Y20" i="1" l="1"/>
  <c r="Y21" i="1"/>
  <c r="Z21" i="1"/>
  <c r="Q11" i="1"/>
  <c r="AB11" i="1" s="1"/>
  <c r="Z10" i="1" l="1"/>
  <c r="X11" i="1" s="1"/>
  <c r="Y11" i="1" l="1"/>
  <c r="Z11" i="1" l="1"/>
  <c r="X12" i="1" s="1"/>
  <c r="Y12" i="1" s="1"/>
  <c r="Z12" i="1" l="1"/>
  <c r="X13" i="1" s="1"/>
  <c r="Z13" i="1" l="1"/>
  <c r="X14" i="1" s="1"/>
  <c r="Y14" i="1" l="1"/>
  <c r="Z14" i="1"/>
  <c r="X15" i="1" s="1"/>
  <c r="Y13" i="1"/>
  <c r="Y15" i="1" l="1"/>
  <c r="Z15" i="1"/>
  <c r="J40" i="19" l="1"/>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12" i="1"/>
  <c r="AA11" i="1"/>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AB18" i="1"/>
  <c r="AA17"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19" i="1"/>
  <c r="AA18"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A14" i="1" l="1"/>
  <c r="AB15" i="1"/>
  <c r="AA15"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A19" i="1"/>
  <c r="AB20"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K10" i="1" l="1"/>
  <c r="L10" i="1" s="1"/>
  <c r="K16" i="1"/>
  <c r="L16" i="1" s="1"/>
  <c r="X6" i="18" l="1"/>
  <c r="AJ30" i="18"/>
  <c r="R22" i="18"/>
  <c r="L6" i="18"/>
  <c r="R30" i="18"/>
  <c r="X22" i="18"/>
  <c r="X38" i="18"/>
  <c r="AD38" i="18"/>
  <c r="N16" i="1"/>
  <c r="AD22" i="18"/>
  <c r="M16" i="1"/>
  <c r="AB16" i="1" s="1"/>
  <c r="AA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J42" i="18"/>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T14" i="18"/>
  <c r="AL38" i="18"/>
  <c r="N14" i="18"/>
  <c r="Z6" i="18"/>
  <c r="T38" i="18"/>
  <c r="T22" i="18"/>
  <c r="AL14" i="18"/>
  <c r="N22" i="18"/>
  <c r="AF22" i="18"/>
  <c r="N6" i="18"/>
  <c r="AF6" i="18"/>
  <c r="AF38" i="18"/>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P14" i="18"/>
  <c r="V22" i="18"/>
  <c r="V14" i="18"/>
  <c r="P22" i="18"/>
  <c r="V38" i="18"/>
  <c r="AH14" i="18"/>
  <c r="AH38" i="18"/>
  <c r="J14" i="18"/>
  <c r="AB22" i="18"/>
  <c r="V30" i="18"/>
  <c r="AB14" i="18"/>
  <c r="AB38" i="18"/>
  <c r="J30" i="18"/>
  <c r="P38" i="18"/>
  <c r="AB6" i="18"/>
  <c r="M10" i="1"/>
  <c r="AB10" i="1" s="1"/>
  <c r="AA10" i="1" s="1"/>
  <c r="AH30" i="18"/>
  <c r="J38" i="18"/>
  <c r="AH6" i="18"/>
  <c r="V6" i="18"/>
  <c r="AB30" i="18"/>
  <c r="J22" i="18"/>
  <c r="J6" i="18"/>
  <c r="P30" i="18"/>
  <c r="AH22" i="18"/>
  <c r="P6" i="18"/>
  <c r="N10" i="1"/>
  <c r="AH12" i="18"/>
  <c r="J20" i="18"/>
  <c r="J44" i="18"/>
  <c r="AB28" i="18"/>
  <c r="P28" i="18"/>
  <c r="P12" i="18"/>
  <c r="AH20" i="18"/>
  <c r="P44" i="18"/>
  <c r="AB12" i="18"/>
  <c r="P20" i="18"/>
  <c r="J36" i="18"/>
  <c r="P36" i="18"/>
  <c r="AB44" i="18"/>
  <c r="V44" i="18"/>
  <c r="J28" i="18"/>
  <c r="AH36" i="18"/>
  <c r="V12" i="18"/>
  <c r="V28" i="18"/>
  <c r="AH44" i="18"/>
  <c r="AB20" i="18"/>
  <c r="AB36" i="18"/>
  <c r="AH28" i="18"/>
  <c r="V36" i="18"/>
  <c r="V20" i="18"/>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H7" i="19" l="1"/>
  <c r="J27" i="19"/>
  <c r="P37" i="19"/>
  <c r="P47" i="19"/>
  <c r="V7" i="19"/>
  <c r="AB17" i="19"/>
  <c r="AB27" i="19"/>
  <c r="AH37" i="19"/>
  <c r="J7" i="19"/>
  <c r="J17" i="19"/>
  <c r="P27" i="19"/>
  <c r="V37" i="19"/>
  <c r="V47" i="19"/>
  <c r="AB7" i="19"/>
  <c r="AH17" i="19"/>
  <c r="J37" i="19"/>
  <c r="P17" i="19"/>
  <c r="P7" i="19"/>
  <c r="J47" i="19"/>
  <c r="AC16" i="1"/>
  <c r="V17" i="19"/>
  <c r="AH27" i="19"/>
  <c r="V27" i="19"/>
  <c r="AB37" i="19"/>
  <c r="AH47" i="19"/>
  <c r="AB47" i="19"/>
  <c r="P9" i="19"/>
  <c r="P29" i="19"/>
  <c r="V19" i="19"/>
  <c r="AB9" i="19"/>
  <c r="AB49" i="19"/>
  <c r="AH19" i="19"/>
  <c r="V39" i="19"/>
  <c r="AB29" i="19"/>
  <c r="AH29" i="19"/>
  <c r="V9" i="19"/>
  <c r="P49" i="19"/>
  <c r="AB19" i="19"/>
  <c r="J39" i="19"/>
  <c r="AH9" i="19"/>
  <c r="J49" i="19"/>
  <c r="J9" i="19"/>
  <c r="AB39" i="19"/>
  <c r="J29" i="19"/>
  <c r="P19" i="19"/>
  <c r="V29" i="19"/>
  <c r="AH49" i="19"/>
  <c r="J19" i="19"/>
  <c r="V49" i="19"/>
  <c r="P39" i="19"/>
  <c r="AH39" i="19"/>
  <c r="P18" i="19"/>
  <c r="J48" i="19"/>
  <c r="AB8" i="19"/>
  <c r="AB28" i="19"/>
  <c r="AH28" i="19"/>
  <c r="V48" i="19"/>
  <c r="V28" i="19"/>
  <c r="P28" i="19"/>
  <c r="P38" i="19"/>
  <c r="P48" i="19"/>
  <c r="J8" i="19"/>
  <c r="AH48" i="19"/>
  <c r="AB48" i="19"/>
  <c r="V18" i="19"/>
  <c r="J28" i="19"/>
  <c r="V38" i="19"/>
  <c r="AB38" i="19"/>
  <c r="P8" i="19"/>
  <c r="V8" i="19"/>
  <c r="AH38" i="19"/>
  <c r="AB18" i="19"/>
  <c r="J18" i="19"/>
  <c r="AH8" i="19"/>
  <c r="AH18" i="19"/>
  <c r="J38" i="19"/>
  <c r="P16" i="19"/>
  <c r="P6" i="19"/>
  <c r="AH6" i="19"/>
  <c r="V46" i="19"/>
  <c r="AH46" i="19"/>
  <c r="AB46" i="19"/>
  <c r="J6" i="19"/>
  <c r="P46" i="19"/>
  <c r="AB26" i="19"/>
  <c r="AB16" i="19"/>
  <c r="AH26" i="19"/>
  <c r="J16" i="19"/>
  <c r="V26" i="19"/>
  <c r="AH36" i="19"/>
  <c r="P26" i="19"/>
  <c r="V16" i="19"/>
  <c r="V36" i="19"/>
  <c r="AC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<sst xmlns="http://schemas.openxmlformats.org/spreadsheetml/2006/main" count="350" uniqueCount="236">
  <si>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</si>
  <si>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</si>
  <si>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</si>
  <si>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</si>
  <si>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</si>
  <si>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</si>
  <si>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</si>
  <si>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</si>
  <si>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</si>
  <si>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</si>
  <si>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</si>
  <si>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</si>
  <si>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</si>
  <si>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</si>
  <si>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</si>
  <si>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</si>
  <si>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</si>
  <si>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</si>
  <si>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</si>
  <si>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</si>
  <si>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</si>
  <si>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</si>
  <si>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</si>
  <si>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</si>
  <si>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</si>
  <si>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</si>
  <si>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</si>
  <si>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</si>
  <si>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</si>
  <si>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</si>
  <si>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</si>
  <si>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</si>
  <si>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</si>
  <si>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</si>
  <si>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</si>
  <si>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</si>
  <si>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</si>
  <si>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</si>
  <si>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</si>
  <si>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</si>
  <si>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</si>
  <si>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</si>
  <si>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</si>
  <si>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</si>
  <si>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</si>
  <si>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</si>
  <si>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</si>
  <si>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</si>
  <si>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</si>
  <si>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</si>
  <si>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</si>
  <si>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</si>
  <si>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</si>
  <si>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</si>
  <si>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</si>
  <si>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</si>
  <si>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</si>
  <si>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</si>
  <si>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</si>
  <si>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</si>
  <si>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</si>
  <si>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</si>
  <si>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</si>
  <si>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</si>
  <si>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</si>
  <si>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</si>
  <si>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</si>
  <si>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</si>
  <si>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</si>
  <si>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</si>
  <si>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</si>
  <si>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</si>
  <si>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</si>
  <si>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</si>
  <si>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</si>
  <si>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</si>
  <si>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</si>
  <si>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</si>
  <si>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</si>
  <si>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</si>
  <si>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</si>
  <si>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</si>
  <si>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</si>
  <si>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</si>
  <si>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</si>
  <si>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</si>
  <si>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</si>
  <si>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</si>
  <si>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</si>
  <si>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</si>
  <si>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</si>
  <si>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</si>
  <si>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</si>
  <si>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</si>
  <si>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</si>
  <si>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</si>
  <si>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</si>
  <si>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</si>
  <si>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</si>
  <si>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</si>
  <si>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</si>
  <si>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</si>
  <si>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</si>
  <si>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</si>
  <si>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</si>
  <si>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</si>
  <si>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</si>
  <si>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</si>
  <si>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</si>
  <si>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</si>
  <si>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</si>
  <si>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</si>
  <si>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</si>
  <si>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</si>
  <si>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</si>
  <si>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</si>
  <si>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</si>
  <si>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</si>
  <si>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</si>
  <si>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</si>
  <si>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</si>
  <si>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</si>
  <si>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</si>
  <si>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</si>
  <si>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</si>
  <si>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</si>
  <si>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</si>
  <si>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</si>
  <si>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</si>
  <si>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</si>
  <si>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</si>
  <si>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</si>
  <si>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</si>
  <si>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</si>
  <si>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</si>
  <si>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</si>
  <si>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</si>
  <si>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</si>
  <si>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</si>
  <si>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</si>
  <si>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</si>
  <si>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</si>
  <si>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</si>
  <si>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</si>
  <si>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</si>
  <si>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</si>
  <si>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</si>
  <si>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</si>
  <si>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</si>
  <si>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</si>
  <si>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</si>
  <si>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</si>
  <si>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</si>
  <si>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</si>
  <si>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</si>
  <si>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</si>
  <si>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</si>
  <si>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</si>
  <si>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</si>
  <si>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</si>
  <si>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</si>
  <si>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</si>
  <si>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</si>
  <si>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</si>
  <si>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</si>
  <si>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</si>
  <si>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</si>
  <si>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</si>
  <si>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</si>
  <si>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</si>
  <si>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</si>
  <si>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</si>
  <si>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</si>
  <si>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</si>
  <si>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</si>
  <si>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</si>
  <si>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</si>
  <si>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</si>
  <si>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</si>
  <si>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</si>
  <si>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</si>
  <si>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</si>
  <si>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</si>
  <si>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</si>
  <si>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</si>
  <si>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</si>
  <si>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</si>
  <si>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</si>
  <si>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</si>
  <si>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</si>
  <si>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</si>
  <si>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</si>
  <si>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</si>
  <si>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</si>
  <si>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</si>
  <si>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</si>
  <si>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</si>
  <si>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</si>
  <si>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</si>
  <si>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</si>
  <si>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</si>
  <si>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</si>
  <si>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</si>
  <si>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</si>
  <si>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</si>
  <si>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</si>
  <si>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</si>
  <si>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</si>
  <si>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</si>
  <si>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</si>
  <si>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</si>
  <si>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</si>
  <si>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SEGUIMIENTO</t>
  </si>
  <si>
    <t>GESTIÓN TRANSPORTE METROPOLITANO</t>
  </si>
  <si>
    <t>Revisar los actuales  procedimientos de la subdirección de transporte</t>
  </si>
  <si>
    <t xml:space="preserve">Verificacion de la correspondencia devuelta </t>
  </si>
  <si>
    <t xml:space="preserve">mantener actualizados  la totalidad de los procedimientos acorde a la normatividad legal vigente </t>
  </si>
  <si>
    <t xml:space="preserve">Solicitar mediante Oficio a la dependencia responsable del reparto de la  correspondencia  </t>
  </si>
  <si>
    <t>PERMANENTE</t>
  </si>
  <si>
    <t>SUBDIRECCIÓN DE TRANSPORTE METROPOLITANO</t>
  </si>
  <si>
    <t>31/08/2023
31/12/2023</t>
  </si>
  <si>
    <t>En estos momentos se está realizando el ajuste al procedimiento para la expedición, renovación o sustitución de la Tarjeta de operación, documento de transporte que soporta la operación de los vehículos vinculados en las diferentes modalidades de transporte público bajo la jurisdicción del Área Metropolitana de Bucaramanga AMB, Actualización que se realiza con el fin integrar el proceso de liquidación y otras funcionalidades de la plataforma BPM.</t>
  </si>
  <si>
    <t>Falta de talento humano capacitado.</t>
  </si>
  <si>
    <t>Incumplimiento de los parámetros establecidos en el contrato de correspondencia de la entidad.</t>
  </si>
  <si>
    <t>Se rindió informe a la secretaria general del AMB sobre las comunicaciones que han sido objeto de devoluciones en el trimestre por parte de la empresa de correspondencia contratada por la entidad.
Lo anterior teniendo en cuenta que las mismas están siendo devueltas a la entidad de manera tardía generando retrasos en la publicidad de los actos administrativos tal y como se evidencia en el informe que se anexa como evidencia.</t>
  </si>
  <si>
    <t>Posibilidad de riesgo economico y reputacional por no ejecutar el procedimiento establecido por la Subdirección de Transporte con el fin de obtener un beneficio particular.</t>
  </si>
  <si>
    <t xml:space="preserve">Posibilidad de riesgo economico y reputacional por vulneración del debido proceso al no cumplirse con la publicidad oportuna de los actos administrativos. </t>
  </si>
  <si>
    <t>PROCESO DIRECCIONAMIENTO ESTRATÉGICO</t>
  </si>
  <si>
    <r>
      <t xml:space="preserve">CÓDIGO: </t>
    </r>
    <r>
      <rPr>
        <sz val="10"/>
        <rFont val="Arial"/>
        <family val="2"/>
      </rPr>
      <t>DIE-FO-022</t>
    </r>
  </si>
  <si>
    <t>MATRIZ DE RIESGOS DE PROCESO</t>
  </si>
  <si>
    <r>
      <t xml:space="preserve">VERSIÓN: </t>
    </r>
    <r>
      <rPr>
        <sz val="10"/>
        <rFont val="Arial"/>
        <family val="2"/>
      </rPr>
      <t>01</t>
    </r>
  </si>
  <si>
    <t>actualización de procedimientos 
Desactualización de los Procedimientos</t>
  </si>
  <si>
    <t xml:space="preserve">Deficiencia en la entrega  oportuna de la correspondencia de la  SUBDIRECCIÓN DE TRANSPORTE </t>
  </si>
  <si>
    <t xml:space="preserve">Verificar la presunta comisión de infracciones a las normas de Transporte, garantizando a los sujetos procesales el debido proceso y adoptando la decisión que en derecho corresponda. </t>
  </si>
  <si>
    <t>Aplicable a los sujetos sancionables establecidos por el artículo 9 de la ley 105 de 1993.</t>
  </si>
  <si>
    <t>Avance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</si>
</sst>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sz val="11"/>
      <color rgb="FFFF0000"/>
      <name val="Arial Narrow"/>
      <family val="2"/>
    </font>
    <font>
      <b/>
      <sz val="10"/>
      <name val="Arial"/>
      <family val="2"/>
    </font>
    <font>
      <b/>
      <sz val="12"/>
      <name val="Arial"/>
      <family val="2"/>
    </font>
    <font>
      <b/>
      <sz val="14"/>
      <color theme="1"/>
      <name val="Arial Narrow"/>
      <family val="2"/>
    </font>
    <font>
      <b/>
      <sz val="11"/>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2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48" xfId="2" applyFont="1" applyFill="1" applyBorder="1"/>
    <xf numFmtId="0" fontId="49" fillId="3" borderId="49" xfId="2" applyFont="1" applyFill="1" applyBorder="1"/>
    <xf numFmtId="0" fontId="49" fillId="3" borderId="50"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4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8" fillId="3" borderId="30" xfId="0" applyFont="1" applyFill="1" applyBorder="1" applyAlignment="1">
      <alignment horizontal="justify" vertical="center" wrapText="1" readingOrder="1"/>
    </xf>
    <xf numFmtId="9" fontId="37" fillId="3" borderId="35" xfId="0" applyNumberFormat="1"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8" fillId="3" borderId="37" xfId="0" applyFont="1" applyFill="1" applyBorder="1" applyAlignment="1">
      <alignment horizontal="justify" vertical="center" wrapText="1" readingOrder="1"/>
    </xf>
    <xf numFmtId="0" fontId="38" fillId="3" borderId="38" xfId="0" applyFont="1" applyFill="1" applyBorder="1" applyAlignment="1">
      <alignment horizontal="center" vertical="center" wrapText="1" readingOrder="1"/>
    </xf>
    <xf numFmtId="0" fontId="46" fillId="3" borderId="0" xfId="0" applyFont="1" applyFill="1"/>
    <xf numFmtId="0" fontId="37" fillId="15" borderId="42" xfId="0" applyFont="1" applyFill="1" applyBorder="1" applyAlignment="1">
      <alignment horizontal="center" vertical="center" wrapText="1" readingOrder="1"/>
    </xf>
    <xf numFmtId="0" fontId="37" fillId="15" borderId="43"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2" fillId="0" borderId="2" xfId="0" applyFont="1" applyBorder="1" applyAlignment="1" applyProtection="1">
      <alignment horizontal="center" vertical="top" wrapText="1"/>
      <protection locked="0"/>
    </xf>
    <xf numFmtId="0" fontId="59" fillId="0" borderId="2" xfId="0" applyFont="1" applyBorder="1" applyAlignment="1" applyProtection="1">
      <alignment horizontal="center" vertical="top"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wrapText="1"/>
      <protection locked="0"/>
    </xf>
    <xf numFmtId="0" fontId="55" fillId="3" borderId="61" xfId="2" applyFont="1" applyFill="1" applyBorder="1" applyAlignment="1">
      <alignment horizontal="justify" vertical="center" wrapText="1"/>
    </xf>
    <xf numFmtId="0" fontId="55" fillId="3" borderId="62" xfId="2" applyFont="1" applyFill="1" applyBorder="1" applyAlignment="1">
      <alignment horizontal="justify" vertical="center" wrapText="1"/>
    </xf>
    <xf numFmtId="0" fontId="54" fillId="3" borderId="68"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55" xfId="3" applyFont="1" applyFill="1" applyBorder="1" applyAlignment="1">
      <alignment horizontal="left" vertical="top" wrapText="1" readingOrder="1"/>
    </xf>
    <xf numFmtId="0" fontId="54" fillId="3" borderId="56" xfId="3" applyFont="1" applyFill="1" applyBorder="1" applyAlignment="1">
      <alignment horizontal="left" vertical="top" wrapText="1" readingOrder="1"/>
    </xf>
    <xf numFmtId="0" fontId="55" fillId="3" borderId="57" xfId="2" applyFont="1" applyFill="1" applyBorder="1" applyAlignment="1">
      <alignment horizontal="justify" vertical="center" wrapText="1"/>
    </xf>
    <xf numFmtId="0" fontId="55" fillId="3" borderId="58" xfId="2" applyFont="1" applyFill="1" applyBorder="1" applyAlignment="1">
      <alignment horizontal="justify" vertical="center" wrapText="1"/>
    </xf>
    <xf numFmtId="0" fontId="54" fillId="3" borderId="59" xfId="0" applyFont="1" applyFill="1" applyBorder="1" applyAlignment="1">
      <alignment horizontal="left" vertical="center" wrapText="1"/>
    </xf>
    <xf numFmtId="0" fontId="54" fillId="3" borderId="60" xfId="0" applyFont="1" applyFill="1" applyBorder="1" applyAlignment="1">
      <alignment horizontal="left"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70" xfId="0" applyFont="1" applyFill="1" applyBorder="1" applyAlignment="1">
      <alignment horizontal="left" vertical="center" wrapText="1"/>
    </xf>
    <xf numFmtId="0" fontId="54" fillId="3" borderId="71" xfId="0" applyFont="1" applyFill="1" applyBorder="1" applyAlignment="1">
      <alignment horizontal="left" vertical="center" wrapText="1"/>
    </xf>
    <xf numFmtId="0" fontId="55" fillId="3" borderId="63" xfId="0" applyFont="1" applyFill="1" applyBorder="1" applyAlignment="1">
      <alignment horizontal="justify" vertical="center" wrapText="1"/>
    </xf>
    <xf numFmtId="0" fontId="55" fillId="3" borderId="64" xfId="0" applyFont="1" applyFill="1" applyBorder="1" applyAlignment="1">
      <alignment horizontal="justify" vertical="center" wrapText="1"/>
    </xf>
    <xf numFmtId="0" fontId="50" fillId="14" borderId="45" xfId="2" applyFont="1" applyFill="1" applyBorder="1" applyAlignment="1">
      <alignment horizontal="center" vertical="center" wrapText="1"/>
    </xf>
    <xf numFmtId="0" fontId="50" fillId="14" borderId="46" xfId="2" applyFont="1" applyFill="1" applyBorder="1" applyAlignment="1">
      <alignment horizontal="center" vertical="center" wrapText="1"/>
    </xf>
    <xf numFmtId="0" fontId="50" fillId="14" borderId="47"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51" fillId="3" borderId="48" xfId="2" quotePrefix="1" applyFont="1" applyFill="1" applyBorder="1" applyAlignment="1">
      <alignment horizontal="left" vertical="top" wrapText="1"/>
    </xf>
    <xf numFmtId="0" fontId="52" fillId="3" borderId="49"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1" xfId="3" applyFont="1" applyFill="1" applyBorder="1" applyAlignment="1">
      <alignment horizontal="center" vertical="center" wrapText="1"/>
    </xf>
    <xf numFmtId="0" fontId="54" fillId="14" borderId="52" xfId="3" applyFont="1" applyFill="1" applyBorder="1" applyAlignment="1">
      <alignment horizontal="center" vertical="center" wrapText="1"/>
    </xf>
    <xf numFmtId="0" fontId="54" fillId="14" borderId="53" xfId="2" applyFont="1" applyFill="1" applyBorder="1" applyAlignment="1">
      <alignment horizontal="center" vertical="center"/>
    </xf>
    <xf numFmtId="0" fontId="54" fillId="14"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61" fillId="3" borderId="72" xfId="0" applyFont="1" applyFill="1" applyBorder="1" applyAlignment="1">
      <alignment horizontal="center" vertical="center" wrapText="1"/>
    </xf>
    <xf numFmtId="0" fontId="61" fillId="3" borderId="73" xfId="0" applyFont="1" applyFill="1" applyBorder="1" applyAlignment="1">
      <alignment horizontal="center" vertical="center" wrapText="1"/>
    </xf>
    <xf numFmtId="0" fontId="61" fillId="3" borderId="74" xfId="0" applyFont="1" applyFill="1" applyBorder="1" applyAlignment="1">
      <alignment horizontal="center" vertical="center" wrapText="1"/>
    </xf>
    <xf numFmtId="0" fontId="60" fillId="3" borderId="72" xfId="0" applyFont="1" applyFill="1" applyBorder="1" applyAlignment="1">
      <alignment horizontal="left" vertical="center"/>
    </xf>
    <xf numFmtId="0" fontId="60" fillId="3" borderId="74" xfId="0" applyFont="1" applyFill="1" applyBorder="1" applyAlignment="1">
      <alignment horizontal="left" vertical="center"/>
    </xf>
    <xf numFmtId="0" fontId="63" fillId="3" borderId="72" xfId="0" applyFont="1" applyFill="1" applyBorder="1" applyAlignment="1">
      <alignment horizontal="center" vertical="center"/>
    </xf>
    <xf numFmtId="0" fontId="63" fillId="3" borderId="73" xfId="0" applyFont="1" applyFill="1" applyBorder="1" applyAlignment="1">
      <alignment horizontal="center" vertical="center"/>
    </xf>
    <xf numFmtId="0" fontId="63" fillId="3" borderId="74" xfId="0" applyFont="1" applyFill="1" applyBorder="1" applyAlignment="1">
      <alignment horizontal="center" vertical="center"/>
    </xf>
    <xf numFmtId="0" fontId="58" fillId="0" borderId="30" xfId="0" applyFont="1" applyBorder="1" applyAlignment="1" applyProtection="1">
      <alignment horizontal="left" vertical="center"/>
      <protection locked="0"/>
    </xf>
    <xf numFmtId="0" fontId="60" fillId="0" borderId="30" xfId="0" applyFont="1" applyBorder="1" applyAlignment="1">
      <alignment horizontal="center"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2" xfId="0" applyFont="1" applyFill="1" applyBorder="1" applyAlignment="1">
      <alignment horizontal="center" vertical="center" wrapText="1" readingOrder="1"/>
    </xf>
    <xf numFmtId="0" fontId="40" fillId="15" borderId="33" xfId="0" applyFont="1" applyFill="1" applyBorder="1" applyAlignment="1">
      <alignment horizontal="center" vertical="center" wrapText="1" readingOrder="1"/>
    </xf>
    <xf numFmtId="0" fontId="40" fillId="15" borderId="44"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1" xfId="0" applyFont="1" applyFill="1" applyBorder="1" applyAlignment="1">
      <alignment horizontal="center" vertical="center" wrapText="1" readingOrder="1"/>
    </xf>
    <xf numFmtId="0" fontId="37" fillId="15" borderId="42"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25" fillId="2" borderId="30" xfId="0" applyFont="1" applyFill="1" applyBorder="1" applyAlignment="1">
      <alignment horizontal="left" vertical="center"/>
    </xf>
    <xf numFmtId="0" fontId="4" fillId="2" borderId="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62" fillId="2" borderId="4" xfId="0" applyFont="1" applyFill="1" applyBorder="1" applyAlignment="1">
      <alignment horizontal="center" vertical="center" textRotation="90"/>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62" fillId="2" borderId="5" xfId="0" applyFont="1" applyFill="1" applyBorder="1" applyAlignment="1">
      <alignment horizontal="center" vertical="center" textRotation="90"/>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xf>
    <xf numFmtId="0" fontId="8" fillId="0" borderId="30" xfId="0" applyFont="1" applyBorder="1" applyAlignment="1" applyProtection="1">
      <alignment horizontal="left" vertical="center" wrapText="1"/>
      <protection locked="0"/>
    </xf>
    <xf numFmtId="0" fontId="8" fillId="0" borderId="72" xfId="0" applyFont="1" applyBorder="1" applyAlignment="1" applyProtection="1">
      <alignment horizontal="left" vertical="center" wrapText="1"/>
      <protection locked="0"/>
    </xf>
    <xf numFmtId="0" fontId="8" fillId="0" borderId="73" xfId="0" applyFont="1" applyBorder="1" applyAlignment="1" applyProtection="1">
      <alignment horizontal="left" vertical="center" wrapText="1"/>
      <protection locked="0"/>
    </xf>
    <xf numFmtId="0" fontId="8" fillId="0" borderId="74" xfId="0" applyFont="1" applyBorder="1" applyAlignment="1" applyProtection="1">
      <alignment horizontal="left"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3</xdr:col>
      <xdr:colOff>1079441</xdr:colOff>
      <xdr:row>1</xdr:row>
      <xdr:rowOff>1183641</xdr:rowOff>
    </xdr:to>
    <xdr:pic>
      <xdr:nvPicPr>
        <xdr:cNvPr id="2" name="Imagen 1" descr="LOGO NUEVO">
          <a:extLst>
            <a:ext uri="{FF2B5EF4-FFF2-40B4-BE49-F238E27FC236}">
              <a16:creationId xmlns:a16="http://schemas.microsoft.com/office/drawing/2014/main" id="{8E28A0B7-9CD2-441A-B5B2-A27A90AD17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C17" zoomScale="201" zoomScaleNormal="110" workbookViewId="0">
      <selection activeCell="E19" sqref="E19:F19"/>
    </sheetView>
  </sheetViews>
  <sheetFormatPr baseColWidth="10" defaultColWidth="11.44140625" defaultRowHeight="14.4" x14ac:dyDescent="0.3"/>
  <cols>
    <col min="1" max="1" width="2.88671875" style="82" customWidth="1"/>
    <col min="2" max="3" width="24.6640625" style="82" customWidth="1"/>
    <col min="4" max="4" width="16" style="82" customWidth="1"/>
    <col min="5" max="5" width="24.6640625" style="82" customWidth="1"/>
    <col min="6" max="6" width="27.6640625" style="82" customWidth="1"/>
    <col min="7" max="8" width="24.6640625" style="82" customWidth="1"/>
    <col min="9" max="16384" width="11.44140625" style="82"/>
  </cols>
  <sheetData>
    <row r="1" spans="2:8" ht="15" thickBot="1" x14ac:dyDescent="0.35"/>
    <row r="2" spans="2:8" ht="18" x14ac:dyDescent="0.3">
      <c r="B2" s="169" t="s">
        <v>164</v>
      </c>
      <c r="C2" s="170"/>
      <c r="D2" s="170"/>
      <c r="E2" s="170"/>
      <c r="F2" s="170"/>
      <c r="G2" s="170"/>
      <c r="H2" s="171"/>
    </row>
    <row r="3" spans="2:8" x14ac:dyDescent="0.3">
      <c r="B3" s="83"/>
      <c r="C3" s="84"/>
      <c r="D3" s="84"/>
      <c r="E3" s="84"/>
      <c r="F3" s="84"/>
      <c r="G3" s="84"/>
      <c r="H3" s="85"/>
    </row>
    <row r="4" spans="2:8" ht="63" customHeight="1" x14ac:dyDescent="0.3">
      <c r="B4" s="172" t="s">
        <v>207</v>
      </c>
      <c r="C4" s="173"/>
      <c r="D4" s="173"/>
      <c r="E4" s="173"/>
      <c r="F4" s="173"/>
      <c r="G4" s="173"/>
      <c r="H4" s="174"/>
    </row>
    <row r="5" spans="2:8" ht="63" customHeight="1" x14ac:dyDescent="0.3">
      <c r="B5" s="175"/>
      <c r="C5" s="176"/>
      <c r="D5" s="176"/>
      <c r="E5" s="176"/>
      <c r="F5" s="176"/>
      <c r="G5" s="176"/>
      <c r="H5" s="177"/>
    </row>
    <row r="6" spans="2:8" x14ac:dyDescent="0.3">
      <c r="B6" s="178" t="s">
        <v>162</v>
      </c>
      <c r="C6" s="179"/>
      <c r="D6" s="179"/>
      <c r="E6" s="179"/>
      <c r="F6" s="179"/>
      <c r="G6" s="179"/>
      <c r="H6" s="180"/>
    </row>
    <row r="7" spans="2:8" ht="95.25" customHeight="1" x14ac:dyDescent="0.3">
      <c r="B7" s="188" t="s">
        <v>167</v>
      </c>
      <c r="C7" s="189"/>
      <c r="D7" s="189"/>
      <c r="E7" s="189"/>
      <c r="F7" s="189"/>
      <c r="G7" s="189"/>
      <c r="H7" s="190"/>
    </row>
    <row r="8" spans="2:8" x14ac:dyDescent="0.3">
      <c r="B8" s="119"/>
      <c r="C8" s="120"/>
      <c r="D8" s="120"/>
      <c r="E8" s="120"/>
      <c r="F8" s="120"/>
      <c r="G8" s="120"/>
      <c r="H8" s="121"/>
    </row>
    <row r="9" spans="2:8" ht="16.5" customHeight="1" x14ac:dyDescent="0.3">
      <c r="B9" s="181" t="s">
        <v>200</v>
      </c>
      <c r="C9" s="182"/>
      <c r="D9" s="182"/>
      <c r="E9" s="182"/>
      <c r="F9" s="182"/>
      <c r="G9" s="182"/>
      <c r="H9" s="183"/>
    </row>
    <row r="10" spans="2:8" ht="44.25" customHeight="1" x14ac:dyDescent="0.3">
      <c r="B10" s="181"/>
      <c r="C10" s="182"/>
      <c r="D10" s="182"/>
      <c r="E10" s="182"/>
      <c r="F10" s="182"/>
      <c r="G10" s="182"/>
      <c r="H10" s="183"/>
    </row>
    <row r="11" spans="2:8" ht="15" thickBot="1" x14ac:dyDescent="0.35">
      <c r="B11" s="108"/>
      <c r="C11" s="111"/>
      <c r="D11" s="116"/>
      <c r="E11" s="117"/>
      <c r="F11" s="117"/>
      <c r="G11" s="118"/>
      <c r="H11" s="112"/>
    </row>
    <row r="12" spans="2:8" ht="15" thickTop="1" x14ac:dyDescent="0.3">
      <c r="B12" s="108"/>
      <c r="C12" s="184" t="s">
        <v>163</v>
      </c>
      <c r="D12" s="185"/>
      <c r="E12" s="186" t="s">
        <v>201</v>
      </c>
      <c r="F12" s="187"/>
      <c r="G12" s="111"/>
      <c r="H12" s="112"/>
    </row>
    <row r="13" spans="2:8" ht="35.25" customHeight="1" x14ac:dyDescent="0.3">
      <c r="B13" s="108"/>
      <c r="C13" s="156" t="s">
        <v>194</v>
      </c>
      <c r="D13" s="157"/>
      <c r="E13" s="158" t="s">
        <v>199</v>
      </c>
      <c r="F13" s="159"/>
      <c r="G13" s="111"/>
      <c r="H13" s="112"/>
    </row>
    <row r="14" spans="2:8" ht="17.25" customHeight="1" x14ac:dyDescent="0.3">
      <c r="B14" s="108"/>
      <c r="C14" s="156" t="s">
        <v>195</v>
      </c>
      <c r="D14" s="157"/>
      <c r="E14" s="158" t="s">
        <v>197</v>
      </c>
      <c r="F14" s="159"/>
      <c r="G14" s="111"/>
      <c r="H14" s="112"/>
    </row>
    <row r="15" spans="2:8" ht="19.5" customHeight="1" x14ac:dyDescent="0.3">
      <c r="B15" s="108"/>
      <c r="C15" s="156" t="s">
        <v>196</v>
      </c>
      <c r="D15" s="157"/>
      <c r="E15" s="158" t="s">
        <v>198</v>
      </c>
      <c r="F15" s="159"/>
      <c r="G15" s="111"/>
      <c r="H15" s="112"/>
    </row>
    <row r="16" spans="2:8" ht="69.75" customHeight="1" x14ac:dyDescent="0.3">
      <c r="B16" s="108"/>
      <c r="C16" s="156" t="s">
        <v>165</v>
      </c>
      <c r="D16" s="157"/>
      <c r="E16" s="158" t="s">
        <v>166</v>
      </c>
      <c r="F16" s="159"/>
      <c r="G16" s="111"/>
      <c r="H16" s="112"/>
    </row>
    <row r="17" spans="2:8" ht="34.5" customHeight="1" x14ac:dyDescent="0.3">
      <c r="B17" s="108"/>
      <c r="C17" s="160" t="s">
        <v>2</v>
      </c>
      <c r="D17" s="161"/>
      <c r="E17" s="152" t="s">
        <v>208</v>
      </c>
      <c r="F17" s="153"/>
      <c r="G17" s="111"/>
      <c r="H17" s="112"/>
    </row>
    <row r="18" spans="2:8" ht="27.75" customHeight="1" x14ac:dyDescent="0.3">
      <c r="B18" s="108"/>
      <c r="C18" s="160" t="s">
        <v>3</v>
      </c>
      <c r="D18" s="161"/>
      <c r="E18" s="152" t="s">
        <v>209</v>
      </c>
      <c r="F18" s="153"/>
      <c r="G18" s="111"/>
      <c r="H18" s="112"/>
    </row>
    <row r="19" spans="2:8" ht="28.5" customHeight="1" x14ac:dyDescent="0.3">
      <c r="B19" s="108"/>
      <c r="C19" s="160" t="s">
        <v>41</v>
      </c>
      <c r="D19" s="161"/>
      <c r="E19" s="152" t="s">
        <v>210</v>
      </c>
      <c r="F19" s="153"/>
      <c r="G19" s="111"/>
      <c r="H19" s="112"/>
    </row>
    <row r="20" spans="2:8" ht="72.75" customHeight="1" x14ac:dyDescent="0.3">
      <c r="B20" s="108"/>
      <c r="C20" s="160" t="s">
        <v>1</v>
      </c>
      <c r="D20" s="161"/>
      <c r="E20" s="152" t="s">
        <v>211</v>
      </c>
      <c r="F20" s="153"/>
      <c r="G20" s="111"/>
      <c r="H20" s="112"/>
    </row>
    <row r="21" spans="2:8" ht="64.5" customHeight="1" x14ac:dyDescent="0.3">
      <c r="B21" s="108"/>
      <c r="C21" s="160" t="s">
        <v>49</v>
      </c>
      <c r="D21" s="161"/>
      <c r="E21" s="152" t="s">
        <v>169</v>
      </c>
      <c r="F21" s="153"/>
      <c r="G21" s="111"/>
      <c r="H21" s="112"/>
    </row>
    <row r="22" spans="2:8" ht="71.25" customHeight="1" x14ac:dyDescent="0.3">
      <c r="B22" s="108"/>
      <c r="C22" s="160" t="s">
        <v>168</v>
      </c>
      <c r="D22" s="161"/>
      <c r="E22" s="152" t="s">
        <v>170</v>
      </c>
      <c r="F22" s="153"/>
      <c r="G22" s="111"/>
      <c r="H22" s="112"/>
    </row>
    <row r="23" spans="2:8" ht="55.5" customHeight="1" x14ac:dyDescent="0.3">
      <c r="B23" s="108"/>
      <c r="C23" s="154" t="s">
        <v>171</v>
      </c>
      <c r="D23" s="155"/>
      <c r="E23" s="152" t="s">
        <v>172</v>
      </c>
      <c r="F23" s="153"/>
      <c r="G23" s="111"/>
      <c r="H23" s="112"/>
    </row>
    <row r="24" spans="2:8" ht="42" customHeight="1" x14ac:dyDescent="0.3">
      <c r="B24" s="108"/>
      <c r="C24" s="154" t="s">
        <v>47</v>
      </c>
      <c r="D24" s="155"/>
      <c r="E24" s="152" t="s">
        <v>173</v>
      </c>
      <c r="F24" s="153"/>
      <c r="G24" s="111"/>
      <c r="H24" s="112"/>
    </row>
    <row r="25" spans="2:8" ht="59.25" customHeight="1" x14ac:dyDescent="0.3">
      <c r="B25" s="108"/>
      <c r="C25" s="154" t="s">
        <v>161</v>
      </c>
      <c r="D25" s="155"/>
      <c r="E25" s="152" t="s">
        <v>174</v>
      </c>
      <c r="F25" s="153"/>
      <c r="G25" s="111"/>
      <c r="H25" s="112"/>
    </row>
    <row r="26" spans="2:8" ht="23.25" customHeight="1" x14ac:dyDescent="0.3">
      <c r="B26" s="108"/>
      <c r="C26" s="154" t="s">
        <v>12</v>
      </c>
      <c r="D26" s="155"/>
      <c r="E26" s="152" t="s">
        <v>175</v>
      </c>
      <c r="F26" s="153"/>
      <c r="G26" s="111"/>
      <c r="H26" s="112"/>
    </row>
    <row r="27" spans="2:8" ht="30.75" customHeight="1" x14ac:dyDescent="0.3">
      <c r="B27" s="108"/>
      <c r="C27" s="154" t="s">
        <v>179</v>
      </c>
      <c r="D27" s="155"/>
      <c r="E27" s="152" t="s">
        <v>176</v>
      </c>
      <c r="F27" s="153"/>
      <c r="G27" s="111"/>
      <c r="H27" s="112"/>
    </row>
    <row r="28" spans="2:8" ht="35.25" customHeight="1" x14ac:dyDescent="0.3">
      <c r="B28" s="108"/>
      <c r="C28" s="154" t="s">
        <v>180</v>
      </c>
      <c r="D28" s="155"/>
      <c r="E28" s="152" t="s">
        <v>177</v>
      </c>
      <c r="F28" s="153"/>
      <c r="G28" s="111"/>
      <c r="H28" s="112"/>
    </row>
    <row r="29" spans="2:8" ht="33" customHeight="1" x14ac:dyDescent="0.3">
      <c r="B29" s="108"/>
      <c r="C29" s="154" t="s">
        <v>180</v>
      </c>
      <c r="D29" s="155"/>
      <c r="E29" s="152" t="s">
        <v>177</v>
      </c>
      <c r="F29" s="153"/>
      <c r="G29" s="111"/>
      <c r="H29" s="112"/>
    </row>
    <row r="30" spans="2:8" ht="30" customHeight="1" x14ac:dyDescent="0.3">
      <c r="B30" s="108"/>
      <c r="C30" s="154" t="s">
        <v>181</v>
      </c>
      <c r="D30" s="155"/>
      <c r="E30" s="152" t="s">
        <v>178</v>
      </c>
      <c r="F30" s="153"/>
      <c r="G30" s="111"/>
      <c r="H30" s="112"/>
    </row>
    <row r="31" spans="2:8" ht="35.25" customHeight="1" x14ac:dyDescent="0.3">
      <c r="B31" s="108"/>
      <c r="C31" s="154" t="s">
        <v>182</v>
      </c>
      <c r="D31" s="155"/>
      <c r="E31" s="152" t="s">
        <v>183</v>
      </c>
      <c r="F31" s="153"/>
      <c r="G31" s="111"/>
      <c r="H31" s="112"/>
    </row>
    <row r="32" spans="2:8" ht="31.5" customHeight="1" x14ac:dyDescent="0.3">
      <c r="B32" s="108"/>
      <c r="C32" s="154" t="s">
        <v>184</v>
      </c>
      <c r="D32" s="155"/>
      <c r="E32" s="152" t="s">
        <v>185</v>
      </c>
      <c r="F32" s="153"/>
      <c r="G32" s="111"/>
      <c r="H32" s="112"/>
    </row>
    <row r="33" spans="2:8" ht="35.25" customHeight="1" x14ac:dyDescent="0.3">
      <c r="B33" s="108"/>
      <c r="C33" s="154" t="s">
        <v>186</v>
      </c>
      <c r="D33" s="155"/>
      <c r="E33" s="152" t="s">
        <v>187</v>
      </c>
      <c r="F33" s="153"/>
      <c r="G33" s="111"/>
      <c r="H33" s="112"/>
    </row>
    <row r="34" spans="2:8" ht="59.25" customHeight="1" x14ac:dyDescent="0.3">
      <c r="B34" s="108"/>
      <c r="C34" s="154" t="s">
        <v>188</v>
      </c>
      <c r="D34" s="155"/>
      <c r="E34" s="152" t="s">
        <v>189</v>
      </c>
      <c r="F34" s="153"/>
      <c r="G34" s="111"/>
      <c r="H34" s="112"/>
    </row>
    <row r="35" spans="2:8" ht="29.25" customHeight="1" x14ac:dyDescent="0.3">
      <c r="B35" s="108"/>
      <c r="C35" s="154" t="s">
        <v>29</v>
      </c>
      <c r="D35" s="155"/>
      <c r="E35" s="152" t="s">
        <v>190</v>
      </c>
      <c r="F35" s="153"/>
      <c r="G35" s="111"/>
      <c r="H35" s="112"/>
    </row>
    <row r="36" spans="2:8" ht="82.5" customHeight="1" x14ac:dyDescent="0.3">
      <c r="B36" s="108"/>
      <c r="C36" s="154" t="s">
        <v>192</v>
      </c>
      <c r="D36" s="155"/>
      <c r="E36" s="152" t="s">
        <v>191</v>
      </c>
      <c r="F36" s="153"/>
      <c r="G36" s="111"/>
      <c r="H36" s="112"/>
    </row>
    <row r="37" spans="2:8" ht="46.5" customHeight="1" x14ac:dyDescent="0.3">
      <c r="B37" s="108"/>
      <c r="C37" s="154" t="s">
        <v>38</v>
      </c>
      <c r="D37" s="155"/>
      <c r="E37" s="152" t="s">
        <v>193</v>
      </c>
      <c r="F37" s="153"/>
      <c r="G37" s="111"/>
      <c r="H37" s="112"/>
    </row>
    <row r="38" spans="2:8" ht="6.75" customHeight="1" thickBot="1" x14ac:dyDescent="0.35">
      <c r="B38" s="108"/>
      <c r="C38" s="165"/>
      <c r="D38" s="166"/>
      <c r="E38" s="167"/>
      <c r="F38" s="168"/>
      <c r="G38" s="111"/>
      <c r="H38" s="112"/>
    </row>
    <row r="39" spans="2:8" ht="15" thickTop="1" x14ac:dyDescent="0.3">
      <c r="B39" s="108"/>
      <c r="C39" s="109"/>
      <c r="D39" s="109"/>
      <c r="E39" s="110"/>
      <c r="F39" s="110"/>
      <c r="G39" s="111"/>
      <c r="H39" s="112"/>
    </row>
    <row r="40" spans="2:8" ht="21" customHeight="1" x14ac:dyDescent="0.3">
      <c r="B40" s="162" t="s">
        <v>202</v>
      </c>
      <c r="C40" s="163"/>
      <c r="D40" s="163"/>
      <c r="E40" s="163"/>
      <c r="F40" s="163"/>
      <c r="G40" s="163"/>
      <c r="H40" s="164"/>
    </row>
    <row r="41" spans="2:8" ht="20.25" customHeight="1" x14ac:dyDescent="0.3">
      <c r="B41" s="162" t="s">
        <v>203</v>
      </c>
      <c r="C41" s="163"/>
      <c r="D41" s="163"/>
      <c r="E41" s="163"/>
      <c r="F41" s="163"/>
      <c r="G41" s="163"/>
      <c r="H41" s="164"/>
    </row>
    <row r="42" spans="2:8" ht="20.25" customHeight="1" x14ac:dyDescent="0.3">
      <c r="B42" s="162" t="s">
        <v>204</v>
      </c>
      <c r="C42" s="163"/>
      <c r="D42" s="163"/>
      <c r="E42" s="163"/>
      <c r="F42" s="163"/>
      <c r="G42" s="163"/>
      <c r="H42" s="164"/>
    </row>
    <row r="43" spans="2:8" ht="20.25" customHeight="1" x14ac:dyDescent="0.3">
      <c r="B43" s="162" t="s">
        <v>205</v>
      </c>
      <c r="C43" s="163"/>
      <c r="D43" s="163"/>
      <c r="E43" s="163"/>
      <c r="F43" s="163"/>
      <c r="G43" s="163"/>
      <c r="H43" s="164"/>
    </row>
    <row r="44" spans="2:8" x14ac:dyDescent="0.3">
      <c r="B44" s="162" t="s">
        <v>206</v>
      </c>
      <c r="C44" s="163"/>
      <c r="D44" s="163"/>
      <c r="E44" s="163"/>
      <c r="F44" s="163"/>
      <c r="G44" s="163"/>
      <c r="H44" s="164"/>
    </row>
    <row r="45" spans="2:8" ht="15" thickBot="1" x14ac:dyDescent="0.35">
      <c r="B45" s="113"/>
      <c r="C45" s="114"/>
      <c r="D45" s="114"/>
      <c r="E45" s="114"/>
      <c r="F45" s="114"/>
      <c r="G45" s="114"/>
      <c r="H45" s="115"/>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2"/>
  <sheetViews>
    <sheetView tabSelected="1" topLeftCell="AA1" zoomScale="69" zoomScaleNormal="110" workbookViewId="0">
      <selection activeCell="AO10" sqref="AO10"/>
    </sheetView>
  </sheetViews>
  <sheetFormatPr baseColWidth="10" defaultColWidth="11.44140625" defaultRowHeight="13.8" x14ac:dyDescent="0.25"/>
  <cols>
    <col min="1" max="1" width="4" style="2" bestFit="1" customWidth="1"/>
    <col min="2" max="2" width="14.109375" style="2" customWidth="1"/>
    <col min="3" max="3" width="39.109375" style="2" customWidth="1"/>
    <col min="4" max="4" width="48.33203125" style="2" customWidth="1"/>
    <col min="5" max="5" width="46.10937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4414062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38.33203125" style="1" hidden="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2" width="23" style="1" customWidth="1"/>
    <col min="33" max="33" width="18.88671875" style="1" customWidth="1"/>
    <col min="34" max="34" width="26.33203125" style="1" customWidth="1"/>
    <col min="35" max="35" width="18.6640625" style="1" customWidth="1"/>
    <col min="36" max="36" width="37.5546875" style="1" customWidth="1"/>
    <col min="37" max="37" width="35.44140625" style="1" customWidth="1"/>
    <col min="38" max="16384" width="11.44140625" style="1"/>
  </cols>
  <sheetData>
    <row r="1" spans="1:69" ht="16.5" customHeight="1" x14ac:dyDescent="0.25">
      <c r="A1" s="200"/>
      <c r="B1" s="200"/>
      <c r="C1" s="200"/>
      <c r="D1" s="200"/>
      <c r="E1" s="191" t="s">
        <v>227</v>
      </c>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3"/>
      <c r="AJ1" s="194" t="s">
        <v>228</v>
      </c>
      <c r="AK1" s="195"/>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7.95" customHeight="1" x14ac:dyDescent="0.25">
      <c r="A2" s="200"/>
      <c r="B2" s="200"/>
      <c r="C2" s="200"/>
      <c r="D2" s="200"/>
      <c r="E2" s="196" t="s">
        <v>229</v>
      </c>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8"/>
      <c r="AJ2" s="194" t="s">
        <v>230</v>
      </c>
      <c r="AK2" s="195"/>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25">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6.25" customHeight="1" x14ac:dyDescent="0.25">
      <c r="A4" s="398" t="s">
        <v>42</v>
      </c>
      <c r="B4" s="398"/>
      <c r="C4" s="199" t="s">
        <v>213</v>
      </c>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25.8" customHeight="1" x14ac:dyDescent="0.25">
      <c r="A5" s="398" t="s">
        <v>129</v>
      </c>
      <c r="B5" s="398"/>
      <c r="C5" s="416" t="s">
        <v>233</v>
      </c>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2.2" customHeight="1" x14ac:dyDescent="0.25">
      <c r="A6" s="398" t="s">
        <v>43</v>
      </c>
      <c r="B6" s="398"/>
      <c r="C6" s="417" t="s">
        <v>234</v>
      </c>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9"/>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x14ac:dyDescent="0.25">
      <c r="A7" s="399" t="s">
        <v>138</v>
      </c>
      <c r="B7" s="400"/>
      <c r="C7" s="400"/>
      <c r="D7" s="400"/>
      <c r="E7" s="400"/>
      <c r="F7" s="400"/>
      <c r="G7" s="401"/>
      <c r="H7" s="399" t="s">
        <v>139</v>
      </c>
      <c r="I7" s="400"/>
      <c r="J7" s="400"/>
      <c r="K7" s="400"/>
      <c r="L7" s="400"/>
      <c r="M7" s="400"/>
      <c r="N7" s="401"/>
      <c r="O7" s="399" t="s">
        <v>140</v>
      </c>
      <c r="P7" s="400"/>
      <c r="Q7" s="400"/>
      <c r="R7" s="400"/>
      <c r="S7" s="400"/>
      <c r="T7" s="400"/>
      <c r="U7" s="400"/>
      <c r="V7" s="400"/>
      <c r="W7" s="401"/>
      <c r="X7" s="399" t="s">
        <v>141</v>
      </c>
      <c r="Y7" s="400"/>
      <c r="Z7" s="400"/>
      <c r="AA7" s="400"/>
      <c r="AB7" s="400"/>
      <c r="AC7" s="400"/>
      <c r="AD7" s="401"/>
      <c r="AE7" s="399" t="s">
        <v>34</v>
      </c>
      <c r="AF7" s="400"/>
      <c r="AG7" s="400"/>
      <c r="AH7" s="400"/>
      <c r="AI7" s="400"/>
      <c r="AJ7" s="400"/>
      <c r="AK7" s="401"/>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25">
      <c r="A8" s="402" t="s">
        <v>0</v>
      </c>
      <c r="B8" s="403" t="s">
        <v>2</v>
      </c>
      <c r="C8" s="404" t="s">
        <v>3</v>
      </c>
      <c r="D8" s="404" t="s">
        <v>41</v>
      </c>
      <c r="E8" s="405" t="s">
        <v>1</v>
      </c>
      <c r="F8" s="406" t="s">
        <v>49</v>
      </c>
      <c r="G8" s="404" t="s">
        <v>134</v>
      </c>
      <c r="H8" s="407" t="s">
        <v>33</v>
      </c>
      <c r="I8" s="408" t="s">
        <v>5</v>
      </c>
      <c r="J8" s="406" t="s">
        <v>86</v>
      </c>
      <c r="K8" s="406" t="s">
        <v>91</v>
      </c>
      <c r="L8" s="409" t="s">
        <v>44</v>
      </c>
      <c r="M8" s="408" t="s">
        <v>5</v>
      </c>
      <c r="N8" s="404" t="s">
        <v>47</v>
      </c>
      <c r="O8" s="410" t="s">
        <v>11</v>
      </c>
      <c r="P8" s="411" t="s">
        <v>161</v>
      </c>
      <c r="Q8" s="406" t="s">
        <v>12</v>
      </c>
      <c r="R8" s="411" t="s">
        <v>8</v>
      </c>
      <c r="S8" s="411"/>
      <c r="T8" s="411"/>
      <c r="U8" s="411"/>
      <c r="V8" s="411"/>
      <c r="W8" s="411"/>
      <c r="X8" s="412" t="s">
        <v>137</v>
      </c>
      <c r="Y8" s="412" t="s">
        <v>45</v>
      </c>
      <c r="Z8" s="412" t="s">
        <v>5</v>
      </c>
      <c r="AA8" s="412" t="s">
        <v>46</v>
      </c>
      <c r="AB8" s="412" t="s">
        <v>5</v>
      </c>
      <c r="AC8" s="412" t="s">
        <v>48</v>
      </c>
      <c r="AD8" s="410" t="s">
        <v>29</v>
      </c>
      <c r="AE8" s="411" t="s">
        <v>34</v>
      </c>
      <c r="AF8" s="411" t="s">
        <v>212</v>
      </c>
      <c r="AG8" s="411" t="s">
        <v>35</v>
      </c>
      <c r="AH8" s="411" t="s">
        <v>36</v>
      </c>
      <c r="AI8" s="411" t="s">
        <v>37</v>
      </c>
      <c r="AJ8" s="411" t="s">
        <v>235</v>
      </c>
      <c r="AK8" s="411" t="s">
        <v>38</v>
      </c>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94.5" customHeight="1" x14ac:dyDescent="0.3">
      <c r="A9" s="413"/>
      <c r="B9" s="403"/>
      <c r="C9" s="411"/>
      <c r="D9" s="411"/>
      <c r="E9" s="403"/>
      <c r="F9" s="404"/>
      <c r="G9" s="411"/>
      <c r="H9" s="404"/>
      <c r="I9" s="399"/>
      <c r="J9" s="404"/>
      <c r="K9" s="404"/>
      <c r="L9" s="399"/>
      <c r="M9" s="399"/>
      <c r="N9" s="411"/>
      <c r="O9" s="414"/>
      <c r="P9" s="411"/>
      <c r="Q9" s="404"/>
      <c r="R9" s="415" t="s">
        <v>13</v>
      </c>
      <c r="S9" s="415" t="s">
        <v>17</v>
      </c>
      <c r="T9" s="415" t="s">
        <v>28</v>
      </c>
      <c r="U9" s="415" t="s">
        <v>18</v>
      </c>
      <c r="V9" s="415" t="s">
        <v>21</v>
      </c>
      <c r="W9" s="415" t="s">
        <v>24</v>
      </c>
      <c r="X9" s="412"/>
      <c r="Y9" s="412"/>
      <c r="Z9" s="412"/>
      <c r="AA9" s="412"/>
      <c r="AB9" s="412"/>
      <c r="AC9" s="412"/>
      <c r="AD9" s="414"/>
      <c r="AE9" s="411"/>
      <c r="AF9" s="411"/>
      <c r="AG9" s="411"/>
      <c r="AH9" s="411"/>
      <c r="AI9" s="411"/>
      <c r="AJ9" s="411"/>
      <c r="AK9" s="411"/>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183.75" customHeight="1" x14ac:dyDescent="0.3">
      <c r="A10" s="246">
        <v>1</v>
      </c>
      <c r="B10" s="237" t="s">
        <v>133</v>
      </c>
      <c r="C10" s="237" t="s">
        <v>231</v>
      </c>
      <c r="D10" s="237" t="s">
        <v>222</v>
      </c>
      <c r="E10" s="237" t="s">
        <v>225</v>
      </c>
      <c r="F10" s="237" t="s">
        <v>122</v>
      </c>
      <c r="G10" s="240">
        <v>4</v>
      </c>
      <c r="H10" s="231" t="str">
        <f>IF(G10&lt;=0,"",IF(G10&lt;=2,"Muy Baja",IF(G10&lt;=24,"Baja",IF(G10&lt;=500,"Media",IF(G10&lt;=5000,"Alta","Muy Alta")))))</f>
        <v>Baja</v>
      </c>
      <c r="I10" s="228">
        <f>IF(H10="","",IF(H10="Muy Baja",0.2,IF(H10="Baja",0.4,IF(H10="Media",0.6,IF(H10="Alta",0.8,IF(H10="Muy Alta",1,))))))</f>
        <v>0.4</v>
      </c>
      <c r="J10" s="243" t="s">
        <v>153</v>
      </c>
      <c r="K10" s="228"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31" t="str">
        <f>IF(OR(K10='Tabla Impacto'!$C$11,K10='Tabla Impacto'!$D$11),"Leve",IF(OR(K10='Tabla Impacto'!$C$12,K10='Tabla Impacto'!$D$12),"Menor",IF(OR(K10='Tabla Impacto'!$C$13,K10='Tabla Impacto'!$D$13),"Moderado",IF(OR(K10='Tabla Impacto'!$C$14,K10='Tabla Impacto'!$D$14),"Mayor",IF(OR(K10='Tabla Impacto'!$C$15,K10='Tabla Impacto'!$D$15),"Catastrófico","")))))</f>
        <v>Moderado</v>
      </c>
      <c r="M10" s="228">
        <f>IF(L10="","",IF(L10="Leve",0.2,IF(L10="Menor",0.4,IF(L10="Moderado",0.6,IF(L10="Mayor",0.8,IF(L10="Catastrófico",1,))))))</f>
        <v>0.6</v>
      </c>
      <c r="N10" s="23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6">
        <v>1</v>
      </c>
      <c r="P10" s="149" t="s">
        <v>214</v>
      </c>
      <c r="Q10" s="141" t="str">
        <f>IF(OR(R10="Preventivo",R10="Detectivo"),"Probabilidad",IF(R10="Correctivo","Impacto",""))</f>
        <v>Probabilidad</v>
      </c>
      <c r="R10" s="142" t="s">
        <v>15</v>
      </c>
      <c r="S10" s="142" t="s">
        <v>10</v>
      </c>
      <c r="T10" s="143" t="str">
        <f>IF(AND(R10="Preventivo",S10="Automático"),"50%",IF(AND(R10="Preventivo",S10="Manual"),"40%",IF(AND(R10="Detectivo",S10="Automático"),"40%",IF(AND(R10="Detectivo",S10="Manual"),"30%",IF(AND(R10="Correctivo",S10="Automático"),"35%",IF(AND(R10="Correctivo",S10="Manual"),"25%",""))))))</f>
        <v>40%</v>
      </c>
      <c r="U10" s="142" t="s">
        <v>19</v>
      </c>
      <c r="V10" s="142" t="s">
        <v>22</v>
      </c>
      <c r="W10" s="142" t="s">
        <v>118</v>
      </c>
      <c r="X10" s="144">
        <f>IFERROR(IF(Q10="Probabilidad",(I10-(+I10*T10)),IF(Q10="Impacto",I10,"")),"")</f>
        <v>0.24</v>
      </c>
      <c r="Y10" s="145" t="str">
        <f>IFERROR(IF(X10="","",IF(X10&lt;=0.2,"Muy Baja",IF(X10&lt;=0.4,"Baja",IF(X10&lt;=0.6,"Media",IF(X10&lt;=0.8,"Alta","Muy Alta"))))),"")</f>
        <v>Baja</v>
      </c>
      <c r="Z10" s="146">
        <f>+X10</f>
        <v>0.24</v>
      </c>
      <c r="AA10" s="145" t="str">
        <f>IFERROR(IF(AB10="","",IF(AB10&lt;=0.2,"Leve",IF(AB10&lt;=0.4,"Menor",IF(AB10&lt;=0.6,"Moderado",IF(AB10&lt;=0.8,"Mayor","Catastrófico"))))),"")</f>
        <v>Moderado</v>
      </c>
      <c r="AB10" s="146">
        <f>IFERROR(IF(Q10="Impacto",(M10-(+M10*T10)),IF(Q10="Probabilidad",M10,"")),"")</f>
        <v>0.6</v>
      </c>
      <c r="AC10" s="14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8" t="s">
        <v>136</v>
      </c>
      <c r="AE10" s="140" t="s">
        <v>216</v>
      </c>
      <c r="AF10" s="140" t="s">
        <v>218</v>
      </c>
      <c r="AG10" s="140" t="s">
        <v>219</v>
      </c>
      <c r="AH10" s="139">
        <v>45016</v>
      </c>
      <c r="AI10" s="151" t="s">
        <v>220</v>
      </c>
      <c r="AJ10" s="140" t="s">
        <v>221</v>
      </c>
      <c r="AK10" s="150" t="s">
        <v>40</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151.5" hidden="1" customHeight="1" x14ac:dyDescent="0.25">
      <c r="A11" s="247"/>
      <c r="B11" s="238"/>
      <c r="C11" s="238"/>
      <c r="D11" s="238"/>
      <c r="E11" s="238"/>
      <c r="F11" s="238"/>
      <c r="G11" s="241"/>
      <c r="H11" s="232"/>
      <c r="I11" s="229"/>
      <c r="J11" s="244"/>
      <c r="K11" s="229">
        <f>IF(NOT(ISERROR(MATCH(J11,_xlfn.ANCHORARRAY(E22),0))),I24&amp;"Por favor no seleccionar los criterios de impacto",J11)</f>
        <v>0</v>
      </c>
      <c r="L11" s="232"/>
      <c r="M11" s="229"/>
      <c r="N11" s="235"/>
      <c r="O11" s="6">
        <v>2</v>
      </c>
      <c r="P11" s="149"/>
      <c r="Q11" s="141" t="str">
        <f>IF(OR(R11="Preventivo",R11="Detectivo"),"Probabilidad",IF(R11="Correctivo","Impacto",""))</f>
        <v/>
      </c>
      <c r="R11" s="142"/>
      <c r="S11" s="142"/>
      <c r="T11" s="143" t="str">
        <f t="shared" ref="T11:T15" si="0">IF(AND(R11="Preventivo",S11="Automático"),"50%",IF(AND(R11="Preventivo",S11="Manual"),"40%",IF(AND(R11="Detectivo",S11="Automático"),"40%",IF(AND(R11="Detectivo",S11="Manual"),"30%",IF(AND(R11="Correctivo",S11="Automático"),"35%",IF(AND(R11="Correctivo",S11="Manual"),"25%",""))))))</f>
        <v/>
      </c>
      <c r="U11" s="142"/>
      <c r="V11" s="142"/>
      <c r="W11" s="142"/>
      <c r="X11" s="144" t="str">
        <f>IFERROR(IF(AND(Q10="Probabilidad",Q11="Probabilidad"),(Z10-(+Z10*T11)),IF(Q11="Probabilidad",(I10-(+I10*T11)),IF(Q11="Impacto",Z10,""))),"")</f>
        <v/>
      </c>
      <c r="Y11" s="145" t="str">
        <f t="shared" ref="Y11:Y21" si="1">IFERROR(IF(X11="","",IF(X11&lt;=0.2,"Muy Baja",IF(X11&lt;=0.4,"Baja",IF(X11&lt;=0.6,"Media",IF(X11&lt;=0.8,"Alta","Muy Alta"))))),"")</f>
        <v/>
      </c>
      <c r="Z11" s="146" t="str">
        <f t="shared" ref="Z11:Z15" si="2">+X11</f>
        <v/>
      </c>
      <c r="AA11" s="145" t="str">
        <f t="shared" ref="AA11:AA21" si="3">IFERROR(IF(AB11="","",IF(AB11&lt;=0.2,"Leve",IF(AB11&lt;=0.4,"Menor",IF(AB11&lt;=0.6,"Moderado",IF(AB11&lt;=0.8,"Mayor","Catastrófico"))))),"")</f>
        <v/>
      </c>
      <c r="AB11" s="146" t="str">
        <f>IFERROR(IF(AND(Q10="Impacto",Q11="Impacto"),(AB10-(+AB10*T11)),IF(Q11="Impacto",(M10-(+M10*T11)),IF(Q11="Probabilidad",AB10,""))),"")</f>
        <v/>
      </c>
      <c r="AC11" s="147"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48"/>
      <c r="AE11" s="140"/>
      <c r="AF11" s="140"/>
      <c r="AG11" s="140"/>
      <c r="AH11" s="139"/>
      <c r="AI11" s="139"/>
      <c r="AJ11" s="140"/>
      <c r="AK11" s="150"/>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151.5" hidden="1" customHeight="1" x14ac:dyDescent="0.25">
      <c r="A12" s="247"/>
      <c r="B12" s="238"/>
      <c r="C12" s="238"/>
      <c r="D12" s="238"/>
      <c r="E12" s="238"/>
      <c r="F12" s="238"/>
      <c r="G12" s="241"/>
      <c r="H12" s="232"/>
      <c r="I12" s="229"/>
      <c r="J12" s="244"/>
      <c r="K12" s="229">
        <f>IF(NOT(ISERROR(MATCH(J12,_xlfn.ANCHORARRAY(E23),0))),I25&amp;"Por favor no seleccionar los criterios de impacto",J12)</f>
        <v>0</v>
      </c>
      <c r="L12" s="232"/>
      <c r="M12" s="229"/>
      <c r="N12" s="235"/>
      <c r="O12" s="6">
        <v>3</v>
      </c>
      <c r="P12" s="150"/>
      <c r="Q12" s="141" t="str">
        <f>IF(OR(R12="Preventivo",R12="Detectivo"),"Probabilidad",IF(R12="Correctivo","Impacto",""))</f>
        <v/>
      </c>
      <c r="R12" s="142"/>
      <c r="S12" s="142"/>
      <c r="T12" s="143" t="str">
        <f t="shared" si="0"/>
        <v/>
      </c>
      <c r="U12" s="142"/>
      <c r="V12" s="142"/>
      <c r="W12" s="142"/>
      <c r="X12" s="144" t="str">
        <f>IFERROR(IF(AND(Q11="Probabilidad",Q12="Probabilidad"),(Z11-(+Z11*T12)),IF(AND(Q11="Impacto",Q12="Probabilidad"),(Z10-(+Z10*T12)),IF(Q12="Impacto",Z11,""))),"")</f>
        <v/>
      </c>
      <c r="Y12" s="145" t="str">
        <f t="shared" si="1"/>
        <v/>
      </c>
      <c r="Z12" s="146" t="str">
        <f t="shared" si="2"/>
        <v/>
      </c>
      <c r="AA12" s="145" t="str">
        <f t="shared" si="3"/>
        <v/>
      </c>
      <c r="AB12" s="146" t="str">
        <f>IFERROR(IF(AND(Q11="Impacto",Q12="Impacto"),(AB11-(+AB11*T12)),IF(AND(Q11="Probabilidad",Q12="Impacto"),(AB10-(+AB10*T12)),IF(Q12="Probabilidad",AB11,""))),"")</f>
        <v/>
      </c>
      <c r="AC12" s="147" t="str">
        <f t="shared" si="4"/>
        <v/>
      </c>
      <c r="AD12" s="148"/>
      <c r="AE12" s="140"/>
      <c r="AF12" s="140"/>
      <c r="AG12" s="140"/>
      <c r="AH12" s="139"/>
      <c r="AI12" s="139"/>
      <c r="AJ12" s="140"/>
      <c r="AK12" s="150"/>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151.5" hidden="1" customHeight="1" x14ac:dyDescent="0.25">
      <c r="A13" s="247"/>
      <c r="B13" s="238"/>
      <c r="C13" s="238"/>
      <c r="D13" s="238"/>
      <c r="E13" s="238"/>
      <c r="F13" s="238"/>
      <c r="G13" s="241"/>
      <c r="H13" s="232"/>
      <c r="I13" s="229"/>
      <c r="J13" s="244"/>
      <c r="K13" s="229">
        <f>IF(NOT(ISERROR(MATCH(J13,_xlfn.ANCHORARRAY(E24),0))),I26&amp;"Por favor no seleccionar los criterios de impacto",J13)</f>
        <v>0</v>
      </c>
      <c r="L13" s="232"/>
      <c r="M13" s="229"/>
      <c r="N13" s="235"/>
      <c r="O13" s="6">
        <v>4</v>
      </c>
      <c r="P13" s="149"/>
      <c r="Q13" s="141" t="str">
        <f t="shared" ref="Q13:Q15" si="5">IF(OR(R13="Preventivo",R13="Detectivo"),"Probabilidad",IF(R13="Correctivo","Impacto",""))</f>
        <v/>
      </c>
      <c r="R13" s="142"/>
      <c r="S13" s="142"/>
      <c r="T13" s="143" t="str">
        <f t="shared" si="0"/>
        <v/>
      </c>
      <c r="U13" s="142"/>
      <c r="V13" s="142"/>
      <c r="W13" s="142"/>
      <c r="X13" s="144" t="str">
        <f t="shared" ref="X13:X15" si="6">IFERROR(IF(AND(Q12="Probabilidad",Q13="Probabilidad"),(Z12-(+Z12*T13)),IF(AND(Q12="Impacto",Q13="Probabilidad"),(Z11-(+Z11*T13)),IF(Q13="Impacto",Z12,""))),"")</f>
        <v/>
      </c>
      <c r="Y13" s="145" t="str">
        <f t="shared" si="1"/>
        <v/>
      </c>
      <c r="Z13" s="146" t="str">
        <f t="shared" si="2"/>
        <v/>
      </c>
      <c r="AA13" s="145" t="str">
        <f t="shared" si="3"/>
        <v/>
      </c>
      <c r="AB13" s="146" t="str">
        <f t="shared" ref="AB13:AB15" si="7">IFERROR(IF(AND(Q12="Impacto",Q13="Impacto"),(AB12-(+AB12*T13)),IF(AND(Q12="Probabilidad",Q13="Impacto"),(AB11-(+AB11*T13)),IF(Q13="Probabilidad",AB12,""))),"")</f>
        <v/>
      </c>
      <c r="AC13" s="14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48"/>
      <c r="AE13" s="140"/>
      <c r="AF13" s="140"/>
      <c r="AG13" s="140"/>
      <c r="AH13" s="139"/>
      <c r="AI13" s="139"/>
      <c r="AJ13" s="140"/>
      <c r="AK13" s="150"/>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51.5" hidden="1" customHeight="1" x14ac:dyDescent="0.25">
      <c r="A14" s="247"/>
      <c r="B14" s="238"/>
      <c r="C14" s="238"/>
      <c r="D14" s="238"/>
      <c r="E14" s="238"/>
      <c r="F14" s="238"/>
      <c r="G14" s="241"/>
      <c r="H14" s="232"/>
      <c r="I14" s="229"/>
      <c r="J14" s="244"/>
      <c r="K14" s="229">
        <f>IF(NOT(ISERROR(MATCH(J14,_xlfn.ANCHORARRAY(E25),0))),I27&amp;"Por favor no seleccionar los criterios de impacto",J14)</f>
        <v>0</v>
      </c>
      <c r="L14" s="232"/>
      <c r="M14" s="229"/>
      <c r="N14" s="235"/>
      <c r="O14" s="6">
        <v>5</v>
      </c>
      <c r="P14" s="149"/>
      <c r="Q14" s="141" t="str">
        <f t="shared" si="5"/>
        <v/>
      </c>
      <c r="R14" s="142"/>
      <c r="S14" s="142"/>
      <c r="T14" s="143" t="str">
        <f t="shared" si="0"/>
        <v/>
      </c>
      <c r="U14" s="142"/>
      <c r="V14" s="142"/>
      <c r="W14" s="142"/>
      <c r="X14" s="144" t="str">
        <f t="shared" si="6"/>
        <v/>
      </c>
      <c r="Y14" s="145" t="str">
        <f t="shared" si="1"/>
        <v/>
      </c>
      <c r="Z14" s="146" t="str">
        <f t="shared" si="2"/>
        <v/>
      </c>
      <c r="AA14" s="145" t="str">
        <f t="shared" si="3"/>
        <v/>
      </c>
      <c r="AB14" s="146" t="str">
        <f t="shared" si="7"/>
        <v/>
      </c>
      <c r="AC14" s="147" t="str">
        <f t="shared" si="4"/>
        <v/>
      </c>
      <c r="AD14" s="148"/>
      <c r="AE14" s="140"/>
      <c r="AF14" s="140"/>
      <c r="AG14" s="140"/>
      <c r="AH14" s="139"/>
      <c r="AI14" s="139"/>
      <c r="AJ14" s="140"/>
      <c r="AK14" s="150"/>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51.5" hidden="1" customHeight="1" x14ac:dyDescent="0.25">
      <c r="A15" s="248"/>
      <c r="B15" s="239"/>
      <c r="C15" s="239"/>
      <c r="D15" s="239"/>
      <c r="E15" s="239"/>
      <c r="F15" s="239"/>
      <c r="G15" s="242"/>
      <c r="H15" s="233"/>
      <c r="I15" s="230"/>
      <c r="J15" s="245"/>
      <c r="K15" s="230">
        <f>IF(NOT(ISERROR(MATCH(J15,_xlfn.ANCHORARRAY(E26),0))),I28&amp;"Por favor no seleccionar los criterios de impacto",J15)</f>
        <v>0</v>
      </c>
      <c r="L15" s="233"/>
      <c r="M15" s="230"/>
      <c r="N15" s="236"/>
      <c r="O15" s="6">
        <v>6</v>
      </c>
      <c r="P15" s="149"/>
      <c r="Q15" s="141" t="str">
        <f t="shared" si="5"/>
        <v/>
      </c>
      <c r="R15" s="142"/>
      <c r="S15" s="142"/>
      <c r="T15" s="143" t="str">
        <f t="shared" si="0"/>
        <v/>
      </c>
      <c r="U15" s="142"/>
      <c r="V15" s="142"/>
      <c r="W15" s="142"/>
      <c r="X15" s="144" t="str">
        <f t="shared" si="6"/>
        <v/>
      </c>
      <c r="Y15" s="145" t="str">
        <f t="shared" si="1"/>
        <v/>
      </c>
      <c r="Z15" s="146" t="str">
        <f t="shared" si="2"/>
        <v/>
      </c>
      <c r="AA15" s="145" t="str">
        <f t="shared" si="3"/>
        <v/>
      </c>
      <c r="AB15" s="146" t="str">
        <f t="shared" si="7"/>
        <v/>
      </c>
      <c r="AC15" s="147" t="str">
        <f t="shared" si="4"/>
        <v/>
      </c>
      <c r="AD15" s="148"/>
      <c r="AE15" s="140"/>
      <c r="AF15" s="140"/>
      <c r="AG15" s="140"/>
      <c r="AH15" s="139"/>
      <c r="AI15" s="139"/>
      <c r="AJ15" s="140"/>
      <c r="AK15" s="150"/>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51.5" customHeight="1" x14ac:dyDescent="0.25">
      <c r="A16" s="246">
        <v>2</v>
      </c>
      <c r="B16" s="237" t="s">
        <v>133</v>
      </c>
      <c r="C16" s="237" t="s">
        <v>232</v>
      </c>
      <c r="D16" s="237" t="s">
        <v>223</v>
      </c>
      <c r="E16" s="237" t="s">
        <v>226</v>
      </c>
      <c r="F16" s="237" t="s">
        <v>122</v>
      </c>
      <c r="G16" s="240">
        <v>15</v>
      </c>
      <c r="H16" s="231" t="str">
        <f>IF(G16&lt;=0,"",IF(G16&lt;=2,"Muy Baja",IF(G16&lt;=24,"Baja",IF(G16&lt;=500,"Media",IF(G16&lt;=5000,"Alta","Muy Alta")))))</f>
        <v>Baja</v>
      </c>
      <c r="I16" s="228">
        <f>IF(H16="","",IF(H16="Muy Baja",0.2,IF(H16="Baja",0.4,IF(H16="Media",0.6,IF(H16="Alta",0.8,IF(H16="Muy Alta",1,))))))</f>
        <v>0.4</v>
      </c>
      <c r="J16" s="243" t="s">
        <v>153</v>
      </c>
      <c r="K16" s="228"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31" t="str">
        <f>IF(OR(K16='Tabla Impacto'!$C$11,K16='Tabla Impacto'!$D$11),"Leve",IF(OR(K16='Tabla Impacto'!$C$12,K16='Tabla Impacto'!$D$12),"Menor",IF(OR(K16='Tabla Impacto'!$C$13,K16='Tabla Impacto'!$D$13),"Moderado",IF(OR(K16='Tabla Impacto'!$C$14,K16='Tabla Impacto'!$D$14),"Mayor",IF(OR(K16='Tabla Impacto'!$C$15,K16='Tabla Impacto'!$D$15),"Catastrófico","")))))</f>
        <v>Moderado</v>
      </c>
      <c r="M16" s="228">
        <f>IF(L16="","",IF(L16="Leve",0.2,IF(L16="Menor",0.4,IF(L16="Moderado",0.6,IF(L16="Mayor",0.8,IF(L16="Catastrófico",1,))))))</f>
        <v>0.6</v>
      </c>
      <c r="N16" s="23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6">
        <v>1</v>
      </c>
      <c r="P16" s="149" t="s">
        <v>215</v>
      </c>
      <c r="Q16" s="141" t="str">
        <f>IF(OR(R16="Preventivo",R16="Detectivo"),"Probabilidad",IF(R16="Correctivo","Impacto",""))</f>
        <v>Probabilidad</v>
      </c>
      <c r="R16" s="142" t="s">
        <v>14</v>
      </c>
      <c r="S16" s="142" t="s">
        <v>9</v>
      </c>
      <c r="T16" s="143" t="str">
        <f>IF(AND(R16="Preventivo",S16="Automático"),"50%",IF(AND(R16="Preventivo",S16="Manual"),"40%",IF(AND(R16="Detectivo",S16="Automático"),"40%",IF(AND(R16="Detectivo",S16="Manual"),"30%",IF(AND(R16="Correctivo",S16="Automático"),"35%",IF(AND(R16="Correctivo",S16="Manual"),"25%",""))))))</f>
        <v>40%</v>
      </c>
      <c r="U16" s="142" t="s">
        <v>19</v>
      </c>
      <c r="V16" s="142" t="s">
        <v>23</v>
      </c>
      <c r="W16" s="142" t="s">
        <v>118</v>
      </c>
      <c r="X16" s="144">
        <f>IFERROR(IF(Q16="Probabilidad",(I16-(+I16*T16)),IF(Q16="Impacto",I16,"")),"")</f>
        <v>0.24</v>
      </c>
      <c r="Y16" s="145" t="str">
        <f>IFERROR(IF(X16="","",IF(X16&lt;=0.2,"Muy Baja",IF(X16&lt;=0.4,"Baja",IF(X16&lt;=0.6,"Media",IF(X16&lt;=0.8,"Alta","Muy Alta"))))),"")</f>
        <v>Baja</v>
      </c>
      <c r="Z16" s="146">
        <f>+X16</f>
        <v>0.24</v>
      </c>
      <c r="AA16" s="145" t="str">
        <f>IFERROR(IF(AB16="","",IF(AB16&lt;=0.2,"Leve",IF(AB16&lt;=0.4,"Menor",IF(AB16&lt;=0.6,"Moderado",IF(AB16&lt;=0.8,"Mayor","Catastrófico"))))),"")</f>
        <v>Moderado</v>
      </c>
      <c r="AB16" s="146">
        <f>IFERROR(IF(Q16="Impacto",(M16-(+M16*T16)),IF(Q16="Probabilidad",M16,"")),"")</f>
        <v>0.6</v>
      </c>
      <c r="AC16" s="147"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48" t="s">
        <v>135</v>
      </c>
      <c r="AE16" s="140" t="s">
        <v>217</v>
      </c>
      <c r="AF16" s="140" t="s">
        <v>218</v>
      </c>
      <c r="AG16" s="140" t="s">
        <v>219</v>
      </c>
      <c r="AH16" s="139">
        <v>44927</v>
      </c>
      <c r="AI16" s="151" t="s">
        <v>220</v>
      </c>
      <c r="AJ16" s="140" t="s">
        <v>224</v>
      </c>
      <c r="AK16" s="150" t="s">
        <v>40</v>
      </c>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51.5" hidden="1" customHeight="1" x14ac:dyDescent="0.25">
      <c r="A17" s="247"/>
      <c r="B17" s="238"/>
      <c r="C17" s="238"/>
      <c r="D17" s="238"/>
      <c r="E17" s="238"/>
      <c r="F17" s="238"/>
      <c r="G17" s="241"/>
      <c r="H17" s="232"/>
      <c r="I17" s="229"/>
      <c r="J17" s="244"/>
      <c r="K17" s="229">
        <f>IF(NOT(ISERROR(MATCH(J17,_xlfn.ANCHORARRAY(E28),0))),I30&amp;"Por favor no seleccionar los criterios de impacto",J17)</f>
        <v>0</v>
      </c>
      <c r="L17" s="232"/>
      <c r="M17" s="229"/>
      <c r="N17" s="235"/>
      <c r="O17" s="6">
        <v>2</v>
      </c>
      <c r="P17" s="149"/>
      <c r="Q17" s="141" t="str">
        <f>IF(OR(R17="Preventivo",R17="Detectivo"),"Probabilidad",IF(R17="Correctivo","Impacto",""))</f>
        <v/>
      </c>
      <c r="R17" s="142"/>
      <c r="S17" s="142"/>
      <c r="T17" s="143" t="str">
        <f t="shared" ref="T17:T21" si="8">IF(AND(R17="Preventivo",S17="Automático"),"50%",IF(AND(R17="Preventivo",S17="Manual"),"40%",IF(AND(R17="Detectivo",S17="Automático"),"40%",IF(AND(R17="Detectivo",S17="Manual"),"30%",IF(AND(R17="Correctivo",S17="Automático"),"35%",IF(AND(R17="Correctivo",S17="Manual"),"25%",""))))))</f>
        <v/>
      </c>
      <c r="U17" s="142"/>
      <c r="V17" s="142"/>
      <c r="W17" s="142"/>
      <c r="X17" s="144" t="str">
        <f>IFERROR(IF(AND(Q16="Probabilidad",Q17="Probabilidad"),(Z16-(+Z16*T17)),IF(Q17="Probabilidad",(I16-(+I16*T17)),IF(Q17="Impacto",Z16,""))),"")</f>
        <v/>
      </c>
      <c r="Y17" s="145" t="str">
        <f t="shared" si="1"/>
        <v/>
      </c>
      <c r="Z17" s="146" t="str">
        <f t="shared" ref="Z17:Z21" si="9">+X17</f>
        <v/>
      </c>
      <c r="AA17" s="145" t="str">
        <f t="shared" si="3"/>
        <v/>
      </c>
      <c r="AB17" s="146" t="str">
        <f>IFERROR(IF(AND(Q16="Impacto",Q17="Impacto"),(AB16-(+AB16*T17)),IF(Q17="Impacto",(M16-(+M16*T17)),IF(Q17="Probabilidad",AB16,""))),"")</f>
        <v/>
      </c>
      <c r="AC17" s="147"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48"/>
      <c r="AE17" s="140"/>
      <c r="AF17" s="140"/>
      <c r="AG17" s="140"/>
      <c r="AH17" s="139"/>
      <c r="AI17" s="139"/>
      <c r="AJ17" s="132"/>
      <c r="AK17" s="133"/>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51.5" hidden="1" customHeight="1" x14ac:dyDescent="0.25">
      <c r="A18" s="247"/>
      <c r="B18" s="238"/>
      <c r="C18" s="238"/>
      <c r="D18" s="238"/>
      <c r="E18" s="238"/>
      <c r="F18" s="238"/>
      <c r="G18" s="241"/>
      <c r="H18" s="232"/>
      <c r="I18" s="229"/>
      <c r="J18" s="244"/>
      <c r="K18" s="229">
        <f>IF(NOT(ISERROR(MATCH(J18,_xlfn.ANCHORARRAY(E29),0))),I31&amp;"Por favor no seleccionar los criterios de impacto",J18)</f>
        <v>0</v>
      </c>
      <c r="L18" s="232"/>
      <c r="M18" s="229"/>
      <c r="N18" s="235"/>
      <c r="O18" s="6">
        <v>3</v>
      </c>
      <c r="P18" s="150"/>
      <c r="Q18" s="141" t="str">
        <f>IF(OR(R18="Preventivo",R18="Detectivo"),"Probabilidad",IF(R18="Correctivo","Impacto",""))</f>
        <v/>
      </c>
      <c r="R18" s="142"/>
      <c r="S18" s="142"/>
      <c r="T18" s="143" t="str">
        <f t="shared" si="8"/>
        <v/>
      </c>
      <c r="U18" s="142"/>
      <c r="V18" s="142"/>
      <c r="W18" s="142"/>
      <c r="X18" s="144" t="str">
        <f>IFERROR(IF(AND(Q17="Probabilidad",Q18="Probabilidad"),(Z17-(+Z17*T18)),IF(AND(Q17="Impacto",Q18="Probabilidad"),(Z16-(+Z16*T18)),IF(Q18="Impacto",Z17,""))),"")</f>
        <v/>
      </c>
      <c r="Y18" s="145" t="str">
        <f t="shared" si="1"/>
        <v/>
      </c>
      <c r="Z18" s="146" t="str">
        <f t="shared" si="9"/>
        <v/>
      </c>
      <c r="AA18" s="145" t="str">
        <f t="shared" si="3"/>
        <v/>
      </c>
      <c r="AB18" s="146" t="str">
        <f>IFERROR(IF(AND(Q17="Impacto",Q18="Impacto"),(AB17-(+AB17*T18)),IF(AND(Q17="Probabilidad",Q18="Impacto"),(AB16-(+AB16*T18)),IF(Q18="Probabilidad",AB17,""))),"")</f>
        <v/>
      </c>
      <c r="AC18" s="147" t="str">
        <f t="shared" si="10"/>
        <v/>
      </c>
      <c r="AD18" s="148"/>
      <c r="AE18" s="140"/>
      <c r="AF18" s="140"/>
      <c r="AG18" s="140"/>
      <c r="AH18" s="139"/>
      <c r="AI18" s="139"/>
      <c r="AJ18" s="132"/>
      <c r="AK18" s="133"/>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51.5" hidden="1" customHeight="1" x14ac:dyDescent="0.25">
      <c r="A19" s="247"/>
      <c r="B19" s="238"/>
      <c r="C19" s="238"/>
      <c r="D19" s="238"/>
      <c r="E19" s="238"/>
      <c r="F19" s="238"/>
      <c r="G19" s="241"/>
      <c r="H19" s="232"/>
      <c r="I19" s="229"/>
      <c r="J19" s="244"/>
      <c r="K19" s="229">
        <f>IF(NOT(ISERROR(MATCH(J19,_xlfn.ANCHORARRAY(E30),0))),I32&amp;"Por favor no seleccionar los criterios de impacto",J19)</f>
        <v>0</v>
      </c>
      <c r="L19" s="232"/>
      <c r="M19" s="229"/>
      <c r="N19" s="235"/>
      <c r="O19" s="6">
        <v>4</v>
      </c>
      <c r="P19" s="149"/>
      <c r="Q19" s="141" t="str">
        <f t="shared" ref="Q19:Q21" si="11">IF(OR(R19="Preventivo",R19="Detectivo"),"Probabilidad",IF(R19="Correctivo","Impacto",""))</f>
        <v/>
      </c>
      <c r="R19" s="142"/>
      <c r="S19" s="142"/>
      <c r="T19" s="143" t="str">
        <f t="shared" si="8"/>
        <v/>
      </c>
      <c r="U19" s="142"/>
      <c r="V19" s="142"/>
      <c r="W19" s="142"/>
      <c r="X19" s="144" t="str">
        <f t="shared" ref="X19:X21" si="12">IFERROR(IF(AND(Q18="Probabilidad",Q19="Probabilidad"),(Z18-(+Z18*T19)),IF(AND(Q18="Impacto",Q19="Probabilidad"),(Z17-(+Z17*T19)),IF(Q19="Impacto",Z18,""))),"")</f>
        <v/>
      </c>
      <c r="Y19" s="145" t="str">
        <f t="shared" si="1"/>
        <v/>
      </c>
      <c r="Z19" s="146" t="str">
        <f t="shared" si="9"/>
        <v/>
      </c>
      <c r="AA19" s="145" t="str">
        <f t="shared" si="3"/>
        <v/>
      </c>
      <c r="AB19" s="146" t="str">
        <f t="shared" ref="AB19:AB21" si="13">IFERROR(IF(AND(Q18="Impacto",Q19="Impacto"),(AB18-(+AB18*T19)),IF(AND(Q18="Probabilidad",Q19="Impacto"),(AB17-(+AB17*T19)),IF(Q19="Probabilidad",AB18,""))),"")</f>
        <v/>
      </c>
      <c r="AC19" s="147"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48"/>
      <c r="AE19" s="140"/>
      <c r="AF19" s="140"/>
      <c r="AG19" s="140"/>
      <c r="AH19" s="139"/>
      <c r="AI19" s="139"/>
      <c r="AJ19" s="132"/>
      <c r="AK19" s="133"/>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51.5" hidden="1" customHeight="1" x14ac:dyDescent="0.25">
      <c r="A20" s="247"/>
      <c r="B20" s="238"/>
      <c r="C20" s="238"/>
      <c r="D20" s="238"/>
      <c r="E20" s="238"/>
      <c r="F20" s="238"/>
      <c r="G20" s="241"/>
      <c r="H20" s="232"/>
      <c r="I20" s="229"/>
      <c r="J20" s="244"/>
      <c r="K20" s="229">
        <f>IF(NOT(ISERROR(MATCH(J20,_xlfn.ANCHORARRAY(E31),0))),I33&amp;"Por favor no seleccionar los criterios de impacto",J20)</f>
        <v>0</v>
      </c>
      <c r="L20" s="232"/>
      <c r="M20" s="229"/>
      <c r="N20" s="235"/>
      <c r="O20" s="6">
        <v>5</v>
      </c>
      <c r="P20" s="149"/>
      <c r="Q20" s="141" t="str">
        <f t="shared" si="11"/>
        <v/>
      </c>
      <c r="R20" s="142"/>
      <c r="S20" s="142"/>
      <c r="T20" s="143" t="str">
        <f t="shared" si="8"/>
        <v/>
      </c>
      <c r="U20" s="142"/>
      <c r="V20" s="142"/>
      <c r="W20" s="142"/>
      <c r="X20" s="144" t="str">
        <f t="shared" si="12"/>
        <v/>
      </c>
      <c r="Y20" s="145" t="str">
        <f t="shared" si="1"/>
        <v/>
      </c>
      <c r="Z20" s="146" t="str">
        <f t="shared" si="9"/>
        <v/>
      </c>
      <c r="AA20" s="145" t="str">
        <f t="shared" si="3"/>
        <v/>
      </c>
      <c r="AB20" s="146" t="str">
        <f t="shared" si="13"/>
        <v/>
      </c>
      <c r="AC20" s="147"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48"/>
      <c r="AE20" s="140"/>
      <c r="AF20" s="140"/>
      <c r="AG20" s="140"/>
      <c r="AH20" s="139"/>
      <c r="AI20" s="139"/>
      <c r="AJ20" s="132"/>
      <c r="AK20" s="133"/>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51.5" hidden="1" customHeight="1" x14ac:dyDescent="0.25">
      <c r="A21" s="248"/>
      <c r="B21" s="239"/>
      <c r="C21" s="239"/>
      <c r="D21" s="239"/>
      <c r="E21" s="239"/>
      <c r="F21" s="239"/>
      <c r="G21" s="242"/>
      <c r="H21" s="233"/>
      <c r="I21" s="230"/>
      <c r="J21" s="245"/>
      <c r="K21" s="230">
        <f>IF(NOT(ISERROR(MATCH(J21,_xlfn.ANCHORARRAY(E32),0))),I34&amp;"Por favor no seleccionar los criterios de impacto",J21)</f>
        <v>0</v>
      </c>
      <c r="L21" s="233"/>
      <c r="M21" s="230"/>
      <c r="N21" s="236"/>
      <c r="O21" s="6">
        <v>6</v>
      </c>
      <c r="P21" s="149"/>
      <c r="Q21" s="141" t="str">
        <f t="shared" si="11"/>
        <v/>
      </c>
      <c r="R21" s="142"/>
      <c r="S21" s="142"/>
      <c r="T21" s="143" t="str">
        <f t="shared" si="8"/>
        <v/>
      </c>
      <c r="U21" s="142"/>
      <c r="V21" s="142"/>
      <c r="W21" s="142"/>
      <c r="X21" s="144" t="str">
        <f t="shared" si="12"/>
        <v/>
      </c>
      <c r="Y21" s="145" t="str">
        <f t="shared" si="1"/>
        <v/>
      </c>
      <c r="Z21" s="146" t="str">
        <f t="shared" si="9"/>
        <v/>
      </c>
      <c r="AA21" s="145" t="str">
        <f t="shared" si="3"/>
        <v/>
      </c>
      <c r="AB21" s="146" t="str">
        <f t="shared" si="13"/>
        <v/>
      </c>
      <c r="AC21" s="147" t="str">
        <f t="shared" si="14"/>
        <v/>
      </c>
      <c r="AD21" s="148"/>
      <c r="AE21" s="140"/>
      <c r="AF21" s="140"/>
      <c r="AG21" s="140"/>
      <c r="AH21" s="139"/>
      <c r="AI21" s="139"/>
      <c r="AJ21" s="132"/>
      <c r="AK21" s="133"/>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51.5" hidden="1" customHeight="1" x14ac:dyDescent="0.25">
      <c r="A22" s="210">
        <v>3</v>
      </c>
      <c r="B22" s="213"/>
      <c r="C22" s="213"/>
      <c r="D22" s="213"/>
      <c r="E22" s="216"/>
      <c r="F22" s="213"/>
      <c r="G22" s="219"/>
      <c r="H22" s="222"/>
      <c r="I22" s="204"/>
      <c r="J22" s="225"/>
      <c r="K22" s="204"/>
      <c r="L22" s="222"/>
      <c r="M22" s="204"/>
      <c r="N22" s="207"/>
      <c r="O22" s="122"/>
      <c r="P22" s="123"/>
      <c r="Q22" s="124"/>
      <c r="R22" s="125"/>
      <c r="S22" s="125"/>
      <c r="T22" s="126"/>
      <c r="U22" s="125"/>
      <c r="V22" s="125"/>
      <c r="W22" s="125"/>
      <c r="X22" s="127"/>
      <c r="Y22" s="128"/>
      <c r="Z22" s="129"/>
      <c r="AA22" s="128"/>
      <c r="AB22" s="129"/>
      <c r="AC22" s="130"/>
      <c r="AD22" s="131"/>
      <c r="AE22" s="132"/>
      <c r="AF22" s="137"/>
      <c r="AG22" s="140"/>
      <c r="AH22" s="139"/>
      <c r="AI22" s="139"/>
      <c r="AJ22" s="132"/>
      <c r="AK22" s="133"/>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51.5" hidden="1" customHeight="1" x14ac:dyDescent="0.25">
      <c r="A23" s="211"/>
      <c r="B23" s="214"/>
      <c r="C23" s="214"/>
      <c r="D23" s="214"/>
      <c r="E23" s="217"/>
      <c r="F23" s="214"/>
      <c r="G23" s="220"/>
      <c r="H23" s="223"/>
      <c r="I23" s="205"/>
      <c r="J23" s="226"/>
      <c r="K23" s="205"/>
      <c r="L23" s="223"/>
      <c r="M23" s="205"/>
      <c r="N23" s="208"/>
      <c r="O23" s="122"/>
      <c r="P23" s="123"/>
      <c r="Q23" s="124"/>
      <c r="R23" s="125"/>
      <c r="S23" s="125"/>
      <c r="T23" s="126"/>
      <c r="U23" s="125"/>
      <c r="V23" s="125"/>
      <c r="W23" s="125"/>
      <c r="X23" s="136"/>
      <c r="Y23" s="128"/>
      <c r="Z23" s="129"/>
      <c r="AA23" s="128"/>
      <c r="AB23" s="129"/>
      <c r="AC23" s="130"/>
      <c r="AD23" s="131"/>
      <c r="AE23" s="132"/>
      <c r="AF23" s="138"/>
      <c r="AG23" s="140"/>
      <c r="AH23" s="139"/>
      <c r="AI23" s="139"/>
      <c r="AJ23" s="132"/>
      <c r="AK23" s="133"/>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1.5" hidden="1" customHeight="1" x14ac:dyDescent="0.25">
      <c r="A24" s="211"/>
      <c r="B24" s="214"/>
      <c r="C24" s="214"/>
      <c r="D24" s="214"/>
      <c r="E24" s="217"/>
      <c r="F24" s="214"/>
      <c r="G24" s="220"/>
      <c r="H24" s="223"/>
      <c r="I24" s="205"/>
      <c r="J24" s="226"/>
      <c r="K24" s="205"/>
      <c r="L24" s="223"/>
      <c r="M24" s="205"/>
      <c r="N24" s="208"/>
      <c r="O24" s="122"/>
      <c r="P24" s="135"/>
      <c r="Q24" s="124"/>
      <c r="R24" s="125"/>
      <c r="S24" s="125"/>
      <c r="T24" s="126"/>
      <c r="U24" s="125"/>
      <c r="V24" s="125"/>
      <c r="W24" s="125"/>
      <c r="X24" s="127"/>
      <c r="Y24" s="128"/>
      <c r="Z24" s="129"/>
      <c r="AA24" s="128"/>
      <c r="AB24" s="129"/>
      <c r="AC24" s="130"/>
      <c r="AD24" s="131"/>
      <c r="AE24" s="132"/>
      <c r="AF24" s="138"/>
      <c r="AG24" s="140"/>
      <c r="AH24" s="139"/>
      <c r="AI24" s="139"/>
      <c r="AJ24" s="132"/>
      <c r="AK24" s="133"/>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25">
      <c r="A25" s="211"/>
      <c r="B25" s="214"/>
      <c r="C25" s="214"/>
      <c r="D25" s="214"/>
      <c r="E25" s="217"/>
      <c r="F25" s="214"/>
      <c r="G25" s="220"/>
      <c r="H25" s="223"/>
      <c r="I25" s="205"/>
      <c r="J25" s="226"/>
      <c r="K25" s="205"/>
      <c r="L25" s="223"/>
      <c r="M25" s="205"/>
      <c r="N25" s="208"/>
      <c r="O25" s="122"/>
      <c r="P25" s="123"/>
      <c r="Q25" s="124"/>
      <c r="R25" s="125"/>
      <c r="S25" s="125"/>
      <c r="T25" s="126"/>
      <c r="U25" s="125"/>
      <c r="V25" s="125"/>
      <c r="W25" s="125"/>
      <c r="X25" s="127"/>
      <c r="Y25" s="128"/>
      <c r="Z25" s="129"/>
      <c r="AA25" s="128"/>
      <c r="AB25" s="129"/>
      <c r="AC25" s="130"/>
      <c r="AD25" s="131"/>
      <c r="AE25" s="132"/>
      <c r="AF25" s="138"/>
      <c r="AG25" s="140"/>
      <c r="AH25" s="139"/>
      <c r="AI25" s="139"/>
      <c r="AJ25" s="132"/>
      <c r="AK25" s="133"/>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25">
      <c r="A26" s="211"/>
      <c r="B26" s="214"/>
      <c r="C26" s="214"/>
      <c r="D26" s="214"/>
      <c r="E26" s="217"/>
      <c r="F26" s="214"/>
      <c r="G26" s="220"/>
      <c r="H26" s="223"/>
      <c r="I26" s="205"/>
      <c r="J26" s="226"/>
      <c r="K26" s="205"/>
      <c r="L26" s="223"/>
      <c r="M26" s="205"/>
      <c r="N26" s="208"/>
      <c r="O26" s="122"/>
      <c r="P26" s="123"/>
      <c r="Q26" s="124"/>
      <c r="R26" s="125"/>
      <c r="S26" s="125"/>
      <c r="T26" s="126"/>
      <c r="U26" s="125"/>
      <c r="V26" s="125"/>
      <c r="W26" s="125"/>
      <c r="X26" s="127"/>
      <c r="Y26" s="128"/>
      <c r="Z26" s="129"/>
      <c r="AA26" s="128"/>
      <c r="AB26" s="129"/>
      <c r="AC26" s="130"/>
      <c r="AD26" s="131"/>
      <c r="AE26" s="132"/>
      <c r="AF26" s="138"/>
      <c r="AG26" s="140"/>
      <c r="AH26" s="139"/>
      <c r="AI26" s="139"/>
      <c r="AJ26" s="132"/>
      <c r="AK26" s="133"/>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25">
      <c r="A27" s="212"/>
      <c r="B27" s="215"/>
      <c r="C27" s="215"/>
      <c r="D27" s="215"/>
      <c r="E27" s="218"/>
      <c r="F27" s="215"/>
      <c r="G27" s="221"/>
      <c r="H27" s="224"/>
      <c r="I27" s="206"/>
      <c r="J27" s="227"/>
      <c r="K27" s="206"/>
      <c r="L27" s="224"/>
      <c r="M27" s="206"/>
      <c r="N27" s="209"/>
      <c r="O27" s="122"/>
      <c r="P27" s="123"/>
      <c r="Q27" s="124"/>
      <c r="R27" s="125"/>
      <c r="S27" s="125"/>
      <c r="T27" s="126"/>
      <c r="U27" s="125"/>
      <c r="V27" s="125"/>
      <c r="W27" s="125"/>
      <c r="X27" s="127"/>
      <c r="Y27" s="128"/>
      <c r="Z27" s="129"/>
      <c r="AA27" s="128"/>
      <c r="AB27" s="129"/>
      <c r="AC27" s="130"/>
      <c r="AD27" s="131"/>
      <c r="AE27" s="132"/>
      <c r="AF27" s="138"/>
      <c r="AG27" s="140"/>
      <c r="AH27" s="139"/>
      <c r="AI27" s="139"/>
      <c r="AJ27" s="132"/>
      <c r="AK27" s="133"/>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51.5" hidden="1" customHeight="1" x14ac:dyDescent="0.25">
      <c r="A28" s="210">
        <v>4</v>
      </c>
      <c r="B28" s="213"/>
      <c r="C28" s="213"/>
      <c r="D28" s="213"/>
      <c r="E28" s="216"/>
      <c r="F28" s="213"/>
      <c r="G28" s="219"/>
      <c r="H28" s="222"/>
      <c r="I28" s="204"/>
      <c r="J28" s="225"/>
      <c r="K28" s="204"/>
      <c r="L28" s="222"/>
      <c r="M28" s="204"/>
      <c r="N28" s="207"/>
      <c r="O28" s="122"/>
      <c r="P28" s="123"/>
      <c r="Q28" s="124"/>
      <c r="R28" s="125"/>
      <c r="S28" s="125"/>
      <c r="T28" s="126"/>
      <c r="U28" s="125"/>
      <c r="V28" s="125"/>
      <c r="W28" s="125"/>
      <c r="X28" s="127"/>
      <c r="Y28" s="128"/>
      <c r="Z28" s="129"/>
      <c r="AA28" s="128"/>
      <c r="AB28" s="129"/>
      <c r="AC28" s="130"/>
      <c r="AD28" s="131"/>
      <c r="AE28" s="132"/>
      <c r="AF28" s="137"/>
      <c r="AG28" s="140"/>
      <c r="AH28" s="139"/>
      <c r="AI28" s="139"/>
      <c r="AJ28" s="132"/>
      <c r="AK28" s="133"/>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51.5" hidden="1" customHeight="1" x14ac:dyDescent="0.25">
      <c r="A29" s="211"/>
      <c r="B29" s="214"/>
      <c r="C29" s="214"/>
      <c r="D29" s="214"/>
      <c r="E29" s="217"/>
      <c r="F29" s="214"/>
      <c r="G29" s="220"/>
      <c r="H29" s="223"/>
      <c r="I29" s="205"/>
      <c r="J29" s="226"/>
      <c r="K29" s="205"/>
      <c r="L29" s="223"/>
      <c r="M29" s="205"/>
      <c r="N29" s="208"/>
      <c r="O29" s="122"/>
      <c r="P29" s="123"/>
      <c r="Q29" s="124"/>
      <c r="R29" s="125"/>
      <c r="S29" s="125"/>
      <c r="T29" s="126"/>
      <c r="U29" s="125"/>
      <c r="V29" s="125"/>
      <c r="W29" s="125"/>
      <c r="X29" s="127"/>
      <c r="Y29" s="128"/>
      <c r="Z29" s="129"/>
      <c r="AA29" s="128"/>
      <c r="AB29" s="129"/>
      <c r="AC29" s="130"/>
      <c r="AD29" s="131"/>
      <c r="AE29" s="132"/>
      <c r="AF29" s="132"/>
      <c r="AG29" s="133"/>
      <c r="AH29" s="134"/>
      <c r="AI29" s="134"/>
      <c r="AJ29" s="132"/>
      <c r="AK29" s="133"/>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hidden="1" customHeight="1" x14ac:dyDescent="0.25">
      <c r="A30" s="211"/>
      <c r="B30" s="214"/>
      <c r="C30" s="214"/>
      <c r="D30" s="214"/>
      <c r="E30" s="217"/>
      <c r="F30" s="214"/>
      <c r="G30" s="220"/>
      <c r="H30" s="223"/>
      <c r="I30" s="205"/>
      <c r="J30" s="226"/>
      <c r="K30" s="205"/>
      <c r="L30" s="223"/>
      <c r="M30" s="205"/>
      <c r="N30" s="208"/>
      <c r="O30" s="122"/>
      <c r="P30" s="135"/>
      <c r="Q30" s="124"/>
      <c r="R30" s="125"/>
      <c r="S30" s="125"/>
      <c r="T30" s="126"/>
      <c r="U30" s="125"/>
      <c r="V30" s="125"/>
      <c r="W30" s="125"/>
      <c r="X30" s="127"/>
      <c r="Y30" s="128"/>
      <c r="Z30" s="129"/>
      <c r="AA30" s="128"/>
      <c r="AB30" s="129"/>
      <c r="AC30" s="130"/>
      <c r="AD30" s="131"/>
      <c r="AE30" s="132"/>
      <c r="AF30" s="132"/>
      <c r="AG30" s="133"/>
      <c r="AH30" s="134"/>
      <c r="AI30" s="134"/>
      <c r="AJ30" s="132"/>
      <c r="AK30" s="133"/>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hidden="1" customHeight="1" x14ac:dyDescent="0.25">
      <c r="A31" s="211"/>
      <c r="B31" s="214"/>
      <c r="C31" s="214"/>
      <c r="D31" s="214"/>
      <c r="E31" s="217"/>
      <c r="F31" s="214"/>
      <c r="G31" s="220"/>
      <c r="H31" s="223"/>
      <c r="I31" s="205"/>
      <c r="J31" s="226"/>
      <c r="K31" s="205"/>
      <c r="L31" s="223"/>
      <c r="M31" s="205"/>
      <c r="N31" s="208"/>
      <c r="O31" s="122"/>
      <c r="P31" s="123"/>
      <c r="Q31" s="124"/>
      <c r="R31" s="125"/>
      <c r="S31" s="125"/>
      <c r="T31" s="126"/>
      <c r="U31" s="125"/>
      <c r="V31" s="125"/>
      <c r="W31" s="125"/>
      <c r="X31" s="127"/>
      <c r="Y31" s="128"/>
      <c r="Z31" s="129"/>
      <c r="AA31" s="128"/>
      <c r="AB31" s="129"/>
      <c r="AC31" s="130"/>
      <c r="AD31" s="131"/>
      <c r="AE31" s="132"/>
      <c r="AF31" s="132"/>
      <c r="AG31" s="133"/>
      <c r="AH31" s="134"/>
      <c r="AI31" s="134"/>
      <c r="AJ31" s="132"/>
      <c r="AK31" s="133"/>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25">
      <c r="A32" s="211"/>
      <c r="B32" s="214"/>
      <c r="C32" s="214"/>
      <c r="D32" s="214"/>
      <c r="E32" s="217"/>
      <c r="F32" s="214"/>
      <c r="G32" s="220"/>
      <c r="H32" s="223"/>
      <c r="I32" s="205"/>
      <c r="J32" s="226"/>
      <c r="K32" s="205"/>
      <c r="L32" s="223"/>
      <c r="M32" s="205"/>
      <c r="N32" s="208"/>
      <c r="O32" s="122"/>
      <c r="P32" s="123"/>
      <c r="Q32" s="124"/>
      <c r="R32" s="125"/>
      <c r="S32" s="125"/>
      <c r="T32" s="126"/>
      <c r="U32" s="125"/>
      <c r="V32" s="125"/>
      <c r="W32" s="125"/>
      <c r="X32" s="136"/>
      <c r="Y32" s="128"/>
      <c r="Z32" s="129"/>
      <c r="AA32" s="128"/>
      <c r="AB32" s="129"/>
      <c r="AC32" s="130"/>
      <c r="AD32" s="131"/>
      <c r="AE32" s="132"/>
      <c r="AF32" s="132"/>
      <c r="AG32" s="133"/>
      <c r="AH32" s="134"/>
      <c r="AI32" s="134"/>
      <c r="AJ32" s="132"/>
      <c r="AK32" s="133"/>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1.5" hidden="1" customHeight="1" x14ac:dyDescent="0.25">
      <c r="A33" s="212"/>
      <c r="B33" s="215"/>
      <c r="C33" s="215"/>
      <c r="D33" s="215"/>
      <c r="E33" s="218"/>
      <c r="F33" s="215"/>
      <c r="G33" s="221"/>
      <c r="H33" s="224"/>
      <c r="I33" s="206"/>
      <c r="J33" s="227"/>
      <c r="K33" s="206"/>
      <c r="L33" s="224"/>
      <c r="M33" s="206"/>
      <c r="N33" s="209"/>
      <c r="O33" s="122"/>
      <c r="P33" s="123"/>
      <c r="Q33" s="124"/>
      <c r="R33" s="125"/>
      <c r="S33" s="125"/>
      <c r="T33" s="126"/>
      <c r="U33" s="125"/>
      <c r="V33" s="125"/>
      <c r="W33" s="125"/>
      <c r="X33" s="127"/>
      <c r="Y33" s="128"/>
      <c r="Z33" s="129"/>
      <c r="AA33" s="128"/>
      <c r="AB33" s="129"/>
      <c r="AC33" s="130"/>
      <c r="AD33" s="131"/>
      <c r="AE33" s="132"/>
      <c r="AF33" s="132"/>
      <c r="AG33" s="133"/>
      <c r="AH33" s="134"/>
      <c r="AI33" s="134"/>
      <c r="AJ33" s="132"/>
      <c r="AK33" s="133"/>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51.5" hidden="1" customHeight="1" x14ac:dyDescent="0.25">
      <c r="A34" s="210">
        <v>5</v>
      </c>
      <c r="B34" s="213"/>
      <c r="C34" s="213"/>
      <c r="D34" s="213"/>
      <c r="E34" s="216"/>
      <c r="F34" s="213"/>
      <c r="G34" s="219"/>
      <c r="H34" s="222"/>
      <c r="I34" s="204"/>
      <c r="J34" s="225"/>
      <c r="K34" s="204"/>
      <c r="L34" s="222"/>
      <c r="M34" s="204"/>
      <c r="N34" s="207"/>
      <c r="O34" s="122"/>
      <c r="P34" s="123"/>
      <c r="Q34" s="124"/>
      <c r="R34" s="125"/>
      <c r="S34" s="125"/>
      <c r="T34" s="126"/>
      <c r="U34" s="125"/>
      <c r="V34" s="125"/>
      <c r="W34" s="125"/>
      <c r="X34" s="127"/>
      <c r="Y34" s="128"/>
      <c r="Z34" s="129"/>
      <c r="AA34" s="128"/>
      <c r="AB34" s="129"/>
      <c r="AC34" s="130"/>
      <c r="AD34" s="131"/>
      <c r="AE34" s="132"/>
      <c r="AF34" s="132"/>
      <c r="AG34" s="133"/>
      <c r="AH34" s="134"/>
      <c r="AI34" s="134"/>
      <c r="AJ34" s="132"/>
      <c r="AK34" s="133"/>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51.5" hidden="1" customHeight="1" x14ac:dyDescent="0.25">
      <c r="A35" s="211"/>
      <c r="B35" s="214"/>
      <c r="C35" s="214"/>
      <c r="D35" s="214"/>
      <c r="E35" s="217"/>
      <c r="F35" s="214"/>
      <c r="G35" s="220"/>
      <c r="H35" s="223"/>
      <c r="I35" s="205"/>
      <c r="J35" s="226"/>
      <c r="K35" s="205"/>
      <c r="L35" s="223"/>
      <c r="M35" s="205"/>
      <c r="N35" s="208"/>
      <c r="O35" s="122"/>
      <c r="P35" s="123"/>
      <c r="Q35" s="124"/>
      <c r="R35" s="125"/>
      <c r="S35" s="125"/>
      <c r="T35" s="126"/>
      <c r="U35" s="125"/>
      <c r="V35" s="125"/>
      <c r="W35" s="125"/>
      <c r="X35" s="127"/>
      <c r="Y35" s="128"/>
      <c r="Z35" s="129"/>
      <c r="AA35" s="128"/>
      <c r="AB35" s="129"/>
      <c r="AC35" s="130"/>
      <c r="AD35" s="131"/>
      <c r="AE35" s="132"/>
      <c r="AF35" s="132"/>
      <c r="AG35" s="133"/>
      <c r="AH35" s="134"/>
      <c r="AI35" s="134"/>
      <c r="AJ35" s="132"/>
      <c r="AK35" s="133"/>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51.5" hidden="1" customHeight="1" x14ac:dyDescent="0.25">
      <c r="A36" s="211"/>
      <c r="B36" s="214"/>
      <c r="C36" s="214"/>
      <c r="D36" s="214"/>
      <c r="E36" s="217"/>
      <c r="F36" s="214"/>
      <c r="G36" s="220"/>
      <c r="H36" s="223"/>
      <c r="I36" s="205"/>
      <c r="J36" s="226"/>
      <c r="K36" s="205"/>
      <c r="L36" s="223"/>
      <c r="M36" s="205"/>
      <c r="N36" s="208"/>
      <c r="O36" s="122"/>
      <c r="P36" s="135"/>
      <c r="Q36" s="124"/>
      <c r="R36" s="125"/>
      <c r="S36" s="125"/>
      <c r="T36" s="126"/>
      <c r="U36" s="125"/>
      <c r="V36" s="125"/>
      <c r="W36" s="125"/>
      <c r="X36" s="127"/>
      <c r="Y36" s="128"/>
      <c r="Z36" s="129"/>
      <c r="AA36" s="128"/>
      <c r="AB36" s="129"/>
      <c r="AC36" s="130"/>
      <c r="AD36" s="131"/>
      <c r="AE36" s="132"/>
      <c r="AF36" s="132"/>
      <c r="AG36" s="133"/>
      <c r="AH36" s="134"/>
      <c r="AI36" s="134"/>
      <c r="AJ36" s="132"/>
      <c r="AK36" s="133"/>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51.5" hidden="1" customHeight="1" x14ac:dyDescent="0.25">
      <c r="A37" s="211"/>
      <c r="B37" s="214"/>
      <c r="C37" s="214"/>
      <c r="D37" s="214"/>
      <c r="E37" s="217"/>
      <c r="F37" s="214"/>
      <c r="G37" s="220"/>
      <c r="H37" s="223"/>
      <c r="I37" s="205"/>
      <c r="J37" s="226"/>
      <c r="K37" s="205"/>
      <c r="L37" s="223"/>
      <c r="M37" s="205"/>
      <c r="N37" s="208"/>
      <c r="O37" s="122"/>
      <c r="P37" s="123"/>
      <c r="Q37" s="124"/>
      <c r="R37" s="125"/>
      <c r="S37" s="125"/>
      <c r="T37" s="126"/>
      <c r="U37" s="125"/>
      <c r="V37" s="125"/>
      <c r="W37" s="125"/>
      <c r="X37" s="127"/>
      <c r="Y37" s="128"/>
      <c r="Z37" s="129"/>
      <c r="AA37" s="128"/>
      <c r="AB37" s="129"/>
      <c r="AC37" s="130"/>
      <c r="AD37" s="131"/>
      <c r="AE37" s="132"/>
      <c r="AF37" s="132"/>
      <c r="AG37" s="133"/>
      <c r="AH37" s="134"/>
      <c r="AI37" s="134"/>
      <c r="AJ37" s="132"/>
      <c r="AK37" s="133"/>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51.5" hidden="1" customHeight="1" x14ac:dyDescent="0.25">
      <c r="A38" s="211"/>
      <c r="B38" s="214"/>
      <c r="C38" s="214"/>
      <c r="D38" s="214"/>
      <c r="E38" s="217"/>
      <c r="F38" s="214"/>
      <c r="G38" s="220"/>
      <c r="H38" s="223"/>
      <c r="I38" s="205"/>
      <c r="J38" s="226"/>
      <c r="K38" s="205"/>
      <c r="L38" s="223"/>
      <c r="M38" s="205"/>
      <c r="N38" s="208"/>
      <c r="O38" s="122"/>
      <c r="P38" s="123"/>
      <c r="Q38" s="124"/>
      <c r="R38" s="125"/>
      <c r="S38" s="125"/>
      <c r="T38" s="126"/>
      <c r="U38" s="125"/>
      <c r="V38" s="125"/>
      <c r="W38" s="125"/>
      <c r="X38" s="127"/>
      <c r="Y38" s="128"/>
      <c r="Z38" s="129"/>
      <c r="AA38" s="128"/>
      <c r="AB38" s="129"/>
      <c r="AC38" s="130"/>
      <c r="AD38" s="131"/>
      <c r="AE38" s="132"/>
      <c r="AF38" s="132"/>
      <c r="AG38" s="133"/>
      <c r="AH38" s="134"/>
      <c r="AI38" s="134"/>
      <c r="AJ38" s="132"/>
      <c r="AK38" s="133"/>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51.5" hidden="1" customHeight="1" x14ac:dyDescent="0.25">
      <c r="A39" s="212"/>
      <c r="B39" s="215"/>
      <c r="C39" s="215"/>
      <c r="D39" s="215"/>
      <c r="E39" s="218"/>
      <c r="F39" s="215"/>
      <c r="G39" s="221"/>
      <c r="H39" s="224"/>
      <c r="I39" s="206"/>
      <c r="J39" s="227"/>
      <c r="K39" s="206"/>
      <c r="L39" s="224"/>
      <c r="M39" s="206"/>
      <c r="N39" s="209"/>
      <c r="O39" s="122"/>
      <c r="P39" s="123"/>
      <c r="Q39" s="124"/>
      <c r="R39" s="125"/>
      <c r="S39" s="125"/>
      <c r="T39" s="126"/>
      <c r="U39" s="125"/>
      <c r="V39" s="125"/>
      <c r="W39" s="125"/>
      <c r="X39" s="127"/>
      <c r="Y39" s="128"/>
      <c r="Z39" s="129"/>
      <c r="AA39" s="128"/>
      <c r="AB39" s="129"/>
      <c r="AC39" s="130"/>
      <c r="AD39" s="131"/>
      <c r="AE39" s="132"/>
      <c r="AF39" s="132"/>
      <c r="AG39" s="133"/>
      <c r="AH39" s="134"/>
      <c r="AI39" s="134"/>
      <c r="AJ39" s="132"/>
      <c r="AK39" s="133"/>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51.5" hidden="1" customHeight="1" x14ac:dyDescent="0.25">
      <c r="A40" s="210">
        <v>6</v>
      </c>
      <c r="B40" s="213"/>
      <c r="C40" s="213"/>
      <c r="D40" s="213"/>
      <c r="E40" s="216"/>
      <c r="F40" s="213"/>
      <c r="G40" s="219"/>
      <c r="H40" s="222"/>
      <c r="I40" s="204"/>
      <c r="J40" s="225"/>
      <c r="K40" s="204"/>
      <c r="L40" s="222"/>
      <c r="M40" s="204"/>
      <c r="N40" s="207"/>
      <c r="O40" s="122"/>
      <c r="P40" s="123"/>
      <c r="Q40" s="124"/>
      <c r="R40" s="125"/>
      <c r="S40" s="125"/>
      <c r="T40" s="126"/>
      <c r="U40" s="125"/>
      <c r="V40" s="125"/>
      <c r="W40" s="125"/>
      <c r="X40" s="127"/>
      <c r="Y40" s="128"/>
      <c r="Z40" s="129"/>
      <c r="AA40" s="128"/>
      <c r="AB40" s="129"/>
      <c r="AC40" s="130"/>
      <c r="AD40" s="131"/>
      <c r="AE40" s="132"/>
      <c r="AF40" s="132"/>
      <c r="AG40" s="133"/>
      <c r="AH40" s="134"/>
      <c r="AI40" s="134"/>
      <c r="AJ40" s="132"/>
      <c r="AK40" s="133"/>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51.5" hidden="1" customHeight="1" x14ac:dyDescent="0.25">
      <c r="A41" s="211"/>
      <c r="B41" s="214"/>
      <c r="C41" s="214"/>
      <c r="D41" s="214"/>
      <c r="E41" s="217"/>
      <c r="F41" s="214"/>
      <c r="G41" s="220"/>
      <c r="H41" s="223"/>
      <c r="I41" s="205"/>
      <c r="J41" s="226"/>
      <c r="K41" s="205"/>
      <c r="L41" s="223"/>
      <c r="M41" s="205"/>
      <c r="N41" s="208"/>
      <c r="O41" s="122"/>
      <c r="P41" s="123"/>
      <c r="Q41" s="124"/>
      <c r="R41" s="125"/>
      <c r="S41" s="125"/>
      <c r="T41" s="126"/>
      <c r="U41" s="125"/>
      <c r="V41" s="125"/>
      <c r="W41" s="125"/>
      <c r="X41" s="127"/>
      <c r="Y41" s="128"/>
      <c r="Z41" s="129"/>
      <c r="AA41" s="128"/>
      <c r="AB41" s="129"/>
      <c r="AC41" s="130"/>
      <c r="AD41" s="131"/>
      <c r="AE41" s="132"/>
      <c r="AF41" s="132"/>
      <c r="AG41" s="133"/>
      <c r="AH41" s="134"/>
      <c r="AI41" s="134"/>
      <c r="AJ41" s="132"/>
      <c r="AK41" s="133"/>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51.5" hidden="1" customHeight="1" x14ac:dyDescent="0.25">
      <c r="A42" s="211"/>
      <c r="B42" s="214"/>
      <c r="C42" s="214"/>
      <c r="D42" s="214"/>
      <c r="E42" s="217"/>
      <c r="F42" s="214"/>
      <c r="G42" s="220"/>
      <c r="H42" s="223"/>
      <c r="I42" s="205"/>
      <c r="J42" s="226"/>
      <c r="K42" s="205"/>
      <c r="L42" s="223"/>
      <c r="M42" s="205"/>
      <c r="N42" s="208"/>
      <c r="O42" s="122"/>
      <c r="P42" s="135"/>
      <c r="Q42" s="124"/>
      <c r="R42" s="125"/>
      <c r="S42" s="125"/>
      <c r="T42" s="126"/>
      <c r="U42" s="125"/>
      <c r="V42" s="125"/>
      <c r="W42" s="125"/>
      <c r="X42" s="127"/>
      <c r="Y42" s="128"/>
      <c r="Z42" s="129"/>
      <c r="AA42" s="128"/>
      <c r="AB42" s="129"/>
      <c r="AC42" s="130"/>
      <c r="AD42" s="131"/>
      <c r="AE42" s="132"/>
      <c r="AF42" s="132"/>
      <c r="AG42" s="133"/>
      <c r="AH42" s="134"/>
      <c r="AI42" s="134"/>
      <c r="AJ42" s="132"/>
      <c r="AK42" s="133"/>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51.5" hidden="1" customHeight="1" x14ac:dyDescent="0.25">
      <c r="A43" s="211"/>
      <c r="B43" s="214"/>
      <c r="C43" s="214"/>
      <c r="D43" s="214"/>
      <c r="E43" s="217"/>
      <c r="F43" s="214"/>
      <c r="G43" s="220"/>
      <c r="H43" s="223"/>
      <c r="I43" s="205"/>
      <c r="J43" s="226"/>
      <c r="K43" s="205"/>
      <c r="L43" s="223"/>
      <c r="M43" s="205"/>
      <c r="N43" s="208"/>
      <c r="O43" s="122"/>
      <c r="P43" s="123"/>
      <c r="Q43" s="124"/>
      <c r="R43" s="125"/>
      <c r="S43" s="125"/>
      <c r="T43" s="126"/>
      <c r="U43" s="125"/>
      <c r="V43" s="125"/>
      <c r="W43" s="125"/>
      <c r="X43" s="127"/>
      <c r="Y43" s="128"/>
      <c r="Z43" s="129"/>
      <c r="AA43" s="128"/>
      <c r="AB43" s="129"/>
      <c r="AC43" s="130"/>
      <c r="AD43" s="131"/>
      <c r="AE43" s="132"/>
      <c r="AF43" s="132"/>
      <c r="AG43" s="133"/>
      <c r="AH43" s="134"/>
      <c r="AI43" s="134"/>
      <c r="AJ43" s="132"/>
      <c r="AK43" s="133"/>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51.5" hidden="1" customHeight="1" x14ac:dyDescent="0.25">
      <c r="A44" s="211"/>
      <c r="B44" s="214"/>
      <c r="C44" s="214"/>
      <c r="D44" s="214"/>
      <c r="E44" s="217"/>
      <c r="F44" s="214"/>
      <c r="G44" s="220"/>
      <c r="H44" s="223"/>
      <c r="I44" s="205"/>
      <c r="J44" s="226"/>
      <c r="K44" s="205"/>
      <c r="L44" s="223"/>
      <c r="M44" s="205"/>
      <c r="N44" s="208"/>
      <c r="O44" s="122"/>
      <c r="P44" s="123"/>
      <c r="Q44" s="124"/>
      <c r="R44" s="125"/>
      <c r="S44" s="125"/>
      <c r="T44" s="126"/>
      <c r="U44" s="125"/>
      <c r="V44" s="125"/>
      <c r="W44" s="125"/>
      <c r="X44" s="127"/>
      <c r="Y44" s="128"/>
      <c r="Z44" s="129"/>
      <c r="AA44" s="128"/>
      <c r="AB44" s="129"/>
      <c r="AC44" s="130"/>
      <c r="AD44" s="131"/>
      <c r="AE44" s="132"/>
      <c r="AF44" s="132"/>
      <c r="AG44" s="133"/>
      <c r="AH44" s="134"/>
      <c r="AI44" s="134"/>
      <c r="AJ44" s="132"/>
      <c r="AK44" s="133"/>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1.5" hidden="1" customHeight="1" x14ac:dyDescent="0.25">
      <c r="A45" s="212"/>
      <c r="B45" s="215"/>
      <c r="C45" s="215"/>
      <c r="D45" s="215"/>
      <c r="E45" s="218"/>
      <c r="F45" s="215"/>
      <c r="G45" s="221"/>
      <c r="H45" s="224"/>
      <c r="I45" s="206"/>
      <c r="J45" s="227"/>
      <c r="K45" s="206"/>
      <c r="L45" s="224"/>
      <c r="M45" s="206"/>
      <c r="N45" s="209"/>
      <c r="O45" s="122"/>
      <c r="P45" s="123"/>
      <c r="Q45" s="124"/>
      <c r="R45" s="125"/>
      <c r="S45" s="125"/>
      <c r="T45" s="126"/>
      <c r="U45" s="125"/>
      <c r="V45" s="125"/>
      <c r="W45" s="125"/>
      <c r="X45" s="127"/>
      <c r="Y45" s="128"/>
      <c r="Z45" s="129"/>
      <c r="AA45" s="128"/>
      <c r="AB45" s="129"/>
      <c r="AC45" s="130"/>
      <c r="AD45" s="131"/>
      <c r="AE45" s="132"/>
      <c r="AF45" s="132"/>
      <c r="AG45" s="133"/>
      <c r="AH45" s="134"/>
      <c r="AI45" s="134"/>
      <c r="AJ45" s="132"/>
      <c r="AK45" s="133"/>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51.5" hidden="1" customHeight="1" x14ac:dyDescent="0.25">
      <c r="A46" s="210">
        <v>7</v>
      </c>
      <c r="B46" s="213"/>
      <c r="C46" s="213"/>
      <c r="D46" s="213"/>
      <c r="E46" s="216"/>
      <c r="F46" s="213"/>
      <c r="G46" s="219"/>
      <c r="H46" s="222"/>
      <c r="I46" s="204"/>
      <c r="J46" s="225"/>
      <c r="K46" s="204"/>
      <c r="L46" s="222"/>
      <c r="M46" s="204"/>
      <c r="N46" s="207"/>
      <c r="O46" s="122"/>
      <c r="P46" s="123"/>
      <c r="Q46" s="124"/>
      <c r="R46" s="125"/>
      <c r="S46" s="125"/>
      <c r="T46" s="126"/>
      <c r="U46" s="125"/>
      <c r="V46" s="125"/>
      <c r="W46" s="125"/>
      <c r="X46" s="127"/>
      <c r="Y46" s="128"/>
      <c r="Z46" s="129"/>
      <c r="AA46" s="128"/>
      <c r="AB46" s="129"/>
      <c r="AC46" s="130"/>
      <c r="AD46" s="131"/>
      <c r="AE46" s="132"/>
      <c r="AF46" s="132"/>
      <c r="AG46" s="133"/>
      <c r="AH46" s="134"/>
      <c r="AI46" s="134"/>
      <c r="AJ46" s="132"/>
      <c r="AK46" s="133"/>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51.5" hidden="1" customHeight="1" x14ac:dyDescent="0.25">
      <c r="A47" s="211"/>
      <c r="B47" s="214"/>
      <c r="C47" s="214"/>
      <c r="D47" s="214"/>
      <c r="E47" s="217"/>
      <c r="F47" s="214"/>
      <c r="G47" s="220"/>
      <c r="H47" s="223"/>
      <c r="I47" s="205"/>
      <c r="J47" s="226"/>
      <c r="K47" s="205"/>
      <c r="L47" s="223"/>
      <c r="M47" s="205"/>
      <c r="N47" s="208"/>
      <c r="O47" s="122"/>
      <c r="P47" s="123"/>
      <c r="Q47" s="124"/>
      <c r="R47" s="125"/>
      <c r="S47" s="125"/>
      <c r="T47" s="126"/>
      <c r="U47" s="125"/>
      <c r="V47" s="125"/>
      <c r="W47" s="125"/>
      <c r="X47" s="127"/>
      <c r="Y47" s="128"/>
      <c r="Z47" s="129"/>
      <c r="AA47" s="128"/>
      <c r="AB47" s="129"/>
      <c r="AC47" s="130"/>
      <c r="AD47" s="131"/>
      <c r="AE47" s="132"/>
      <c r="AF47" s="132"/>
      <c r="AG47" s="133"/>
      <c r="AH47" s="134"/>
      <c r="AI47" s="134"/>
      <c r="AJ47" s="132"/>
      <c r="AK47" s="133"/>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51.5" hidden="1" customHeight="1" x14ac:dyDescent="0.25">
      <c r="A48" s="211"/>
      <c r="B48" s="214"/>
      <c r="C48" s="214"/>
      <c r="D48" s="214"/>
      <c r="E48" s="217"/>
      <c r="F48" s="214"/>
      <c r="G48" s="220"/>
      <c r="H48" s="223"/>
      <c r="I48" s="205"/>
      <c r="J48" s="226"/>
      <c r="K48" s="205"/>
      <c r="L48" s="223"/>
      <c r="M48" s="205"/>
      <c r="N48" s="208"/>
      <c r="O48" s="122"/>
      <c r="P48" s="135"/>
      <c r="Q48" s="124"/>
      <c r="R48" s="125"/>
      <c r="S48" s="125"/>
      <c r="T48" s="126"/>
      <c r="U48" s="125"/>
      <c r="V48" s="125"/>
      <c r="W48" s="125"/>
      <c r="X48" s="127"/>
      <c r="Y48" s="128"/>
      <c r="Z48" s="129"/>
      <c r="AA48" s="128"/>
      <c r="AB48" s="129"/>
      <c r="AC48" s="130"/>
      <c r="AD48" s="131"/>
      <c r="AE48" s="132"/>
      <c r="AF48" s="132"/>
      <c r="AG48" s="133"/>
      <c r="AH48" s="134"/>
      <c r="AI48" s="134"/>
      <c r="AJ48" s="132"/>
      <c r="AK48" s="133"/>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51.5" hidden="1" customHeight="1" x14ac:dyDescent="0.25">
      <c r="A49" s="211"/>
      <c r="B49" s="214"/>
      <c r="C49" s="214"/>
      <c r="D49" s="214"/>
      <c r="E49" s="217"/>
      <c r="F49" s="214"/>
      <c r="G49" s="220"/>
      <c r="H49" s="223"/>
      <c r="I49" s="205"/>
      <c r="J49" s="226"/>
      <c r="K49" s="205"/>
      <c r="L49" s="223"/>
      <c r="M49" s="205"/>
      <c r="N49" s="208"/>
      <c r="O49" s="122"/>
      <c r="P49" s="123"/>
      <c r="Q49" s="124"/>
      <c r="R49" s="125"/>
      <c r="S49" s="125"/>
      <c r="T49" s="126"/>
      <c r="U49" s="125"/>
      <c r="V49" s="125"/>
      <c r="W49" s="125"/>
      <c r="X49" s="127"/>
      <c r="Y49" s="128"/>
      <c r="Z49" s="129"/>
      <c r="AA49" s="128"/>
      <c r="AB49" s="129"/>
      <c r="AC49" s="130"/>
      <c r="AD49" s="131"/>
      <c r="AE49" s="132"/>
      <c r="AF49" s="132"/>
      <c r="AG49" s="133"/>
      <c r="AH49" s="134"/>
      <c r="AI49" s="134"/>
      <c r="AJ49" s="132"/>
      <c r="AK49" s="133"/>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25">
      <c r="A50" s="211"/>
      <c r="B50" s="214"/>
      <c r="C50" s="214"/>
      <c r="D50" s="214"/>
      <c r="E50" s="217"/>
      <c r="F50" s="214"/>
      <c r="G50" s="220"/>
      <c r="H50" s="223"/>
      <c r="I50" s="205"/>
      <c r="J50" s="226"/>
      <c r="K50" s="205"/>
      <c r="L50" s="223"/>
      <c r="M50" s="205"/>
      <c r="N50" s="208"/>
      <c r="O50" s="122"/>
      <c r="P50" s="123"/>
      <c r="Q50" s="124"/>
      <c r="R50" s="125"/>
      <c r="S50" s="125"/>
      <c r="T50" s="126"/>
      <c r="U50" s="125"/>
      <c r="V50" s="125"/>
      <c r="W50" s="125"/>
      <c r="X50" s="127"/>
      <c r="Y50" s="128"/>
      <c r="Z50" s="129"/>
      <c r="AA50" s="128"/>
      <c r="AB50" s="129"/>
      <c r="AC50" s="130"/>
      <c r="AD50" s="131"/>
      <c r="AE50" s="132"/>
      <c r="AF50" s="132"/>
      <c r="AG50" s="133"/>
      <c r="AH50" s="134"/>
      <c r="AI50" s="134"/>
      <c r="AJ50" s="132"/>
      <c r="AK50" s="133"/>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25">
      <c r="A51" s="212"/>
      <c r="B51" s="215"/>
      <c r="C51" s="215"/>
      <c r="D51" s="215"/>
      <c r="E51" s="218"/>
      <c r="F51" s="215"/>
      <c r="G51" s="221"/>
      <c r="H51" s="224"/>
      <c r="I51" s="206"/>
      <c r="J51" s="227"/>
      <c r="K51" s="206"/>
      <c r="L51" s="224"/>
      <c r="M51" s="206"/>
      <c r="N51" s="209"/>
      <c r="O51" s="122"/>
      <c r="P51" s="123"/>
      <c r="Q51" s="124"/>
      <c r="R51" s="125"/>
      <c r="S51" s="125"/>
      <c r="T51" s="126"/>
      <c r="U51" s="125"/>
      <c r="V51" s="125"/>
      <c r="W51" s="125"/>
      <c r="X51" s="127"/>
      <c r="Y51" s="128"/>
      <c r="Z51" s="129"/>
      <c r="AA51" s="128"/>
      <c r="AB51" s="129"/>
      <c r="AC51" s="130"/>
      <c r="AD51" s="131"/>
      <c r="AE51" s="132"/>
      <c r="AF51" s="132"/>
      <c r="AG51" s="133"/>
      <c r="AH51" s="134"/>
      <c r="AI51" s="134"/>
      <c r="AJ51" s="132"/>
      <c r="AK51" s="133"/>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25">
      <c r="A52" s="210">
        <v>8</v>
      </c>
      <c r="B52" s="213"/>
      <c r="C52" s="213"/>
      <c r="D52" s="213"/>
      <c r="E52" s="216"/>
      <c r="F52" s="213"/>
      <c r="G52" s="219"/>
      <c r="H52" s="222"/>
      <c r="I52" s="204"/>
      <c r="J52" s="225"/>
      <c r="K52" s="204"/>
      <c r="L52" s="222"/>
      <c r="M52" s="204"/>
      <c r="N52" s="207"/>
      <c r="O52" s="122"/>
      <c r="P52" s="123"/>
      <c r="Q52" s="124"/>
      <c r="R52" s="125"/>
      <c r="S52" s="125"/>
      <c r="T52" s="126"/>
      <c r="U52" s="125"/>
      <c r="V52" s="125"/>
      <c r="W52" s="125"/>
      <c r="X52" s="127"/>
      <c r="Y52" s="128"/>
      <c r="Z52" s="129"/>
      <c r="AA52" s="128"/>
      <c r="AB52" s="129"/>
      <c r="AC52" s="130"/>
      <c r="AD52" s="131"/>
      <c r="AE52" s="132"/>
      <c r="AF52" s="132"/>
      <c r="AG52" s="133"/>
      <c r="AH52" s="134"/>
      <c r="AI52" s="134"/>
      <c r="AJ52" s="132"/>
      <c r="AK52" s="133"/>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25">
      <c r="A53" s="211"/>
      <c r="B53" s="214"/>
      <c r="C53" s="214"/>
      <c r="D53" s="214"/>
      <c r="E53" s="217"/>
      <c r="F53" s="214"/>
      <c r="G53" s="220"/>
      <c r="H53" s="223"/>
      <c r="I53" s="205"/>
      <c r="J53" s="226"/>
      <c r="K53" s="205"/>
      <c r="L53" s="223"/>
      <c r="M53" s="205"/>
      <c r="N53" s="208"/>
      <c r="O53" s="122"/>
      <c r="P53" s="123"/>
      <c r="Q53" s="124"/>
      <c r="R53" s="125"/>
      <c r="S53" s="125"/>
      <c r="T53" s="126"/>
      <c r="U53" s="125"/>
      <c r="V53" s="125"/>
      <c r="W53" s="125"/>
      <c r="X53" s="127"/>
      <c r="Y53" s="128"/>
      <c r="Z53" s="129"/>
      <c r="AA53" s="128"/>
      <c r="AB53" s="129"/>
      <c r="AC53" s="130"/>
      <c r="AD53" s="131"/>
      <c r="AE53" s="132"/>
      <c r="AF53" s="132"/>
      <c r="AG53" s="133"/>
      <c r="AH53" s="134"/>
      <c r="AI53" s="134"/>
      <c r="AJ53" s="132"/>
      <c r="AK53" s="133"/>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25">
      <c r="A54" s="211"/>
      <c r="B54" s="214"/>
      <c r="C54" s="214"/>
      <c r="D54" s="214"/>
      <c r="E54" s="217"/>
      <c r="F54" s="214"/>
      <c r="G54" s="220"/>
      <c r="H54" s="223"/>
      <c r="I54" s="205"/>
      <c r="J54" s="226"/>
      <c r="K54" s="205"/>
      <c r="L54" s="223"/>
      <c r="M54" s="205"/>
      <c r="N54" s="208"/>
      <c r="O54" s="122"/>
      <c r="P54" s="135"/>
      <c r="Q54" s="124"/>
      <c r="R54" s="125"/>
      <c r="S54" s="125"/>
      <c r="T54" s="126"/>
      <c r="U54" s="125"/>
      <c r="V54" s="125"/>
      <c r="W54" s="125"/>
      <c r="X54" s="127"/>
      <c r="Y54" s="128"/>
      <c r="Z54" s="129"/>
      <c r="AA54" s="128"/>
      <c r="AB54" s="129"/>
      <c r="AC54" s="130"/>
      <c r="AD54" s="131"/>
      <c r="AE54" s="132"/>
      <c r="AF54" s="132"/>
      <c r="AG54" s="133"/>
      <c r="AH54" s="134"/>
      <c r="AI54" s="134"/>
      <c r="AJ54" s="132"/>
      <c r="AK54" s="133"/>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25">
      <c r="A55" s="211"/>
      <c r="B55" s="214"/>
      <c r="C55" s="214"/>
      <c r="D55" s="214"/>
      <c r="E55" s="217"/>
      <c r="F55" s="214"/>
      <c r="G55" s="220"/>
      <c r="H55" s="223"/>
      <c r="I55" s="205"/>
      <c r="J55" s="226"/>
      <c r="K55" s="205"/>
      <c r="L55" s="223"/>
      <c r="M55" s="205"/>
      <c r="N55" s="208"/>
      <c r="O55" s="122"/>
      <c r="P55" s="123"/>
      <c r="Q55" s="124"/>
      <c r="R55" s="125"/>
      <c r="S55" s="125"/>
      <c r="T55" s="126"/>
      <c r="U55" s="125"/>
      <c r="V55" s="125"/>
      <c r="W55" s="125"/>
      <c r="X55" s="127"/>
      <c r="Y55" s="128"/>
      <c r="Z55" s="129"/>
      <c r="AA55" s="128"/>
      <c r="AB55" s="129"/>
      <c r="AC55" s="130"/>
      <c r="AD55" s="131"/>
      <c r="AE55" s="132"/>
      <c r="AF55" s="132"/>
      <c r="AG55" s="133"/>
      <c r="AH55" s="134"/>
      <c r="AI55" s="134"/>
      <c r="AJ55" s="132"/>
      <c r="AK55" s="133"/>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25">
      <c r="A56" s="211"/>
      <c r="B56" s="214"/>
      <c r="C56" s="214"/>
      <c r="D56" s="214"/>
      <c r="E56" s="217"/>
      <c r="F56" s="214"/>
      <c r="G56" s="220"/>
      <c r="H56" s="223"/>
      <c r="I56" s="205"/>
      <c r="J56" s="226"/>
      <c r="K56" s="205"/>
      <c r="L56" s="223"/>
      <c r="M56" s="205"/>
      <c r="N56" s="208"/>
      <c r="O56" s="122"/>
      <c r="P56" s="123"/>
      <c r="Q56" s="124"/>
      <c r="R56" s="125"/>
      <c r="S56" s="125"/>
      <c r="T56" s="126"/>
      <c r="U56" s="125"/>
      <c r="V56" s="125"/>
      <c r="W56" s="125"/>
      <c r="X56" s="127"/>
      <c r="Y56" s="128"/>
      <c r="Z56" s="129"/>
      <c r="AA56" s="128"/>
      <c r="AB56" s="129"/>
      <c r="AC56" s="130"/>
      <c r="AD56" s="131"/>
      <c r="AE56" s="132"/>
      <c r="AF56" s="132"/>
      <c r="AG56" s="133"/>
      <c r="AH56" s="134"/>
      <c r="AI56" s="134"/>
      <c r="AJ56" s="132"/>
      <c r="AK56" s="133"/>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25">
      <c r="A57" s="212"/>
      <c r="B57" s="215"/>
      <c r="C57" s="215"/>
      <c r="D57" s="215"/>
      <c r="E57" s="218"/>
      <c r="F57" s="215"/>
      <c r="G57" s="221"/>
      <c r="H57" s="224"/>
      <c r="I57" s="206"/>
      <c r="J57" s="227"/>
      <c r="K57" s="206"/>
      <c r="L57" s="224"/>
      <c r="M57" s="206"/>
      <c r="N57" s="209"/>
      <c r="O57" s="122"/>
      <c r="P57" s="123"/>
      <c r="Q57" s="124"/>
      <c r="R57" s="125"/>
      <c r="S57" s="125"/>
      <c r="T57" s="126"/>
      <c r="U57" s="125"/>
      <c r="V57" s="125"/>
      <c r="W57" s="125"/>
      <c r="X57" s="127"/>
      <c r="Y57" s="128"/>
      <c r="Z57" s="129"/>
      <c r="AA57" s="128"/>
      <c r="AB57" s="129"/>
      <c r="AC57" s="130"/>
      <c r="AD57" s="131"/>
      <c r="AE57" s="132"/>
      <c r="AF57" s="132"/>
      <c r="AG57" s="133"/>
      <c r="AH57" s="134"/>
      <c r="AI57" s="134"/>
      <c r="AJ57" s="132"/>
      <c r="AK57" s="133"/>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25">
      <c r="A58" s="210">
        <v>9</v>
      </c>
      <c r="B58" s="213"/>
      <c r="C58" s="213"/>
      <c r="D58" s="213"/>
      <c r="E58" s="216"/>
      <c r="F58" s="213"/>
      <c r="G58" s="219"/>
      <c r="H58" s="222"/>
      <c r="I58" s="204"/>
      <c r="J58" s="225"/>
      <c r="K58" s="204"/>
      <c r="L58" s="222"/>
      <c r="M58" s="204"/>
      <c r="N58" s="207"/>
      <c r="O58" s="122"/>
      <c r="P58" s="123"/>
      <c r="Q58" s="124"/>
      <c r="R58" s="125"/>
      <c r="S58" s="125"/>
      <c r="T58" s="126"/>
      <c r="U58" s="125"/>
      <c r="V58" s="125"/>
      <c r="W58" s="125"/>
      <c r="X58" s="127"/>
      <c r="Y58" s="128"/>
      <c r="Z58" s="129"/>
      <c r="AA58" s="128"/>
      <c r="AB58" s="129"/>
      <c r="AC58" s="130"/>
      <c r="AD58" s="131"/>
      <c r="AE58" s="132"/>
      <c r="AF58" s="132"/>
      <c r="AG58" s="133"/>
      <c r="AH58" s="134"/>
      <c r="AI58" s="134"/>
      <c r="AJ58" s="132"/>
      <c r="AK58" s="133"/>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25">
      <c r="A59" s="211"/>
      <c r="B59" s="214"/>
      <c r="C59" s="214"/>
      <c r="D59" s="214"/>
      <c r="E59" s="217"/>
      <c r="F59" s="214"/>
      <c r="G59" s="220"/>
      <c r="H59" s="223"/>
      <c r="I59" s="205"/>
      <c r="J59" s="226"/>
      <c r="K59" s="205"/>
      <c r="L59" s="223"/>
      <c r="M59" s="205"/>
      <c r="N59" s="208"/>
      <c r="O59" s="122"/>
      <c r="P59" s="123"/>
      <c r="Q59" s="124"/>
      <c r="R59" s="125"/>
      <c r="S59" s="125"/>
      <c r="T59" s="126"/>
      <c r="U59" s="125"/>
      <c r="V59" s="125"/>
      <c r="W59" s="125"/>
      <c r="X59" s="127"/>
      <c r="Y59" s="128"/>
      <c r="Z59" s="129"/>
      <c r="AA59" s="128"/>
      <c r="AB59" s="129"/>
      <c r="AC59" s="130"/>
      <c r="AD59" s="131"/>
      <c r="AE59" s="132"/>
      <c r="AF59" s="132"/>
      <c r="AG59" s="133"/>
      <c r="AH59" s="134"/>
      <c r="AI59" s="134"/>
      <c r="AJ59" s="132"/>
      <c r="AK59" s="133"/>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25">
      <c r="A60" s="211"/>
      <c r="B60" s="214"/>
      <c r="C60" s="214"/>
      <c r="D60" s="214"/>
      <c r="E60" s="217"/>
      <c r="F60" s="214"/>
      <c r="G60" s="220"/>
      <c r="H60" s="223"/>
      <c r="I60" s="205"/>
      <c r="J60" s="226"/>
      <c r="K60" s="205"/>
      <c r="L60" s="223"/>
      <c r="M60" s="205"/>
      <c r="N60" s="208"/>
      <c r="O60" s="122"/>
      <c r="P60" s="135"/>
      <c r="Q60" s="124"/>
      <c r="R60" s="125"/>
      <c r="S60" s="125"/>
      <c r="T60" s="126"/>
      <c r="U60" s="125"/>
      <c r="V60" s="125"/>
      <c r="W60" s="125"/>
      <c r="X60" s="127"/>
      <c r="Y60" s="128"/>
      <c r="Z60" s="129"/>
      <c r="AA60" s="128"/>
      <c r="AB60" s="129"/>
      <c r="AC60" s="130"/>
      <c r="AD60" s="131"/>
      <c r="AE60" s="132"/>
      <c r="AF60" s="132"/>
      <c r="AG60" s="133"/>
      <c r="AH60" s="134"/>
      <c r="AI60" s="134"/>
      <c r="AJ60" s="132"/>
      <c r="AK60" s="133"/>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25">
      <c r="A61" s="211"/>
      <c r="B61" s="214"/>
      <c r="C61" s="214"/>
      <c r="D61" s="214"/>
      <c r="E61" s="217"/>
      <c r="F61" s="214"/>
      <c r="G61" s="220"/>
      <c r="H61" s="223"/>
      <c r="I61" s="205"/>
      <c r="J61" s="226"/>
      <c r="K61" s="205"/>
      <c r="L61" s="223"/>
      <c r="M61" s="205"/>
      <c r="N61" s="208"/>
      <c r="O61" s="122"/>
      <c r="P61" s="123"/>
      <c r="Q61" s="124"/>
      <c r="R61" s="125"/>
      <c r="S61" s="125"/>
      <c r="T61" s="126"/>
      <c r="U61" s="125"/>
      <c r="V61" s="125"/>
      <c r="W61" s="125"/>
      <c r="X61" s="127"/>
      <c r="Y61" s="128"/>
      <c r="Z61" s="129"/>
      <c r="AA61" s="128"/>
      <c r="AB61" s="129"/>
      <c r="AC61" s="130"/>
      <c r="AD61" s="131"/>
      <c r="AE61" s="132"/>
      <c r="AF61" s="132"/>
      <c r="AG61" s="133"/>
      <c r="AH61" s="134"/>
      <c r="AI61" s="134"/>
      <c r="AJ61" s="132"/>
      <c r="AK61" s="133"/>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25">
      <c r="A62" s="211"/>
      <c r="B62" s="214"/>
      <c r="C62" s="214"/>
      <c r="D62" s="214"/>
      <c r="E62" s="217"/>
      <c r="F62" s="214"/>
      <c r="G62" s="220"/>
      <c r="H62" s="223"/>
      <c r="I62" s="205"/>
      <c r="J62" s="226"/>
      <c r="K62" s="205"/>
      <c r="L62" s="223"/>
      <c r="M62" s="205"/>
      <c r="N62" s="208"/>
      <c r="O62" s="122"/>
      <c r="P62" s="123"/>
      <c r="Q62" s="124"/>
      <c r="R62" s="125"/>
      <c r="S62" s="125"/>
      <c r="T62" s="126"/>
      <c r="U62" s="125"/>
      <c r="V62" s="125"/>
      <c r="W62" s="125"/>
      <c r="X62" s="127"/>
      <c r="Y62" s="128"/>
      <c r="Z62" s="129"/>
      <c r="AA62" s="128"/>
      <c r="AB62" s="129"/>
      <c r="AC62" s="130"/>
      <c r="AD62" s="131"/>
      <c r="AE62" s="132"/>
      <c r="AF62" s="132"/>
      <c r="AG62" s="133"/>
      <c r="AH62" s="134"/>
      <c r="AI62" s="134"/>
      <c r="AJ62" s="132"/>
      <c r="AK62" s="133"/>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51.5" hidden="1" customHeight="1" x14ac:dyDescent="0.25">
      <c r="A63" s="212"/>
      <c r="B63" s="215"/>
      <c r="C63" s="215"/>
      <c r="D63" s="215"/>
      <c r="E63" s="218"/>
      <c r="F63" s="215"/>
      <c r="G63" s="221"/>
      <c r="H63" s="224"/>
      <c r="I63" s="206"/>
      <c r="J63" s="227"/>
      <c r="K63" s="206"/>
      <c r="L63" s="224"/>
      <c r="M63" s="206"/>
      <c r="N63" s="209"/>
      <c r="O63" s="122"/>
      <c r="P63" s="123"/>
      <c r="Q63" s="124"/>
      <c r="R63" s="125"/>
      <c r="S63" s="125"/>
      <c r="T63" s="126"/>
      <c r="U63" s="125"/>
      <c r="V63" s="125"/>
      <c r="W63" s="125"/>
      <c r="X63" s="127"/>
      <c r="Y63" s="128"/>
      <c r="Z63" s="129"/>
      <c r="AA63" s="128"/>
      <c r="AB63" s="129"/>
      <c r="AC63" s="130"/>
      <c r="AD63" s="131"/>
      <c r="AE63" s="132"/>
      <c r="AF63" s="132"/>
      <c r="AG63" s="133"/>
      <c r="AH63" s="134"/>
      <c r="AI63" s="134"/>
      <c r="AJ63" s="132"/>
      <c r="AK63" s="133"/>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51.5" hidden="1" customHeight="1" x14ac:dyDescent="0.25">
      <c r="A64" s="210">
        <v>10</v>
      </c>
      <c r="B64" s="213"/>
      <c r="C64" s="213"/>
      <c r="D64" s="213"/>
      <c r="E64" s="216"/>
      <c r="F64" s="213"/>
      <c r="G64" s="219"/>
      <c r="H64" s="222"/>
      <c r="I64" s="204"/>
      <c r="J64" s="225"/>
      <c r="K64" s="204"/>
      <c r="L64" s="222"/>
      <c r="M64" s="204"/>
      <c r="N64" s="207"/>
      <c r="O64" s="122"/>
      <c r="P64" s="123"/>
      <c r="Q64" s="124"/>
      <c r="R64" s="125"/>
      <c r="S64" s="125"/>
      <c r="T64" s="126"/>
      <c r="U64" s="125"/>
      <c r="V64" s="125"/>
      <c r="W64" s="125"/>
      <c r="X64" s="127"/>
      <c r="Y64" s="128"/>
      <c r="Z64" s="129"/>
      <c r="AA64" s="128"/>
      <c r="AB64" s="129"/>
      <c r="AC64" s="130"/>
      <c r="AD64" s="131"/>
      <c r="AE64" s="132"/>
      <c r="AF64" s="132"/>
      <c r="AG64" s="133"/>
      <c r="AH64" s="134"/>
      <c r="AI64" s="134"/>
      <c r="AJ64" s="132"/>
      <c r="AK64" s="133"/>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37" ht="151.5" hidden="1" customHeight="1" x14ac:dyDescent="0.25">
      <c r="A65" s="211"/>
      <c r="B65" s="214"/>
      <c r="C65" s="214"/>
      <c r="D65" s="214"/>
      <c r="E65" s="217"/>
      <c r="F65" s="214"/>
      <c r="G65" s="220"/>
      <c r="H65" s="223"/>
      <c r="I65" s="205"/>
      <c r="J65" s="226"/>
      <c r="K65" s="205"/>
      <c r="L65" s="223"/>
      <c r="M65" s="205"/>
      <c r="N65" s="208"/>
      <c r="O65" s="122"/>
      <c r="P65" s="123"/>
      <c r="Q65" s="124"/>
      <c r="R65" s="125"/>
      <c r="S65" s="125"/>
      <c r="T65" s="126"/>
      <c r="U65" s="125"/>
      <c r="V65" s="125"/>
      <c r="W65" s="125"/>
      <c r="X65" s="127"/>
      <c r="Y65" s="128"/>
      <c r="Z65" s="129"/>
      <c r="AA65" s="128"/>
      <c r="AB65" s="129"/>
      <c r="AC65" s="130"/>
      <c r="AD65" s="131"/>
      <c r="AE65" s="132"/>
      <c r="AF65" s="132"/>
      <c r="AG65" s="133"/>
      <c r="AH65" s="134"/>
      <c r="AI65" s="134"/>
      <c r="AJ65" s="132"/>
      <c r="AK65" s="133"/>
    </row>
    <row r="66" spans="1:37" ht="151.5" hidden="1" customHeight="1" x14ac:dyDescent="0.25">
      <c r="A66" s="211"/>
      <c r="B66" s="214"/>
      <c r="C66" s="214"/>
      <c r="D66" s="214"/>
      <c r="E66" s="217"/>
      <c r="F66" s="214"/>
      <c r="G66" s="220"/>
      <c r="H66" s="223"/>
      <c r="I66" s="205"/>
      <c r="J66" s="226"/>
      <c r="K66" s="205"/>
      <c r="L66" s="223"/>
      <c r="M66" s="205"/>
      <c r="N66" s="208"/>
      <c r="O66" s="122"/>
      <c r="P66" s="135"/>
      <c r="Q66" s="124"/>
      <c r="R66" s="125"/>
      <c r="S66" s="125"/>
      <c r="T66" s="126"/>
      <c r="U66" s="125"/>
      <c r="V66" s="125"/>
      <c r="W66" s="125"/>
      <c r="X66" s="127"/>
      <c r="Y66" s="128"/>
      <c r="Z66" s="129"/>
      <c r="AA66" s="128"/>
      <c r="AB66" s="129"/>
      <c r="AC66" s="130"/>
      <c r="AD66" s="131"/>
      <c r="AE66" s="132"/>
      <c r="AF66" s="132"/>
      <c r="AG66" s="133"/>
      <c r="AH66" s="134"/>
      <c r="AI66" s="134"/>
      <c r="AJ66" s="132"/>
      <c r="AK66" s="133"/>
    </row>
    <row r="67" spans="1:37" ht="151.5" hidden="1" customHeight="1" x14ac:dyDescent="0.25">
      <c r="A67" s="211"/>
      <c r="B67" s="214"/>
      <c r="C67" s="214"/>
      <c r="D67" s="214"/>
      <c r="E67" s="217"/>
      <c r="F67" s="214"/>
      <c r="G67" s="220"/>
      <c r="H67" s="223"/>
      <c r="I67" s="205"/>
      <c r="J67" s="226"/>
      <c r="K67" s="205"/>
      <c r="L67" s="223"/>
      <c r="M67" s="205"/>
      <c r="N67" s="208"/>
      <c r="O67" s="122"/>
      <c r="P67" s="123"/>
      <c r="Q67" s="124"/>
      <c r="R67" s="125"/>
      <c r="S67" s="125"/>
      <c r="T67" s="126"/>
      <c r="U67" s="125"/>
      <c r="V67" s="125"/>
      <c r="W67" s="125"/>
      <c r="X67" s="127"/>
      <c r="Y67" s="128"/>
      <c r="Z67" s="129"/>
      <c r="AA67" s="128"/>
      <c r="AB67" s="129"/>
      <c r="AC67" s="130"/>
      <c r="AD67" s="131"/>
      <c r="AE67" s="132"/>
      <c r="AF67" s="132"/>
      <c r="AG67" s="133"/>
      <c r="AH67" s="134"/>
      <c r="AI67" s="134"/>
      <c r="AJ67" s="132"/>
      <c r="AK67" s="133"/>
    </row>
    <row r="68" spans="1:37" ht="151.5" hidden="1" customHeight="1" x14ac:dyDescent="0.25">
      <c r="A68" s="211"/>
      <c r="B68" s="214"/>
      <c r="C68" s="214"/>
      <c r="D68" s="214"/>
      <c r="E68" s="217"/>
      <c r="F68" s="214"/>
      <c r="G68" s="220"/>
      <c r="H68" s="223"/>
      <c r="I68" s="205"/>
      <c r="J68" s="226"/>
      <c r="K68" s="205"/>
      <c r="L68" s="223"/>
      <c r="M68" s="205"/>
      <c r="N68" s="208"/>
      <c r="O68" s="122"/>
      <c r="P68" s="123"/>
      <c r="Q68" s="124"/>
      <c r="R68" s="125"/>
      <c r="S68" s="125"/>
      <c r="T68" s="126"/>
      <c r="U68" s="125"/>
      <c r="V68" s="125"/>
      <c r="W68" s="125"/>
      <c r="X68" s="127"/>
      <c r="Y68" s="128"/>
      <c r="Z68" s="129"/>
      <c r="AA68" s="128"/>
      <c r="AB68" s="129"/>
      <c r="AC68" s="130"/>
      <c r="AD68" s="131"/>
      <c r="AE68" s="132"/>
      <c r="AF68" s="132"/>
      <c r="AG68" s="133"/>
      <c r="AH68" s="134"/>
      <c r="AI68" s="134"/>
      <c r="AJ68" s="132"/>
      <c r="AK68" s="133"/>
    </row>
    <row r="69" spans="1:37" ht="121.5" hidden="1" customHeight="1" x14ac:dyDescent="0.25">
      <c r="A69" s="212"/>
      <c r="B69" s="215"/>
      <c r="C69" s="215"/>
      <c r="D69" s="215"/>
      <c r="E69" s="218"/>
      <c r="F69" s="215"/>
      <c r="G69" s="221"/>
      <c r="H69" s="224"/>
      <c r="I69" s="206"/>
      <c r="J69" s="227"/>
      <c r="K69" s="206"/>
      <c r="L69" s="224"/>
      <c r="M69" s="206"/>
      <c r="N69" s="209"/>
      <c r="O69" s="122"/>
      <c r="P69" s="123"/>
      <c r="Q69" s="124"/>
      <c r="R69" s="125"/>
      <c r="S69" s="125"/>
      <c r="T69" s="126"/>
      <c r="U69" s="125"/>
      <c r="V69" s="125"/>
      <c r="W69" s="125"/>
      <c r="X69" s="127"/>
      <c r="Y69" s="128"/>
      <c r="Z69" s="129"/>
      <c r="AA69" s="128"/>
      <c r="AB69" s="129"/>
      <c r="AC69" s="130"/>
      <c r="AD69" s="131"/>
      <c r="AE69" s="132"/>
      <c r="AF69" s="132"/>
      <c r="AG69" s="133"/>
      <c r="AH69" s="134"/>
      <c r="AI69" s="134"/>
      <c r="AJ69" s="132"/>
      <c r="AK69" s="133"/>
    </row>
    <row r="70" spans="1:37" ht="49.5" customHeight="1" x14ac:dyDescent="0.25">
      <c r="A70" s="6"/>
      <c r="B70" s="201" t="s">
        <v>130</v>
      </c>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3"/>
    </row>
    <row r="72" spans="1:37" x14ac:dyDescent="0.25">
      <c r="A72" s="1"/>
      <c r="B72" s="23" t="s">
        <v>142</v>
      </c>
      <c r="C72" s="1"/>
      <c r="D72" s="1"/>
      <c r="F72" s="1"/>
    </row>
  </sheetData>
  <dataConsolidate/>
  <mergeCells count="189">
    <mergeCell ref="H10:H15"/>
    <mergeCell ref="A10:A15"/>
    <mergeCell ref="B10:B15"/>
    <mergeCell ref="C10:C15"/>
    <mergeCell ref="D10:D15"/>
    <mergeCell ref="E10:E15"/>
    <mergeCell ref="N10:N15"/>
    <mergeCell ref="I10:I15"/>
    <mergeCell ref="J10:J15"/>
    <mergeCell ref="K10:K15"/>
    <mergeCell ref="L10:L15"/>
    <mergeCell ref="M10:M15"/>
    <mergeCell ref="D16:D21"/>
    <mergeCell ref="E16:E21"/>
    <mergeCell ref="AE8:AE9"/>
    <mergeCell ref="AK8:AK9"/>
    <mergeCell ref="AJ8:AJ9"/>
    <mergeCell ref="AI8:AI9"/>
    <mergeCell ref="AH8:AH9"/>
    <mergeCell ref="AG8:AG9"/>
    <mergeCell ref="A4:B4"/>
    <mergeCell ref="A5:B5"/>
    <mergeCell ref="A6:B6"/>
    <mergeCell ref="A8:A9"/>
    <mergeCell ref="F8:F9"/>
    <mergeCell ref="E8:E9"/>
    <mergeCell ref="D8:D9"/>
    <mergeCell ref="C8:C9"/>
    <mergeCell ref="AD8:AD9"/>
    <mergeCell ref="O8:O9"/>
    <mergeCell ref="AC8:AC9"/>
    <mergeCell ref="AB8:AB9"/>
    <mergeCell ref="X8:X9"/>
    <mergeCell ref="P8:P9"/>
    <mergeCell ref="F10:F15"/>
    <mergeCell ref="G10:G15"/>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A58:A63"/>
    <mergeCell ref="B58:B63"/>
    <mergeCell ref="C58:C63"/>
    <mergeCell ref="D58:D63"/>
    <mergeCell ref="E58:E63"/>
    <mergeCell ref="F58:F63"/>
    <mergeCell ref="G58:G63"/>
    <mergeCell ref="H58:H63"/>
    <mergeCell ref="I58:I63"/>
    <mergeCell ref="J8:J9"/>
    <mergeCell ref="K8:K9"/>
    <mergeCell ref="Q8:Q9"/>
    <mergeCell ref="R8:W8"/>
    <mergeCell ref="B70:AK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E1:AI1"/>
    <mergeCell ref="AJ1:AK1"/>
    <mergeCell ref="E2:AI2"/>
    <mergeCell ref="AJ2:AK2"/>
    <mergeCell ref="C4:AK4"/>
    <mergeCell ref="C5:AK5"/>
    <mergeCell ref="C6:AK6"/>
    <mergeCell ref="AF8:AF9"/>
    <mergeCell ref="A1:D2"/>
    <mergeCell ref="A7:G7"/>
    <mergeCell ref="H7:N7"/>
    <mergeCell ref="O7:W7"/>
    <mergeCell ref="X7:AD7"/>
    <mergeCell ref="AE7:AK7"/>
    <mergeCell ref="AA8:AA9"/>
    <mergeCell ref="Y8:Y9"/>
    <mergeCell ref="Z8:Z9"/>
    <mergeCell ref="G8:G9"/>
    <mergeCell ref="H8:H9"/>
    <mergeCell ref="I8:I9"/>
    <mergeCell ref="L8:L9"/>
    <mergeCell ref="M8:M9"/>
    <mergeCell ref="B8:B9"/>
    <mergeCell ref="N8:N9"/>
  </mergeCells>
  <conditionalFormatting sqref="H10 H16">
    <cfRule type="cellIs" dxfId="104" priority="323" operator="equal">
      <formula>"Muy Baja"</formula>
    </cfRule>
    <cfRule type="cellIs" dxfId="103" priority="319" operator="equal">
      <formula>"Muy Alta"</formula>
    </cfRule>
    <cfRule type="cellIs" dxfId="102" priority="322" operator="equal">
      <formula>"Baja"</formula>
    </cfRule>
    <cfRule type="cellIs" dxfId="101" priority="321" operator="equal">
      <formula>"Media"</formula>
    </cfRule>
    <cfRule type="cellIs" dxfId="100" priority="320" operator="equal">
      <formula>"Alta"</formula>
    </cfRule>
  </conditionalFormatting>
  <conditionalFormatting sqref="H22">
    <cfRule type="cellIs" dxfId="99" priority="222" operator="equal">
      <formula>"Alta"</formula>
    </cfRule>
    <cfRule type="cellIs" dxfId="98" priority="225" operator="equal">
      <formula>"Muy Baja"</formula>
    </cfRule>
    <cfRule type="cellIs" dxfId="97" priority="221" operator="equal">
      <formula>"Muy Alta"</formula>
    </cfRule>
    <cfRule type="cellIs" dxfId="96" priority="224" operator="equal">
      <formula>"Baja"</formula>
    </cfRule>
    <cfRule type="cellIs" dxfId="95" priority="223" operator="equal">
      <formula>"Media"</formula>
    </cfRule>
  </conditionalFormatting>
  <conditionalFormatting sqref="H28">
    <cfRule type="cellIs" dxfId="94" priority="197" operator="equal">
      <formula>"Muy Baja"</formula>
    </cfRule>
    <cfRule type="cellIs" dxfId="93" priority="195" operator="equal">
      <formula>"Media"</formula>
    </cfRule>
    <cfRule type="cellIs" dxfId="92" priority="193" operator="equal">
      <formula>"Muy Alta"</formula>
    </cfRule>
    <cfRule type="cellIs" dxfId="91" priority="194" operator="equal">
      <formula>"Alta"</formula>
    </cfRule>
    <cfRule type="cellIs" dxfId="90" priority="196" operator="equal">
      <formula>"Baja"</formula>
    </cfRule>
  </conditionalFormatting>
  <conditionalFormatting sqref="H34">
    <cfRule type="cellIs" dxfId="89" priority="166" operator="equal">
      <formula>"Alta"</formula>
    </cfRule>
    <cfRule type="cellIs" dxfId="88" priority="165" operator="equal">
      <formula>"Muy 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H40">
    <cfRule type="cellIs" dxfId="84" priority="137" operator="equal">
      <formula>"Muy Alta"</formula>
    </cfRule>
    <cfRule type="cellIs" dxfId="83" priority="139" operator="equal">
      <formula>"Media"</formula>
    </cfRule>
    <cfRule type="cellIs" dxfId="82" priority="141" operator="equal">
      <formula>"Muy Baja"</formula>
    </cfRule>
    <cfRule type="cellIs" dxfId="81" priority="140" operator="equal">
      <formula>"Baja"</formula>
    </cfRule>
    <cfRule type="cellIs" dxfId="80" priority="138" operator="equal">
      <formula>"Alta"</formula>
    </cfRule>
  </conditionalFormatting>
  <conditionalFormatting sqref="H46">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H52">
    <cfRule type="cellIs" dxfId="74" priority="81" operator="equal">
      <formula>"Muy Alta"</formula>
    </cfRule>
    <cfRule type="cellIs" dxfId="73" priority="83" operator="equal">
      <formula>"Media"</formula>
    </cfRule>
    <cfRule type="cellIs" dxfId="72" priority="84" operator="equal">
      <formula>"Baja"</formula>
    </cfRule>
    <cfRule type="cellIs" dxfId="71" priority="85" operator="equal">
      <formula>"Muy Baja"</formula>
    </cfRule>
    <cfRule type="cellIs" dxfId="70" priority="82" operator="equal">
      <formula>"Alta"</formula>
    </cfRule>
  </conditionalFormatting>
  <conditionalFormatting sqref="H58">
    <cfRule type="cellIs" dxfId="69" priority="56" operator="equal">
      <formula>"Baja"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7" operator="equal">
      <formula>"Muy Baja"</formula>
    </cfRule>
  </conditionalFormatting>
  <conditionalFormatting sqref="H64">
    <cfRule type="cellIs" dxfId="64" priority="29" operator="equal">
      <formula>"Muy Baja"</formula>
    </cfRule>
    <cfRule type="cellIs" dxfId="63" priority="25" operator="equal">
      <formula>"Muy Alta"</formula>
    </cfRule>
    <cfRule type="cellIs" dxfId="62" priority="28" operator="equal">
      <formula>"Baja"</formula>
    </cfRule>
    <cfRule type="cellIs" dxfId="61" priority="27" operator="equal">
      <formula>"Media"</formula>
    </cfRule>
    <cfRule type="cellIs" dxfId="60" priority="26" operator="equal">
      <formula>"Alta"</formula>
    </cfRule>
  </conditionalFormatting>
  <conditionalFormatting sqref="K10:K69">
    <cfRule type="containsText" dxfId="59" priority="1" operator="containsText" text="❌">
      <formula>NOT(ISERROR(SEARCH("❌",K10)))</formula>
    </cfRule>
  </conditionalFormatting>
  <conditionalFormatting sqref="L10 L16 L22 L28 L34 L40 L46 L52 L58 L64">
    <cfRule type="cellIs" dxfId="58" priority="318" operator="equal">
      <formula>"Leve"</formula>
    </cfRule>
    <cfRule type="cellIs" dxfId="57" priority="314" operator="equal">
      <formula>"Catastrófico"</formula>
    </cfRule>
    <cfRule type="cellIs" dxfId="56" priority="315" operator="equal">
      <formula>"Mayor"</formula>
    </cfRule>
    <cfRule type="cellIs" dxfId="55" priority="316" operator="equal">
      <formula>"Moderado"</formula>
    </cfRule>
    <cfRule type="cellIs" dxfId="54" priority="317" operator="equal">
      <formula>"Menor"</formula>
    </cfRule>
  </conditionalFormatting>
  <conditionalFormatting sqref="N10">
    <cfRule type="cellIs" dxfId="53" priority="313" operator="equal">
      <formula>"Bajo"</formula>
    </cfRule>
    <cfRule type="cellIs" dxfId="52" priority="310" operator="equal">
      <formula>"Extremo"</formula>
    </cfRule>
    <cfRule type="cellIs" dxfId="51" priority="311" operator="equal">
      <formula>"Alto"</formula>
    </cfRule>
    <cfRule type="cellIs" dxfId="50" priority="312" operator="equal">
      <formula>"Moderado"</formula>
    </cfRule>
  </conditionalFormatting>
  <conditionalFormatting sqref="N16">
    <cfRule type="cellIs" dxfId="49" priority="240" operator="equal">
      <formula>"Extremo"</formula>
    </cfRule>
    <cfRule type="cellIs" dxfId="48" priority="243" operator="equal">
      <formula>"Bajo"</formula>
    </cfRule>
    <cfRule type="cellIs" dxfId="47" priority="242" operator="equal">
      <formula>"Moderado"</formula>
    </cfRule>
    <cfRule type="cellIs" dxfId="46" priority="241" operator="equal">
      <formula>"Alto"</formula>
    </cfRule>
  </conditionalFormatting>
  <conditionalFormatting sqref="N22">
    <cfRule type="cellIs" dxfId="45" priority="215" operator="equal">
      <formula>"Bajo"</formula>
    </cfRule>
    <cfRule type="cellIs" dxfId="44" priority="212" operator="equal">
      <formula>"Extremo"</formula>
    </cfRule>
    <cfRule type="cellIs" dxfId="43" priority="213" operator="equal">
      <formula>"Alto"</formula>
    </cfRule>
    <cfRule type="cellIs" dxfId="42" priority="214" operator="equal">
      <formula>"Moderado"</formula>
    </cfRule>
  </conditionalFormatting>
  <conditionalFormatting sqref="N28">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N34">
    <cfRule type="cellIs" dxfId="37" priority="157" operator="equal">
      <formula>"Alto"</formula>
    </cfRule>
    <cfRule type="cellIs" dxfId="36" priority="156" operator="equal">
      <formula>"Extremo"</formula>
    </cfRule>
    <cfRule type="cellIs" dxfId="35" priority="158" operator="equal">
      <formula>"Moderado"</formula>
    </cfRule>
    <cfRule type="cellIs" dxfId="34" priority="159" operator="equal">
      <formula>"Bajo"</formula>
    </cfRule>
  </conditionalFormatting>
  <conditionalFormatting sqref="N40">
    <cfRule type="cellIs" dxfId="33" priority="130" operator="equal">
      <formula>"Moderado"</formula>
    </cfRule>
    <cfRule type="cellIs" dxfId="32" priority="129" operator="equal">
      <formula>"Alto"</formula>
    </cfRule>
    <cfRule type="cellIs" dxfId="31" priority="131" operator="equal">
      <formula>"Bajo"</formula>
    </cfRule>
    <cfRule type="cellIs" dxfId="30" priority="128" operator="equal">
      <formula>"Extremo"</formula>
    </cfRule>
  </conditionalFormatting>
  <conditionalFormatting sqref="N46">
    <cfRule type="cellIs" dxfId="29" priority="103" operator="equal">
      <formula>"Bajo"</formula>
    </cfRule>
    <cfRule type="cellIs" dxfId="28" priority="102" operator="equal">
      <formula>"Moderado"</formula>
    </cfRule>
    <cfRule type="cellIs" dxfId="27" priority="101" operator="equal">
      <formula>"Alto"</formula>
    </cfRule>
    <cfRule type="cellIs" dxfId="26" priority="100" operator="equal">
      <formula>"Extremo"</formula>
    </cfRule>
  </conditionalFormatting>
  <conditionalFormatting sqref="N52">
    <cfRule type="cellIs" dxfId="25" priority="72" operator="equal">
      <formula>"Extremo"</formula>
    </cfRule>
    <cfRule type="cellIs" dxfId="24" priority="73" operator="equal">
      <formula>"Alto"</formula>
    </cfRule>
    <cfRule type="cellIs" dxfId="23" priority="75" operator="equal">
      <formula>"Bajo"</formula>
    </cfRule>
    <cfRule type="cellIs" dxfId="22" priority="74" operator="equal">
      <formula>"Moderado"</formula>
    </cfRule>
  </conditionalFormatting>
  <conditionalFormatting sqref="N58">
    <cfRule type="cellIs" dxfId="21" priority="44" operator="equal">
      <formula>"Extremo"</formula>
    </cfRule>
    <cfRule type="cellIs" dxfId="20" priority="45" operator="equal">
      <formula>"Alto"</formula>
    </cfRule>
    <cfRule type="cellIs" dxfId="19" priority="47" operator="equal">
      <formula>"Bajo"</formula>
    </cfRule>
    <cfRule type="cellIs" dxfId="18" priority="46" operator="equal">
      <formula>"Moderado"</formula>
    </cfRule>
  </conditionalFormatting>
  <conditionalFormatting sqref="N64">
    <cfRule type="cellIs" dxfId="17" priority="16" operator="equal">
      <formula>"Extremo"</formula>
    </cfRule>
    <cfRule type="cellIs" dxfId="16" priority="19" operator="equal">
      <formula>"Bajo"</formula>
    </cfRule>
    <cfRule type="cellIs" dxfId="15" priority="18" operator="equal">
      <formula>"Moderado"</formula>
    </cfRule>
    <cfRule type="cellIs" dxfId="14" priority="17" operator="equal">
      <formula>"Alto"</formula>
    </cfRule>
  </conditionalFormatting>
  <conditionalFormatting sqref="Y10:Y69">
    <cfRule type="cellIs" dxfId="13" priority="15" operator="equal">
      <formula>"Muy Baja"</formula>
    </cfRule>
    <cfRule type="cellIs" dxfId="12" priority="13" operator="equal">
      <formula>"Media"</formula>
    </cfRule>
    <cfRule type="cellIs" dxfId="11" priority="12" operator="equal">
      <formula>"Alta"</formula>
    </cfRule>
    <cfRule type="cellIs" dxfId="10" priority="11" operator="equal">
      <formula>"Muy Alta"</formula>
    </cfRule>
    <cfRule type="cellIs" dxfId="9" priority="14" operator="equal">
      <formula>"Baja"</formula>
    </cfRule>
  </conditionalFormatting>
  <conditionalFormatting sqref="AA10:AA69">
    <cfRule type="cellIs" dxfId="8" priority="10" operator="equal">
      <formula>"Leve"</formula>
    </cfRule>
    <cfRule type="cellIs" dxfId="7" priority="9" operator="equal">
      <formula>"Menor"</formula>
    </cfRule>
    <cfRule type="cellIs" dxfId="6" priority="7" operator="equal">
      <formula>"Mayor"</formula>
    </cfRule>
    <cfRule type="cellIs" dxfId="5" priority="6" operator="equal">
      <formula>"Catastrófico"</formula>
    </cfRule>
    <cfRule type="cellIs" dxfId="4" priority="8" operator="equal">
      <formula>"Moderado"</formula>
    </cfRule>
  </conditionalFormatting>
  <conditionalFormatting sqref="AC10:AC69">
    <cfRule type="cellIs" dxfId="3" priority="2" operator="equal">
      <formula>"Extremo"</formula>
    </cfRule>
    <cfRule type="cellIs" dxfId="2" priority="5" operator="equal">
      <formula>"Bajo"</formula>
    </cfRule>
    <cfRule type="cellIs" dxfId="1" priority="4" operator="equal">
      <formula>"Moderado"</formula>
    </cfRule>
    <cfRule type="cellIs" dxfId="0" priority="3" operator="equal">
      <formula>"Alto"</formula>
    </cfRule>
  </conditionalFormatting>
  <dataValidations count="2">
    <dataValidation showInputMessage="1" showErrorMessage="1" error="Recuerde que las acciones se generan bajo la medida de mitigar el riesgo" sqref="AG28 AG22 AG10:AG16" xr:uid="{051F36B7-0FE5-43D6-9DF2-99F29870E556}"/>
    <dataValidation allowBlank="1" showInputMessage="1" showErrorMessage="1" error="Recuerde que las acciones se generan bajo la medida de mitigar el riesgo" sqref="AE10:AF28 AG23:AG27 AG17:AG21 AH10:AI28 AJ10" xr:uid="{13580D2F-3E5A-4F1E-9322-27835B969BA5}"/>
  </dataValidations>
  <pageMargins left="0.7" right="0.7" top="0.75" bottom="0.75" header="0.3" footer="0.3"/>
  <pageSetup orientation="portrait" r:id="rId1"/>
  <ignoredErrors>
    <ignoredError sqref="AB12" 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AK10:AK11 AK13:AK14 AK16:AK17 AK19:AK20 AK22:AK23 AK25:AK26 AK28:AK29 AK31:AK32 AK34:AK35 AK37:AK38 AK40:AK41 AK43:AK44 AK46:AK47 AK49:AK50 AK52:AK53 AK55:AK56 AK58:AK59 AK61:AK62 AK64:AK65 AK67:AK68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IF(OR(AD29='Opciones Tratamiento'!$B$2,AD29='Opciones Tratamiento'!$B$3,AD29='Opciones Tratamiento'!$B$4),ISBLANK(AD29),ISTEXT(AD29))</xm:f>
          </x14:formula1>
          <xm:sqref>AE29:AF69</xm:sqref>
        </x14:dataValidation>
        <x14:dataValidation type="custom" allowBlank="1" showInputMessage="1" showErrorMessage="1" error="Recuerde que las acciones se generan bajo la medida de mitigar el riesgo" xr:uid="{00000000-0002-0000-0100-00000B000000}">
          <x14:formula1>
            <xm:f>IF(OR(AD29='Opciones Tratamiento'!$B$2,AD29='Opciones Tratamiento'!$B$3,AD29='Opciones Tratamiento'!$B$4),ISBLANK(AD29),ISTEXT(AD29))</xm:f>
          </x14:formula1>
          <xm:sqref>AG29:AG69</xm:sqref>
        </x14:dataValidation>
        <x14:dataValidation type="custom" allowBlank="1" showInputMessage="1" showErrorMessage="1" error="Recuerde que las acciones se generan bajo la medida de mitigar el riesgo" xr:uid="{00000000-0002-0000-0100-00000C000000}">
          <x14:formula1>
            <xm:f>IF(OR(AD29='Opciones Tratamiento'!$B$2,AD29='Opciones Tratamiento'!$B$3,AD29='Opciones Tratamiento'!$B$4),ISBLANK(AD29),ISTEXT(AD29))</xm:f>
          </x14:formula1>
          <xm:sqref>AH29:AH69</xm:sqref>
        </x14:dataValidation>
        <x14:dataValidation type="custom" allowBlank="1" showInputMessage="1" showErrorMessage="1" error="Recuerde que las acciones se generan bajo la medida de mitigar el riesgo" xr:uid="{00000000-0002-0000-0100-00000D000000}">
          <x14:formula1>
            <xm:f>IF(OR(AD29='Opciones Tratamiento'!$B$2,AD29='Opciones Tratamiento'!$B$3,AD29='Opciones Tratamiento'!$B$4),ISBLANK(AD29),ISTEXT(AD29))</xm:f>
          </x14:formula1>
          <xm:sqref>AI29:AI69</xm:sqref>
        </x14:dataValidation>
        <x14:dataValidation type="custom" allowBlank="1" showInputMessage="1" showErrorMessage="1" error="Recuerde que las acciones se generan bajo la medida de mitigar el riesgo" xr:uid="{00000000-0002-0000-0100-00000E000000}">
          <x14:formula1>
            <xm:f>IF(OR(AD11='Opciones Tratamiento'!$B$2,AD11='Opciones Tratamiento'!$B$3,AD11='Opciones Tratamiento'!$B$4),ISBLANK(AD11),ISTEXT(AD11))</xm:f>
          </x14:formula1>
          <xm:sqref>AJ11:AJ69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3">
      <c r="A2" s="82"/>
      <c r="B2" s="334" t="s">
        <v>159</v>
      </c>
      <c r="C2" s="334"/>
      <c r="D2" s="334"/>
      <c r="E2" s="334"/>
      <c r="F2" s="334"/>
      <c r="G2" s="334"/>
      <c r="H2" s="334"/>
      <c r="I2" s="334"/>
      <c r="J2" s="302" t="s">
        <v>2</v>
      </c>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3">
      <c r="A3" s="82"/>
      <c r="B3" s="334"/>
      <c r="C3" s="334"/>
      <c r="D3" s="334"/>
      <c r="E3" s="334"/>
      <c r="F3" s="334"/>
      <c r="G3" s="334"/>
      <c r="H3" s="334"/>
      <c r="I3" s="334"/>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3">
      <c r="A4" s="82"/>
      <c r="B4" s="334"/>
      <c r="C4" s="334"/>
      <c r="D4" s="334"/>
      <c r="E4" s="334"/>
      <c r="F4" s="334"/>
      <c r="G4" s="334"/>
      <c r="H4" s="334"/>
      <c r="I4" s="334"/>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 thickBot="1" x14ac:dyDescent="0.3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3">
      <c r="A6" s="82"/>
      <c r="B6" s="249" t="s">
        <v>4</v>
      </c>
      <c r="C6" s="249"/>
      <c r="D6" s="250"/>
      <c r="E6" s="287" t="s">
        <v>115</v>
      </c>
      <c r="F6" s="288"/>
      <c r="G6" s="288"/>
      <c r="H6" s="288"/>
      <c r="I6" s="289"/>
      <c r="J6" s="298" t="str">
        <f>IF(AND('Mapa final'!$H$10="Muy Alta",'Mapa final'!$L$10="Leve"),CONCATENATE("R",'Mapa final'!$A$10),"")</f>
        <v/>
      </c>
      <c r="K6" s="299"/>
      <c r="L6" s="299" t="str">
        <f>IF(AND('Mapa final'!$H$16="Muy Alta",'Mapa final'!$L$16="Leve"),CONCATENATE("R",'Mapa final'!$A$16),"")</f>
        <v/>
      </c>
      <c r="M6" s="299"/>
      <c r="N6" s="299" t="str">
        <f>IF(AND('Mapa final'!$H$22="Muy Alta",'Mapa final'!$L$22="Leve"),CONCATENATE("R",'Mapa final'!$A$22),"")</f>
        <v/>
      </c>
      <c r="O6" s="301"/>
      <c r="P6" s="298" t="str">
        <f>IF(AND('Mapa final'!$H$10="Muy Alta",'Mapa final'!$L$10="Menor"),CONCATENATE("R",'Mapa final'!$A$10),"")</f>
        <v/>
      </c>
      <c r="Q6" s="299"/>
      <c r="R6" s="299" t="str">
        <f>IF(AND('Mapa final'!$H$16="Muy Alta",'Mapa final'!$L$16="Menor"),CONCATENATE("R",'Mapa final'!$A$16),"")</f>
        <v/>
      </c>
      <c r="S6" s="299"/>
      <c r="T6" s="299" t="str">
        <f>IF(AND('Mapa final'!$H$22="Muy Alta",'Mapa final'!$L$22="Menor"),CONCATENATE("R",'Mapa final'!$A$22),"")</f>
        <v/>
      </c>
      <c r="U6" s="301"/>
      <c r="V6" s="298" t="str">
        <f>IF(AND('Mapa final'!$H$10="Muy Alta",'Mapa final'!$L$10="Moderado"),CONCATENATE("R",'Mapa final'!$A$10),"")</f>
        <v/>
      </c>
      <c r="W6" s="299"/>
      <c r="X6" s="299" t="str">
        <f>IF(AND('Mapa final'!$H$16="Muy Alta",'Mapa final'!$L$16="Moderado"),CONCATENATE("R",'Mapa final'!$A$16),"")</f>
        <v/>
      </c>
      <c r="Y6" s="299"/>
      <c r="Z6" s="299" t="str">
        <f>IF(AND('Mapa final'!$H$22="Muy Alta",'Mapa final'!$L$22="Moderado"),CONCATENATE("R",'Mapa final'!$A$22),"")</f>
        <v/>
      </c>
      <c r="AA6" s="301"/>
      <c r="AB6" s="298" t="str">
        <f>IF(AND('Mapa final'!$H$10="Muy Alta",'Mapa final'!$L$10="Mayor"),CONCATENATE("R",'Mapa final'!$A$10),"")</f>
        <v/>
      </c>
      <c r="AC6" s="299"/>
      <c r="AD6" s="299" t="str">
        <f>IF(AND('Mapa final'!$H$16="Muy Alta",'Mapa final'!$L$16="Mayor"),CONCATENATE("R",'Mapa final'!$A$16),"")</f>
        <v/>
      </c>
      <c r="AE6" s="299"/>
      <c r="AF6" s="299" t="str">
        <f>IF(AND('Mapa final'!$H$22="Muy Alta",'Mapa final'!$L$22="Mayor"),CONCATENATE("R",'Mapa final'!$A$22),"")</f>
        <v/>
      </c>
      <c r="AG6" s="301"/>
      <c r="AH6" s="313" t="str">
        <f>IF(AND('Mapa final'!$H$10="Muy Alta",'Mapa final'!$L$10="Catastrófico"),CONCATENATE("R",'Mapa final'!$A$10),"")</f>
        <v/>
      </c>
      <c r="AI6" s="314"/>
      <c r="AJ6" s="314" t="str">
        <f>IF(AND('Mapa final'!$H$16="Muy Alta",'Mapa final'!$L$16="Catastrófico"),CONCATENATE("R",'Mapa final'!$A$16),"")</f>
        <v/>
      </c>
      <c r="AK6" s="314"/>
      <c r="AL6" s="314" t="str">
        <f>IF(AND('Mapa final'!$H$22="Muy Alta",'Mapa final'!$L$22="Catastrófico"),CONCATENATE("R",'Mapa final'!$A$22),"")</f>
        <v/>
      </c>
      <c r="AM6" s="315"/>
      <c r="AO6" s="251" t="s">
        <v>78</v>
      </c>
      <c r="AP6" s="252"/>
      <c r="AQ6" s="252"/>
      <c r="AR6" s="252"/>
      <c r="AS6" s="252"/>
      <c r="AT6" s="253"/>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3">
      <c r="A7" s="82"/>
      <c r="B7" s="249"/>
      <c r="C7" s="249"/>
      <c r="D7" s="250"/>
      <c r="E7" s="290"/>
      <c r="F7" s="291"/>
      <c r="G7" s="291"/>
      <c r="H7" s="291"/>
      <c r="I7" s="292"/>
      <c r="J7" s="300"/>
      <c r="K7" s="296"/>
      <c r="L7" s="296"/>
      <c r="M7" s="296"/>
      <c r="N7" s="296"/>
      <c r="O7" s="297"/>
      <c r="P7" s="300"/>
      <c r="Q7" s="296"/>
      <c r="R7" s="296"/>
      <c r="S7" s="296"/>
      <c r="T7" s="296"/>
      <c r="U7" s="297"/>
      <c r="V7" s="300"/>
      <c r="W7" s="296"/>
      <c r="X7" s="296"/>
      <c r="Y7" s="296"/>
      <c r="Z7" s="296"/>
      <c r="AA7" s="297"/>
      <c r="AB7" s="300"/>
      <c r="AC7" s="296"/>
      <c r="AD7" s="296"/>
      <c r="AE7" s="296"/>
      <c r="AF7" s="296"/>
      <c r="AG7" s="297"/>
      <c r="AH7" s="307"/>
      <c r="AI7" s="308"/>
      <c r="AJ7" s="308"/>
      <c r="AK7" s="308"/>
      <c r="AL7" s="308"/>
      <c r="AM7" s="309"/>
      <c r="AN7" s="82"/>
      <c r="AO7" s="254"/>
      <c r="AP7" s="255"/>
      <c r="AQ7" s="255"/>
      <c r="AR7" s="255"/>
      <c r="AS7" s="255"/>
      <c r="AT7" s="256"/>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3">
      <c r="A8" s="82"/>
      <c r="B8" s="249"/>
      <c r="C8" s="249"/>
      <c r="D8" s="250"/>
      <c r="E8" s="290"/>
      <c r="F8" s="291"/>
      <c r="G8" s="291"/>
      <c r="H8" s="291"/>
      <c r="I8" s="292"/>
      <c r="J8" s="300" t="str">
        <f>IF(AND('Mapa final'!$H$28="Muy Alta",'Mapa final'!$L$28="Leve"),CONCATENATE("R",'Mapa final'!$A$28),"")</f>
        <v/>
      </c>
      <c r="K8" s="296"/>
      <c r="L8" s="296" t="str">
        <f>IF(AND('Mapa final'!$H$34="Muy Alta",'Mapa final'!$L$34="Leve"),CONCATENATE("R",'Mapa final'!$A$34),"")</f>
        <v/>
      </c>
      <c r="M8" s="296"/>
      <c r="N8" s="296" t="str">
        <f>IF(AND('Mapa final'!$H$40="Muy Alta",'Mapa final'!$L$40="Leve"),CONCATENATE("R",'Mapa final'!$A$40),"")</f>
        <v/>
      </c>
      <c r="O8" s="297"/>
      <c r="P8" s="300" t="str">
        <f>IF(AND('Mapa final'!$H$28="Muy Alta",'Mapa final'!$L$28="Menor"),CONCATENATE("R",'Mapa final'!$A$28),"")</f>
        <v/>
      </c>
      <c r="Q8" s="296"/>
      <c r="R8" s="296" t="str">
        <f>IF(AND('Mapa final'!$H$34="Muy Alta",'Mapa final'!$L$34="Menor"),CONCATENATE("R",'Mapa final'!$A$34),"")</f>
        <v/>
      </c>
      <c r="S8" s="296"/>
      <c r="T8" s="296" t="str">
        <f>IF(AND('Mapa final'!$H$40="Muy Alta",'Mapa final'!$L$40="Menor"),CONCATENATE("R",'Mapa final'!$A$40),"")</f>
        <v/>
      </c>
      <c r="U8" s="297"/>
      <c r="V8" s="300" t="str">
        <f>IF(AND('Mapa final'!$H$28="Muy Alta",'Mapa final'!$L$28="Moderado"),CONCATENATE("R",'Mapa final'!$A$28),"")</f>
        <v/>
      </c>
      <c r="W8" s="296"/>
      <c r="X8" s="296" t="str">
        <f>IF(AND('Mapa final'!$H$34="Muy Alta",'Mapa final'!$L$34="Moderado"),CONCATENATE("R",'Mapa final'!$A$34),"")</f>
        <v/>
      </c>
      <c r="Y8" s="296"/>
      <c r="Z8" s="296" t="str">
        <f>IF(AND('Mapa final'!$H$40="Muy Alta",'Mapa final'!$L$40="Moderado"),CONCATENATE("R",'Mapa final'!$A$40),"")</f>
        <v/>
      </c>
      <c r="AA8" s="297"/>
      <c r="AB8" s="300" t="str">
        <f>IF(AND('Mapa final'!$H$28="Muy Alta",'Mapa final'!$L$28="Mayor"),CONCATENATE("R",'Mapa final'!$A$28),"")</f>
        <v/>
      </c>
      <c r="AC8" s="296"/>
      <c r="AD8" s="296" t="str">
        <f>IF(AND('Mapa final'!$H$34="Muy Alta",'Mapa final'!$L$34="Mayor"),CONCATENATE("R",'Mapa final'!$A$34),"")</f>
        <v/>
      </c>
      <c r="AE8" s="296"/>
      <c r="AF8" s="296" t="str">
        <f>IF(AND('Mapa final'!$H$40="Muy Alta",'Mapa final'!$L$40="Mayor"),CONCATENATE("R",'Mapa final'!$A$40),"")</f>
        <v/>
      </c>
      <c r="AG8" s="297"/>
      <c r="AH8" s="307" t="str">
        <f>IF(AND('Mapa final'!$H$28="Muy Alta",'Mapa final'!$L$28="Catastrófico"),CONCATENATE("R",'Mapa final'!$A$28),"")</f>
        <v/>
      </c>
      <c r="AI8" s="308"/>
      <c r="AJ8" s="308" t="str">
        <f>IF(AND('Mapa final'!$H$34="Muy Alta",'Mapa final'!$L$34="Catastrófico"),CONCATENATE("R",'Mapa final'!$A$34),"")</f>
        <v/>
      </c>
      <c r="AK8" s="308"/>
      <c r="AL8" s="308" t="str">
        <f>IF(AND('Mapa final'!$H$40="Muy Alta",'Mapa final'!$L$40="Catastrófico"),CONCATENATE("R",'Mapa final'!$A$40),"")</f>
        <v/>
      </c>
      <c r="AM8" s="309"/>
      <c r="AN8" s="82"/>
      <c r="AO8" s="254"/>
      <c r="AP8" s="255"/>
      <c r="AQ8" s="255"/>
      <c r="AR8" s="255"/>
      <c r="AS8" s="255"/>
      <c r="AT8" s="256"/>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3">
      <c r="A9" s="82"/>
      <c r="B9" s="249"/>
      <c r="C9" s="249"/>
      <c r="D9" s="250"/>
      <c r="E9" s="290"/>
      <c r="F9" s="291"/>
      <c r="G9" s="291"/>
      <c r="H9" s="291"/>
      <c r="I9" s="292"/>
      <c r="J9" s="300"/>
      <c r="K9" s="296"/>
      <c r="L9" s="296"/>
      <c r="M9" s="296"/>
      <c r="N9" s="296"/>
      <c r="O9" s="297"/>
      <c r="P9" s="300"/>
      <c r="Q9" s="296"/>
      <c r="R9" s="296"/>
      <c r="S9" s="296"/>
      <c r="T9" s="296"/>
      <c r="U9" s="297"/>
      <c r="V9" s="300"/>
      <c r="W9" s="296"/>
      <c r="X9" s="296"/>
      <c r="Y9" s="296"/>
      <c r="Z9" s="296"/>
      <c r="AA9" s="297"/>
      <c r="AB9" s="300"/>
      <c r="AC9" s="296"/>
      <c r="AD9" s="296"/>
      <c r="AE9" s="296"/>
      <c r="AF9" s="296"/>
      <c r="AG9" s="297"/>
      <c r="AH9" s="307"/>
      <c r="AI9" s="308"/>
      <c r="AJ9" s="308"/>
      <c r="AK9" s="308"/>
      <c r="AL9" s="308"/>
      <c r="AM9" s="309"/>
      <c r="AN9" s="82"/>
      <c r="AO9" s="254"/>
      <c r="AP9" s="255"/>
      <c r="AQ9" s="255"/>
      <c r="AR9" s="255"/>
      <c r="AS9" s="255"/>
      <c r="AT9" s="256"/>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3">
      <c r="A10" s="82"/>
      <c r="B10" s="249"/>
      <c r="C10" s="249"/>
      <c r="D10" s="250"/>
      <c r="E10" s="290"/>
      <c r="F10" s="291"/>
      <c r="G10" s="291"/>
      <c r="H10" s="291"/>
      <c r="I10" s="292"/>
      <c r="J10" s="300" t="str">
        <f>IF(AND('Mapa final'!$H$46="Muy Alta",'Mapa final'!$L$46="Leve"),CONCATENATE("R",'Mapa final'!$A$46),"")</f>
        <v/>
      </c>
      <c r="K10" s="296"/>
      <c r="L10" s="296" t="str">
        <f>IF(AND('Mapa final'!$H$52="Muy Alta",'Mapa final'!$L$52="Leve"),CONCATENATE("R",'Mapa final'!$A$52),"")</f>
        <v/>
      </c>
      <c r="M10" s="296"/>
      <c r="N10" s="296" t="str">
        <f>IF(AND('Mapa final'!$H$58="Muy Alta",'Mapa final'!$L$58="Leve"),CONCATENATE("R",'Mapa final'!$A$58),"")</f>
        <v/>
      </c>
      <c r="O10" s="297"/>
      <c r="P10" s="300" t="str">
        <f>IF(AND('Mapa final'!$H$46="Muy Alta",'Mapa final'!$L$46="Menor"),CONCATENATE("R",'Mapa final'!$A$46),"")</f>
        <v/>
      </c>
      <c r="Q10" s="296"/>
      <c r="R10" s="296" t="str">
        <f>IF(AND('Mapa final'!$H$52="Muy Alta",'Mapa final'!$L$52="Menor"),CONCATENATE("R",'Mapa final'!$A$52),"")</f>
        <v/>
      </c>
      <c r="S10" s="296"/>
      <c r="T10" s="296" t="str">
        <f>IF(AND('Mapa final'!$H$58="Muy Alta",'Mapa final'!$L$58="Menor"),CONCATENATE("R",'Mapa final'!$A$58),"")</f>
        <v/>
      </c>
      <c r="U10" s="297"/>
      <c r="V10" s="300" t="str">
        <f>IF(AND('Mapa final'!$H$46="Muy Alta",'Mapa final'!$L$46="Moderado"),CONCATENATE("R",'Mapa final'!$A$46),"")</f>
        <v/>
      </c>
      <c r="W10" s="296"/>
      <c r="X10" s="296" t="str">
        <f>IF(AND('Mapa final'!$H$52="Muy Alta",'Mapa final'!$L$52="Moderado"),CONCATENATE("R",'Mapa final'!$A$52),"")</f>
        <v/>
      </c>
      <c r="Y10" s="296"/>
      <c r="Z10" s="296" t="str">
        <f>IF(AND('Mapa final'!$H$58="Muy Alta",'Mapa final'!$L$58="Moderado"),CONCATENATE("R",'Mapa final'!$A$58),"")</f>
        <v/>
      </c>
      <c r="AA10" s="297"/>
      <c r="AB10" s="300" t="str">
        <f>IF(AND('Mapa final'!$H$46="Muy Alta",'Mapa final'!$L$46="Mayor"),CONCATENATE("R",'Mapa final'!$A$46),"")</f>
        <v/>
      </c>
      <c r="AC10" s="296"/>
      <c r="AD10" s="296" t="str">
        <f>IF(AND('Mapa final'!$H$52="Muy Alta",'Mapa final'!$L$52="Mayor"),CONCATENATE("R",'Mapa final'!$A$52),"")</f>
        <v/>
      </c>
      <c r="AE10" s="296"/>
      <c r="AF10" s="296" t="str">
        <f>IF(AND('Mapa final'!$H$58="Muy Alta",'Mapa final'!$L$58="Mayor"),CONCATENATE("R",'Mapa final'!$A$58),"")</f>
        <v/>
      </c>
      <c r="AG10" s="297"/>
      <c r="AH10" s="307" t="str">
        <f>IF(AND('Mapa final'!$H$46="Muy Alta",'Mapa final'!$L$46="Catastrófico"),CONCATENATE("R",'Mapa final'!$A$46),"")</f>
        <v/>
      </c>
      <c r="AI10" s="308"/>
      <c r="AJ10" s="308" t="str">
        <f>IF(AND('Mapa final'!$H$52="Muy Alta",'Mapa final'!$L$52="Catastrófico"),CONCATENATE("R",'Mapa final'!$A$52),"")</f>
        <v/>
      </c>
      <c r="AK10" s="308"/>
      <c r="AL10" s="308" t="str">
        <f>IF(AND('Mapa final'!$H$58="Muy Alta",'Mapa final'!$L$58="Catastrófico"),CONCATENATE("R",'Mapa final'!$A$58),"")</f>
        <v/>
      </c>
      <c r="AM10" s="309"/>
      <c r="AN10" s="82"/>
      <c r="AO10" s="254"/>
      <c r="AP10" s="255"/>
      <c r="AQ10" s="255"/>
      <c r="AR10" s="255"/>
      <c r="AS10" s="255"/>
      <c r="AT10" s="256"/>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3">
      <c r="A11" s="82"/>
      <c r="B11" s="249"/>
      <c r="C11" s="249"/>
      <c r="D11" s="250"/>
      <c r="E11" s="290"/>
      <c r="F11" s="291"/>
      <c r="G11" s="291"/>
      <c r="H11" s="291"/>
      <c r="I11" s="292"/>
      <c r="J11" s="300"/>
      <c r="K11" s="296"/>
      <c r="L11" s="296"/>
      <c r="M11" s="296"/>
      <c r="N11" s="296"/>
      <c r="O11" s="297"/>
      <c r="P11" s="300"/>
      <c r="Q11" s="296"/>
      <c r="R11" s="296"/>
      <c r="S11" s="296"/>
      <c r="T11" s="296"/>
      <c r="U11" s="297"/>
      <c r="V11" s="300"/>
      <c r="W11" s="296"/>
      <c r="X11" s="296"/>
      <c r="Y11" s="296"/>
      <c r="Z11" s="296"/>
      <c r="AA11" s="297"/>
      <c r="AB11" s="300"/>
      <c r="AC11" s="296"/>
      <c r="AD11" s="296"/>
      <c r="AE11" s="296"/>
      <c r="AF11" s="296"/>
      <c r="AG11" s="297"/>
      <c r="AH11" s="307"/>
      <c r="AI11" s="308"/>
      <c r="AJ11" s="308"/>
      <c r="AK11" s="308"/>
      <c r="AL11" s="308"/>
      <c r="AM11" s="309"/>
      <c r="AN11" s="82"/>
      <c r="AO11" s="254"/>
      <c r="AP11" s="255"/>
      <c r="AQ11" s="255"/>
      <c r="AR11" s="255"/>
      <c r="AS11" s="255"/>
      <c r="AT11" s="256"/>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3">
      <c r="A12" s="82"/>
      <c r="B12" s="249"/>
      <c r="C12" s="249"/>
      <c r="D12" s="250"/>
      <c r="E12" s="290"/>
      <c r="F12" s="291"/>
      <c r="G12" s="291"/>
      <c r="H12" s="291"/>
      <c r="I12" s="292"/>
      <c r="J12" s="300" t="str">
        <f>IF(AND('Mapa final'!$H$64="Muy Alta",'Mapa final'!$L$64="Leve"),CONCATENATE("R",'Mapa final'!$A$64),"")</f>
        <v/>
      </c>
      <c r="K12" s="296"/>
      <c r="L12" s="296" t="str">
        <f>IF(AND('Mapa final'!$H$70="Muy Alta",'Mapa final'!$L$70="Leve"),CONCATENATE("R",'Mapa final'!$A$70),"")</f>
        <v/>
      </c>
      <c r="M12" s="296"/>
      <c r="N12" s="296" t="str">
        <f>IF(AND('Mapa final'!$H$76="Muy Alta",'Mapa final'!$L$76="Leve"),CONCATENATE("R",'Mapa final'!$A$76),"")</f>
        <v/>
      </c>
      <c r="O12" s="297"/>
      <c r="P12" s="300" t="str">
        <f>IF(AND('Mapa final'!$H$64="Muy Alta",'Mapa final'!$L$64="Menor"),CONCATENATE("R",'Mapa final'!$A$64),"")</f>
        <v/>
      </c>
      <c r="Q12" s="296"/>
      <c r="R12" s="296" t="str">
        <f>IF(AND('Mapa final'!$H$70="Muy Alta",'Mapa final'!$L$70="Menor"),CONCATENATE("R",'Mapa final'!$A$70),"")</f>
        <v/>
      </c>
      <c r="S12" s="296"/>
      <c r="T12" s="296" t="str">
        <f>IF(AND('Mapa final'!$H$76="Muy Alta",'Mapa final'!$L$76="Menor"),CONCATENATE("R",'Mapa final'!$A$76),"")</f>
        <v/>
      </c>
      <c r="U12" s="297"/>
      <c r="V12" s="300" t="str">
        <f>IF(AND('Mapa final'!$H$64="Muy Alta",'Mapa final'!$L$64="Moderado"),CONCATENATE("R",'Mapa final'!$A$64),"")</f>
        <v/>
      </c>
      <c r="W12" s="296"/>
      <c r="X12" s="296" t="str">
        <f>IF(AND('Mapa final'!$H$70="Muy Alta",'Mapa final'!$L$70="Moderado"),CONCATENATE("R",'Mapa final'!$A$70),"")</f>
        <v/>
      </c>
      <c r="Y12" s="296"/>
      <c r="Z12" s="296" t="str">
        <f>IF(AND('Mapa final'!$H$76="Muy Alta",'Mapa final'!$L$76="Moderado"),CONCATENATE("R",'Mapa final'!$A$76),"")</f>
        <v/>
      </c>
      <c r="AA12" s="297"/>
      <c r="AB12" s="300" t="str">
        <f>IF(AND('Mapa final'!$H$64="Muy Alta",'Mapa final'!$L$64="Mayor"),CONCATENATE("R",'Mapa final'!$A$64),"")</f>
        <v/>
      </c>
      <c r="AC12" s="296"/>
      <c r="AD12" s="296" t="str">
        <f>IF(AND('Mapa final'!$H$70="Muy Alta",'Mapa final'!$L$70="Mayor"),CONCATENATE("R",'Mapa final'!$A$70),"")</f>
        <v/>
      </c>
      <c r="AE12" s="296"/>
      <c r="AF12" s="296" t="str">
        <f>IF(AND('Mapa final'!$H$76="Muy Alta",'Mapa final'!$L$76="Mayor"),CONCATENATE("R",'Mapa final'!$A$76),"")</f>
        <v/>
      </c>
      <c r="AG12" s="297"/>
      <c r="AH12" s="307" t="str">
        <f>IF(AND('Mapa final'!$H$64="Muy Alta",'Mapa final'!$L$64="Catastrófico"),CONCATENATE("R",'Mapa final'!$A$64),"")</f>
        <v/>
      </c>
      <c r="AI12" s="308"/>
      <c r="AJ12" s="308" t="str">
        <f>IF(AND('Mapa final'!$H$70="Muy Alta",'Mapa final'!$L$70="Catastrófico"),CONCATENATE("R",'Mapa final'!$A$70),"")</f>
        <v/>
      </c>
      <c r="AK12" s="308"/>
      <c r="AL12" s="308" t="str">
        <f>IF(AND('Mapa final'!$H$76="Muy Alta",'Mapa final'!$L$76="Catastrófico"),CONCATENATE("R",'Mapa final'!$A$76),"")</f>
        <v/>
      </c>
      <c r="AM12" s="309"/>
      <c r="AN12" s="82"/>
      <c r="AO12" s="254"/>
      <c r="AP12" s="255"/>
      <c r="AQ12" s="255"/>
      <c r="AR12" s="255"/>
      <c r="AS12" s="255"/>
      <c r="AT12" s="256"/>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5">
      <c r="A13" s="82"/>
      <c r="B13" s="249"/>
      <c r="C13" s="249"/>
      <c r="D13" s="250"/>
      <c r="E13" s="293"/>
      <c r="F13" s="294"/>
      <c r="G13" s="294"/>
      <c r="H13" s="294"/>
      <c r="I13" s="295"/>
      <c r="J13" s="300"/>
      <c r="K13" s="296"/>
      <c r="L13" s="296"/>
      <c r="M13" s="296"/>
      <c r="N13" s="296"/>
      <c r="O13" s="297"/>
      <c r="P13" s="300"/>
      <c r="Q13" s="296"/>
      <c r="R13" s="296"/>
      <c r="S13" s="296"/>
      <c r="T13" s="296"/>
      <c r="U13" s="297"/>
      <c r="V13" s="300"/>
      <c r="W13" s="296"/>
      <c r="X13" s="296"/>
      <c r="Y13" s="296"/>
      <c r="Z13" s="296"/>
      <c r="AA13" s="297"/>
      <c r="AB13" s="300"/>
      <c r="AC13" s="296"/>
      <c r="AD13" s="296"/>
      <c r="AE13" s="296"/>
      <c r="AF13" s="296"/>
      <c r="AG13" s="297"/>
      <c r="AH13" s="310"/>
      <c r="AI13" s="311"/>
      <c r="AJ13" s="311"/>
      <c r="AK13" s="311"/>
      <c r="AL13" s="311"/>
      <c r="AM13" s="312"/>
      <c r="AN13" s="82"/>
      <c r="AO13" s="257"/>
      <c r="AP13" s="258"/>
      <c r="AQ13" s="258"/>
      <c r="AR13" s="258"/>
      <c r="AS13" s="258"/>
      <c r="AT13" s="259"/>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3">
      <c r="A14" s="82"/>
      <c r="B14" s="249"/>
      <c r="C14" s="249"/>
      <c r="D14" s="250"/>
      <c r="E14" s="287" t="s">
        <v>114</v>
      </c>
      <c r="F14" s="288"/>
      <c r="G14" s="288"/>
      <c r="H14" s="288"/>
      <c r="I14" s="288"/>
      <c r="J14" s="322" t="str">
        <f>IF(AND('Mapa final'!$H$10="Alta",'Mapa final'!$L$10="Leve"),CONCATENATE("R",'Mapa final'!$A$10),"")</f>
        <v/>
      </c>
      <c r="K14" s="323"/>
      <c r="L14" s="323" t="str">
        <f>IF(AND('Mapa final'!$H$16="Alta",'Mapa final'!$L$16="Leve"),CONCATENATE("R",'Mapa final'!$A$16),"")</f>
        <v/>
      </c>
      <c r="M14" s="323"/>
      <c r="N14" s="323" t="str">
        <f>IF(AND('Mapa final'!$H$22="Alta",'Mapa final'!$L$22="Leve"),CONCATENATE("R",'Mapa final'!$A$22),"")</f>
        <v/>
      </c>
      <c r="O14" s="324"/>
      <c r="P14" s="322" t="str">
        <f>IF(AND('Mapa final'!$H$10="Alta",'Mapa final'!$L$10="Menor"),CONCATENATE("R",'Mapa final'!$A$10),"")</f>
        <v/>
      </c>
      <c r="Q14" s="323"/>
      <c r="R14" s="323" t="str">
        <f>IF(AND('Mapa final'!$H$16="Alta",'Mapa final'!$L$16="Menor"),CONCATENATE("R",'Mapa final'!$A$16),"")</f>
        <v/>
      </c>
      <c r="S14" s="323"/>
      <c r="T14" s="323" t="str">
        <f>IF(AND('Mapa final'!$H$22="Alta",'Mapa final'!$L$22="Menor"),CONCATENATE("R",'Mapa final'!$A$22),"")</f>
        <v/>
      </c>
      <c r="U14" s="324"/>
      <c r="V14" s="298" t="str">
        <f>IF(AND('Mapa final'!$H$10="Alta",'Mapa final'!$L$10="Moderado"),CONCATENATE("R",'Mapa final'!$A$10),"")</f>
        <v/>
      </c>
      <c r="W14" s="299"/>
      <c r="X14" s="299" t="str">
        <f>IF(AND('Mapa final'!$H$16="Alta",'Mapa final'!$L$16="Moderado"),CONCATENATE("R",'Mapa final'!$A$16),"")</f>
        <v/>
      </c>
      <c r="Y14" s="299"/>
      <c r="Z14" s="299" t="str">
        <f>IF(AND('Mapa final'!$H$22="Alta",'Mapa final'!$L$22="Moderado"),CONCATENATE("R",'Mapa final'!$A$22),"")</f>
        <v/>
      </c>
      <c r="AA14" s="301"/>
      <c r="AB14" s="298" t="str">
        <f>IF(AND('Mapa final'!$H$10="Alta",'Mapa final'!$L$10="Mayor"),CONCATENATE("R",'Mapa final'!$A$10),"")</f>
        <v/>
      </c>
      <c r="AC14" s="299"/>
      <c r="AD14" s="299" t="str">
        <f>IF(AND('Mapa final'!$H$16="Alta",'Mapa final'!$L$16="Mayor"),CONCATENATE("R",'Mapa final'!$A$16),"")</f>
        <v/>
      </c>
      <c r="AE14" s="299"/>
      <c r="AF14" s="299" t="str">
        <f>IF(AND('Mapa final'!$H$22="Alta",'Mapa final'!$L$22="Mayor"),CONCATENATE("R",'Mapa final'!$A$22),"")</f>
        <v/>
      </c>
      <c r="AG14" s="301"/>
      <c r="AH14" s="313" t="str">
        <f>IF(AND('Mapa final'!$H$10="Alta",'Mapa final'!$L$10="Catastrófico"),CONCATENATE("R",'Mapa final'!$A$10),"")</f>
        <v/>
      </c>
      <c r="AI14" s="314"/>
      <c r="AJ14" s="314" t="str">
        <f>IF(AND('Mapa final'!$H$16="Alta",'Mapa final'!$L$16="Catastrófico"),CONCATENATE("R",'Mapa final'!$A$16),"")</f>
        <v/>
      </c>
      <c r="AK14" s="314"/>
      <c r="AL14" s="314" t="str">
        <f>IF(AND('Mapa final'!$H$22="Alta",'Mapa final'!$L$22="Catastrófico"),CONCATENATE("R",'Mapa final'!$A$22),"")</f>
        <v/>
      </c>
      <c r="AM14" s="315"/>
      <c r="AN14" s="82"/>
      <c r="AO14" s="260" t="s">
        <v>79</v>
      </c>
      <c r="AP14" s="261"/>
      <c r="AQ14" s="261"/>
      <c r="AR14" s="261"/>
      <c r="AS14" s="261"/>
      <c r="AT14" s="26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3">
      <c r="A15" s="82"/>
      <c r="B15" s="249"/>
      <c r="C15" s="249"/>
      <c r="D15" s="250"/>
      <c r="E15" s="290"/>
      <c r="F15" s="291"/>
      <c r="G15" s="291"/>
      <c r="H15" s="291"/>
      <c r="I15" s="291"/>
      <c r="J15" s="316"/>
      <c r="K15" s="317"/>
      <c r="L15" s="317"/>
      <c r="M15" s="317"/>
      <c r="N15" s="317"/>
      <c r="O15" s="318"/>
      <c r="P15" s="316"/>
      <c r="Q15" s="317"/>
      <c r="R15" s="317"/>
      <c r="S15" s="317"/>
      <c r="T15" s="317"/>
      <c r="U15" s="318"/>
      <c r="V15" s="300"/>
      <c r="W15" s="296"/>
      <c r="X15" s="296"/>
      <c r="Y15" s="296"/>
      <c r="Z15" s="296"/>
      <c r="AA15" s="297"/>
      <c r="AB15" s="300"/>
      <c r="AC15" s="296"/>
      <c r="AD15" s="296"/>
      <c r="AE15" s="296"/>
      <c r="AF15" s="296"/>
      <c r="AG15" s="297"/>
      <c r="AH15" s="307"/>
      <c r="AI15" s="308"/>
      <c r="AJ15" s="308"/>
      <c r="AK15" s="308"/>
      <c r="AL15" s="308"/>
      <c r="AM15" s="309"/>
      <c r="AN15" s="82"/>
      <c r="AO15" s="263"/>
      <c r="AP15" s="264"/>
      <c r="AQ15" s="264"/>
      <c r="AR15" s="264"/>
      <c r="AS15" s="264"/>
      <c r="AT15" s="265"/>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3">
      <c r="A16" s="82"/>
      <c r="B16" s="249"/>
      <c r="C16" s="249"/>
      <c r="D16" s="250"/>
      <c r="E16" s="290"/>
      <c r="F16" s="291"/>
      <c r="G16" s="291"/>
      <c r="H16" s="291"/>
      <c r="I16" s="291"/>
      <c r="J16" s="316" t="str">
        <f>IF(AND('Mapa final'!$H$28="Alta",'Mapa final'!$L$28="Leve"),CONCATENATE("R",'Mapa final'!$A$28),"")</f>
        <v/>
      </c>
      <c r="K16" s="317"/>
      <c r="L16" s="317" t="str">
        <f>IF(AND('Mapa final'!$H$34="Alta",'Mapa final'!$L$34="Leve"),CONCATENATE("R",'Mapa final'!$A$34),"")</f>
        <v/>
      </c>
      <c r="M16" s="317"/>
      <c r="N16" s="317" t="str">
        <f>IF(AND('Mapa final'!$H$40="Alta",'Mapa final'!$L$40="Leve"),CONCATENATE("R",'Mapa final'!$A$40),"")</f>
        <v/>
      </c>
      <c r="O16" s="318"/>
      <c r="P16" s="316" t="str">
        <f>IF(AND('Mapa final'!$H$28="Alta",'Mapa final'!$L$28="Menor"),CONCATENATE("R",'Mapa final'!$A$28),"")</f>
        <v/>
      </c>
      <c r="Q16" s="317"/>
      <c r="R16" s="317" t="str">
        <f>IF(AND('Mapa final'!$H$34="Alta",'Mapa final'!$L$34="Menor"),CONCATENATE("R",'Mapa final'!$A$34),"")</f>
        <v/>
      </c>
      <c r="S16" s="317"/>
      <c r="T16" s="317" t="str">
        <f>IF(AND('Mapa final'!$H$40="Alta",'Mapa final'!$L$40="Menor"),CONCATENATE("R",'Mapa final'!$A$40),"")</f>
        <v/>
      </c>
      <c r="U16" s="318"/>
      <c r="V16" s="300" t="str">
        <f>IF(AND('Mapa final'!$H$28="Alta",'Mapa final'!$L$28="Moderado"),CONCATENATE("R",'Mapa final'!$A$28),"")</f>
        <v/>
      </c>
      <c r="W16" s="296"/>
      <c r="X16" s="296" t="str">
        <f>IF(AND('Mapa final'!$H$34="Alta",'Mapa final'!$L$34="Moderado"),CONCATENATE("R",'Mapa final'!$A$34),"")</f>
        <v/>
      </c>
      <c r="Y16" s="296"/>
      <c r="Z16" s="296" t="str">
        <f>IF(AND('Mapa final'!$H$40="Alta",'Mapa final'!$L$40="Moderado"),CONCATENATE("R",'Mapa final'!$A$40),"")</f>
        <v/>
      </c>
      <c r="AA16" s="297"/>
      <c r="AB16" s="300" t="str">
        <f>IF(AND('Mapa final'!$H$28="Alta",'Mapa final'!$L$28="Mayor"),CONCATENATE("R",'Mapa final'!$A$28),"")</f>
        <v/>
      </c>
      <c r="AC16" s="296"/>
      <c r="AD16" s="296" t="str">
        <f>IF(AND('Mapa final'!$H$34="Alta",'Mapa final'!$L$34="Mayor"),CONCATENATE("R",'Mapa final'!$A$34),"")</f>
        <v/>
      </c>
      <c r="AE16" s="296"/>
      <c r="AF16" s="296" t="str">
        <f>IF(AND('Mapa final'!$H$40="Alta",'Mapa final'!$L$40="Mayor"),CONCATENATE("R",'Mapa final'!$A$40),"")</f>
        <v/>
      </c>
      <c r="AG16" s="297"/>
      <c r="AH16" s="307" t="str">
        <f>IF(AND('Mapa final'!$H$28="Alta",'Mapa final'!$L$28="Catastrófico"),CONCATENATE("R",'Mapa final'!$A$28),"")</f>
        <v/>
      </c>
      <c r="AI16" s="308"/>
      <c r="AJ16" s="308" t="str">
        <f>IF(AND('Mapa final'!$H$34="Alta",'Mapa final'!$L$34="Catastrófico"),CONCATENATE("R",'Mapa final'!$A$34),"")</f>
        <v/>
      </c>
      <c r="AK16" s="308"/>
      <c r="AL16" s="308" t="str">
        <f>IF(AND('Mapa final'!$H$40="Alta",'Mapa final'!$L$40="Catastrófico"),CONCATENATE("R",'Mapa final'!$A$40),"")</f>
        <v/>
      </c>
      <c r="AM16" s="309"/>
      <c r="AN16" s="82"/>
      <c r="AO16" s="263"/>
      <c r="AP16" s="264"/>
      <c r="AQ16" s="264"/>
      <c r="AR16" s="264"/>
      <c r="AS16" s="264"/>
      <c r="AT16" s="265"/>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3">
      <c r="A17" s="82"/>
      <c r="B17" s="249"/>
      <c r="C17" s="249"/>
      <c r="D17" s="250"/>
      <c r="E17" s="290"/>
      <c r="F17" s="291"/>
      <c r="G17" s="291"/>
      <c r="H17" s="291"/>
      <c r="I17" s="291"/>
      <c r="J17" s="316"/>
      <c r="K17" s="317"/>
      <c r="L17" s="317"/>
      <c r="M17" s="317"/>
      <c r="N17" s="317"/>
      <c r="O17" s="318"/>
      <c r="P17" s="316"/>
      <c r="Q17" s="317"/>
      <c r="R17" s="317"/>
      <c r="S17" s="317"/>
      <c r="T17" s="317"/>
      <c r="U17" s="318"/>
      <c r="V17" s="300"/>
      <c r="W17" s="296"/>
      <c r="X17" s="296"/>
      <c r="Y17" s="296"/>
      <c r="Z17" s="296"/>
      <c r="AA17" s="297"/>
      <c r="AB17" s="300"/>
      <c r="AC17" s="296"/>
      <c r="AD17" s="296"/>
      <c r="AE17" s="296"/>
      <c r="AF17" s="296"/>
      <c r="AG17" s="297"/>
      <c r="AH17" s="307"/>
      <c r="AI17" s="308"/>
      <c r="AJ17" s="308"/>
      <c r="AK17" s="308"/>
      <c r="AL17" s="308"/>
      <c r="AM17" s="309"/>
      <c r="AN17" s="82"/>
      <c r="AO17" s="263"/>
      <c r="AP17" s="264"/>
      <c r="AQ17" s="264"/>
      <c r="AR17" s="264"/>
      <c r="AS17" s="264"/>
      <c r="AT17" s="265"/>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3">
      <c r="A18" s="82"/>
      <c r="B18" s="249"/>
      <c r="C18" s="249"/>
      <c r="D18" s="250"/>
      <c r="E18" s="290"/>
      <c r="F18" s="291"/>
      <c r="G18" s="291"/>
      <c r="H18" s="291"/>
      <c r="I18" s="291"/>
      <c r="J18" s="316" t="str">
        <f>IF(AND('Mapa final'!$H$46="Alta",'Mapa final'!$L$46="Leve"),CONCATENATE("R",'Mapa final'!$A$46),"")</f>
        <v/>
      </c>
      <c r="K18" s="317"/>
      <c r="L18" s="317" t="str">
        <f>IF(AND('Mapa final'!$H$52="Alta",'Mapa final'!$L$52="Leve"),CONCATENATE("R",'Mapa final'!$A$52),"")</f>
        <v/>
      </c>
      <c r="M18" s="317"/>
      <c r="N18" s="317" t="str">
        <f>IF(AND('Mapa final'!$H$58="Alta",'Mapa final'!$L$58="Leve"),CONCATENATE("R",'Mapa final'!$A$58),"")</f>
        <v/>
      </c>
      <c r="O18" s="318"/>
      <c r="P18" s="316" t="str">
        <f>IF(AND('Mapa final'!$H$46="Alta",'Mapa final'!$L$46="Menor"),CONCATENATE("R",'Mapa final'!$A$46),"")</f>
        <v/>
      </c>
      <c r="Q18" s="317"/>
      <c r="R18" s="317" t="str">
        <f>IF(AND('Mapa final'!$H$52="Alta",'Mapa final'!$L$52="Menor"),CONCATENATE("R",'Mapa final'!$A$52),"")</f>
        <v/>
      </c>
      <c r="S18" s="317"/>
      <c r="T18" s="317" t="str">
        <f>IF(AND('Mapa final'!$H$58="Alta",'Mapa final'!$L$58="Menor"),CONCATENATE("R",'Mapa final'!$A$58),"")</f>
        <v/>
      </c>
      <c r="U18" s="318"/>
      <c r="V18" s="300" t="str">
        <f>IF(AND('Mapa final'!$H$46="Alta",'Mapa final'!$L$46="Moderado"),CONCATENATE("R",'Mapa final'!$A$46),"")</f>
        <v/>
      </c>
      <c r="W18" s="296"/>
      <c r="X18" s="296" t="str">
        <f>IF(AND('Mapa final'!$H$52="Alta",'Mapa final'!$L$52="Moderado"),CONCATENATE("R",'Mapa final'!$A$52),"")</f>
        <v/>
      </c>
      <c r="Y18" s="296"/>
      <c r="Z18" s="296" t="str">
        <f>IF(AND('Mapa final'!$H$58="Alta",'Mapa final'!$L$58="Moderado"),CONCATENATE("R",'Mapa final'!$A$58),"")</f>
        <v/>
      </c>
      <c r="AA18" s="297"/>
      <c r="AB18" s="300" t="str">
        <f>IF(AND('Mapa final'!$H$46="Alta",'Mapa final'!$L$46="Mayor"),CONCATENATE("R",'Mapa final'!$A$46),"")</f>
        <v/>
      </c>
      <c r="AC18" s="296"/>
      <c r="AD18" s="296" t="str">
        <f>IF(AND('Mapa final'!$H$52="Alta",'Mapa final'!$L$52="Mayor"),CONCATENATE("R",'Mapa final'!$A$52),"")</f>
        <v/>
      </c>
      <c r="AE18" s="296"/>
      <c r="AF18" s="296" t="str">
        <f>IF(AND('Mapa final'!$H$58="Alta",'Mapa final'!$L$58="Mayor"),CONCATENATE("R",'Mapa final'!$A$58),"")</f>
        <v/>
      </c>
      <c r="AG18" s="297"/>
      <c r="AH18" s="307" t="str">
        <f>IF(AND('Mapa final'!$H$46="Alta",'Mapa final'!$L$46="Catastrófico"),CONCATENATE("R",'Mapa final'!$A$46),"")</f>
        <v/>
      </c>
      <c r="AI18" s="308"/>
      <c r="AJ18" s="308" t="str">
        <f>IF(AND('Mapa final'!$H$52="Alta",'Mapa final'!$L$52="Catastrófico"),CONCATENATE("R",'Mapa final'!$A$52),"")</f>
        <v/>
      </c>
      <c r="AK18" s="308"/>
      <c r="AL18" s="308" t="str">
        <f>IF(AND('Mapa final'!$H$58="Alta",'Mapa final'!$L$58="Catastrófico"),CONCATENATE("R",'Mapa final'!$A$58),"")</f>
        <v/>
      </c>
      <c r="AM18" s="309"/>
      <c r="AN18" s="82"/>
      <c r="AO18" s="263"/>
      <c r="AP18" s="264"/>
      <c r="AQ18" s="264"/>
      <c r="AR18" s="264"/>
      <c r="AS18" s="264"/>
      <c r="AT18" s="265"/>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3">
      <c r="A19" s="82"/>
      <c r="B19" s="249"/>
      <c r="C19" s="249"/>
      <c r="D19" s="250"/>
      <c r="E19" s="290"/>
      <c r="F19" s="291"/>
      <c r="G19" s="291"/>
      <c r="H19" s="291"/>
      <c r="I19" s="291"/>
      <c r="J19" s="316"/>
      <c r="K19" s="317"/>
      <c r="L19" s="317"/>
      <c r="M19" s="317"/>
      <c r="N19" s="317"/>
      <c r="O19" s="318"/>
      <c r="P19" s="316"/>
      <c r="Q19" s="317"/>
      <c r="R19" s="317"/>
      <c r="S19" s="317"/>
      <c r="T19" s="317"/>
      <c r="U19" s="318"/>
      <c r="V19" s="300"/>
      <c r="W19" s="296"/>
      <c r="X19" s="296"/>
      <c r="Y19" s="296"/>
      <c r="Z19" s="296"/>
      <c r="AA19" s="297"/>
      <c r="AB19" s="300"/>
      <c r="AC19" s="296"/>
      <c r="AD19" s="296"/>
      <c r="AE19" s="296"/>
      <c r="AF19" s="296"/>
      <c r="AG19" s="297"/>
      <c r="AH19" s="307"/>
      <c r="AI19" s="308"/>
      <c r="AJ19" s="308"/>
      <c r="AK19" s="308"/>
      <c r="AL19" s="308"/>
      <c r="AM19" s="309"/>
      <c r="AN19" s="82"/>
      <c r="AO19" s="263"/>
      <c r="AP19" s="264"/>
      <c r="AQ19" s="264"/>
      <c r="AR19" s="264"/>
      <c r="AS19" s="264"/>
      <c r="AT19" s="265"/>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3">
      <c r="A20" s="82"/>
      <c r="B20" s="249"/>
      <c r="C20" s="249"/>
      <c r="D20" s="250"/>
      <c r="E20" s="290"/>
      <c r="F20" s="291"/>
      <c r="G20" s="291"/>
      <c r="H20" s="291"/>
      <c r="I20" s="291"/>
      <c r="J20" s="316" t="str">
        <f>IF(AND('Mapa final'!$H$64="Alta",'Mapa final'!$L$64="Leve"),CONCATENATE("R",'Mapa final'!$A$64),"")</f>
        <v/>
      </c>
      <c r="K20" s="317"/>
      <c r="L20" s="317" t="str">
        <f>IF(AND('Mapa final'!$H$70="Alta",'Mapa final'!$L$70="Leve"),CONCATENATE("R",'Mapa final'!$A$70),"")</f>
        <v/>
      </c>
      <c r="M20" s="317"/>
      <c r="N20" s="317" t="str">
        <f>IF(AND('Mapa final'!$H$76="Alta",'Mapa final'!$L$76="Leve"),CONCATENATE("R",'Mapa final'!$A$76),"")</f>
        <v/>
      </c>
      <c r="O20" s="318"/>
      <c r="P20" s="316" t="str">
        <f>IF(AND('Mapa final'!$H$64="Alta",'Mapa final'!$L$64="Menor"),CONCATENATE("R",'Mapa final'!$A$64),"")</f>
        <v/>
      </c>
      <c r="Q20" s="317"/>
      <c r="R20" s="317" t="str">
        <f>IF(AND('Mapa final'!$H$70="Alta",'Mapa final'!$L$70="Menor"),CONCATENATE("R",'Mapa final'!$A$70),"")</f>
        <v/>
      </c>
      <c r="S20" s="317"/>
      <c r="T20" s="317" t="str">
        <f>IF(AND('Mapa final'!$H$76="Alta",'Mapa final'!$L$76="Menor"),CONCATENATE("R",'Mapa final'!$A$76),"")</f>
        <v/>
      </c>
      <c r="U20" s="318"/>
      <c r="V20" s="300" t="str">
        <f>IF(AND('Mapa final'!$H$64="Alta",'Mapa final'!$L$64="Moderado"),CONCATENATE("R",'Mapa final'!$A$64),"")</f>
        <v/>
      </c>
      <c r="W20" s="296"/>
      <c r="X20" s="296" t="str">
        <f>IF(AND('Mapa final'!$H$70="Alta",'Mapa final'!$L$70="Moderado"),CONCATENATE("R",'Mapa final'!$A$70),"")</f>
        <v/>
      </c>
      <c r="Y20" s="296"/>
      <c r="Z20" s="296" t="str">
        <f>IF(AND('Mapa final'!$H$76="Alta",'Mapa final'!$L$76="Moderado"),CONCATENATE("R",'Mapa final'!$A$76),"")</f>
        <v/>
      </c>
      <c r="AA20" s="297"/>
      <c r="AB20" s="300" t="str">
        <f>IF(AND('Mapa final'!$H$64="Alta",'Mapa final'!$L$64="Mayor"),CONCATENATE("R",'Mapa final'!$A$64),"")</f>
        <v/>
      </c>
      <c r="AC20" s="296"/>
      <c r="AD20" s="296" t="str">
        <f>IF(AND('Mapa final'!$H$70="Alta",'Mapa final'!$L$70="Mayor"),CONCATENATE("R",'Mapa final'!$A$70),"")</f>
        <v/>
      </c>
      <c r="AE20" s="296"/>
      <c r="AF20" s="296" t="str">
        <f>IF(AND('Mapa final'!$H$76="Alta",'Mapa final'!$L$76="Mayor"),CONCATENATE("R",'Mapa final'!$A$76),"")</f>
        <v/>
      </c>
      <c r="AG20" s="297"/>
      <c r="AH20" s="307" t="str">
        <f>IF(AND('Mapa final'!$H$64="Alta",'Mapa final'!$L$64="Catastrófico"),CONCATENATE("R",'Mapa final'!$A$64),"")</f>
        <v/>
      </c>
      <c r="AI20" s="308"/>
      <c r="AJ20" s="308" t="str">
        <f>IF(AND('Mapa final'!$H$70="Alta",'Mapa final'!$L$70="Catastrófico"),CONCATENATE("R",'Mapa final'!$A$70),"")</f>
        <v/>
      </c>
      <c r="AK20" s="308"/>
      <c r="AL20" s="308" t="str">
        <f>IF(AND('Mapa final'!$H$76="Alta",'Mapa final'!$L$76="Catastrófico"),CONCATENATE("R",'Mapa final'!$A$76),"")</f>
        <v/>
      </c>
      <c r="AM20" s="309"/>
      <c r="AN20" s="82"/>
      <c r="AO20" s="263"/>
      <c r="AP20" s="264"/>
      <c r="AQ20" s="264"/>
      <c r="AR20" s="264"/>
      <c r="AS20" s="264"/>
      <c r="AT20" s="265"/>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5">
      <c r="A21" s="82"/>
      <c r="B21" s="249"/>
      <c r="C21" s="249"/>
      <c r="D21" s="250"/>
      <c r="E21" s="293"/>
      <c r="F21" s="294"/>
      <c r="G21" s="294"/>
      <c r="H21" s="294"/>
      <c r="I21" s="294"/>
      <c r="J21" s="319"/>
      <c r="K21" s="320"/>
      <c r="L21" s="320"/>
      <c r="M21" s="320"/>
      <c r="N21" s="320"/>
      <c r="O21" s="321"/>
      <c r="P21" s="319"/>
      <c r="Q21" s="320"/>
      <c r="R21" s="320"/>
      <c r="S21" s="320"/>
      <c r="T21" s="320"/>
      <c r="U21" s="321"/>
      <c r="V21" s="304"/>
      <c r="W21" s="305"/>
      <c r="X21" s="305"/>
      <c r="Y21" s="305"/>
      <c r="Z21" s="305"/>
      <c r="AA21" s="306"/>
      <c r="AB21" s="304"/>
      <c r="AC21" s="305"/>
      <c r="AD21" s="305"/>
      <c r="AE21" s="305"/>
      <c r="AF21" s="305"/>
      <c r="AG21" s="306"/>
      <c r="AH21" s="310"/>
      <c r="AI21" s="311"/>
      <c r="AJ21" s="311"/>
      <c r="AK21" s="311"/>
      <c r="AL21" s="311"/>
      <c r="AM21" s="312"/>
      <c r="AN21" s="82"/>
      <c r="AO21" s="266"/>
      <c r="AP21" s="267"/>
      <c r="AQ21" s="267"/>
      <c r="AR21" s="267"/>
      <c r="AS21" s="267"/>
      <c r="AT21" s="268"/>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3">
      <c r="A22" s="82"/>
      <c r="B22" s="249"/>
      <c r="C22" s="249"/>
      <c r="D22" s="250"/>
      <c r="E22" s="287" t="s">
        <v>116</v>
      </c>
      <c r="F22" s="288"/>
      <c r="G22" s="288"/>
      <c r="H22" s="288"/>
      <c r="I22" s="289"/>
      <c r="J22" s="322" t="str">
        <f>IF(AND('Mapa final'!$H$10="Media",'Mapa final'!$L$10="Leve"),CONCATENATE("R",'Mapa final'!$A$10),"")</f>
        <v/>
      </c>
      <c r="K22" s="323"/>
      <c r="L22" s="323" t="str">
        <f>IF(AND('Mapa final'!$H$16="Media",'Mapa final'!$L$16="Leve"),CONCATENATE("R",'Mapa final'!$A$16),"")</f>
        <v/>
      </c>
      <c r="M22" s="323"/>
      <c r="N22" s="323" t="str">
        <f>IF(AND('Mapa final'!$H$22="Media",'Mapa final'!$L$22="Leve"),CONCATENATE("R",'Mapa final'!$A$22),"")</f>
        <v/>
      </c>
      <c r="O22" s="324"/>
      <c r="P22" s="322" t="str">
        <f>IF(AND('Mapa final'!$H$10="Media",'Mapa final'!$L$10="Menor"),CONCATENATE("R",'Mapa final'!$A$10),"")</f>
        <v/>
      </c>
      <c r="Q22" s="323"/>
      <c r="R22" s="323" t="str">
        <f>IF(AND('Mapa final'!$H$16="Media",'Mapa final'!$L$16="Menor"),CONCATENATE("R",'Mapa final'!$A$16),"")</f>
        <v/>
      </c>
      <c r="S22" s="323"/>
      <c r="T22" s="323" t="str">
        <f>IF(AND('Mapa final'!$H$22="Media",'Mapa final'!$L$22="Menor"),CONCATENATE("R",'Mapa final'!$A$22),"")</f>
        <v/>
      </c>
      <c r="U22" s="324"/>
      <c r="V22" s="322" t="str">
        <f>IF(AND('Mapa final'!$H$10="Media",'Mapa final'!$L$10="Moderado"),CONCATENATE("R",'Mapa final'!$A$10),"")</f>
        <v/>
      </c>
      <c r="W22" s="323"/>
      <c r="X22" s="323" t="str">
        <f>IF(AND('Mapa final'!$H$16="Media",'Mapa final'!$L$16="Moderado"),CONCATENATE("R",'Mapa final'!$A$16),"")</f>
        <v/>
      </c>
      <c r="Y22" s="323"/>
      <c r="Z22" s="323" t="str">
        <f>IF(AND('Mapa final'!$H$22="Media",'Mapa final'!$L$22="Moderado"),CONCATENATE("R",'Mapa final'!$A$22),"")</f>
        <v/>
      </c>
      <c r="AA22" s="324"/>
      <c r="AB22" s="298" t="str">
        <f>IF(AND('Mapa final'!$H$10="Media",'Mapa final'!$L$10="Mayor"),CONCATENATE("R",'Mapa final'!$A$10),"")</f>
        <v/>
      </c>
      <c r="AC22" s="299"/>
      <c r="AD22" s="299" t="str">
        <f>IF(AND('Mapa final'!$H$16="Media",'Mapa final'!$L$16="Mayor"),CONCATENATE("R",'Mapa final'!$A$16),"")</f>
        <v/>
      </c>
      <c r="AE22" s="299"/>
      <c r="AF22" s="299" t="str">
        <f>IF(AND('Mapa final'!$H$22="Media",'Mapa final'!$L$22="Mayor"),CONCATENATE("R",'Mapa final'!$A$22),"")</f>
        <v/>
      </c>
      <c r="AG22" s="301"/>
      <c r="AH22" s="313" t="str">
        <f>IF(AND('Mapa final'!$H$10="Media",'Mapa final'!$L$10="Catastrófico"),CONCATENATE("R",'Mapa final'!$A$10),"")</f>
        <v/>
      </c>
      <c r="AI22" s="314"/>
      <c r="AJ22" s="314" t="str">
        <f>IF(AND('Mapa final'!$H$16="Media",'Mapa final'!$L$16="Catastrófico"),CONCATENATE("R",'Mapa final'!$A$16),"")</f>
        <v/>
      </c>
      <c r="AK22" s="314"/>
      <c r="AL22" s="314" t="str">
        <f>IF(AND('Mapa final'!$H$22="Media",'Mapa final'!$L$22="Catastrófico"),CONCATENATE("R",'Mapa final'!$A$22),"")</f>
        <v/>
      </c>
      <c r="AM22" s="315"/>
      <c r="AN22" s="82"/>
      <c r="AO22" s="269" t="s">
        <v>80</v>
      </c>
      <c r="AP22" s="270"/>
      <c r="AQ22" s="270"/>
      <c r="AR22" s="270"/>
      <c r="AS22" s="270"/>
      <c r="AT22" s="271"/>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3">
      <c r="A23" s="82"/>
      <c r="B23" s="249"/>
      <c r="C23" s="249"/>
      <c r="D23" s="250"/>
      <c r="E23" s="290"/>
      <c r="F23" s="291"/>
      <c r="G23" s="291"/>
      <c r="H23" s="291"/>
      <c r="I23" s="292"/>
      <c r="J23" s="316"/>
      <c r="K23" s="317"/>
      <c r="L23" s="317"/>
      <c r="M23" s="317"/>
      <c r="N23" s="317"/>
      <c r="O23" s="318"/>
      <c r="P23" s="316"/>
      <c r="Q23" s="317"/>
      <c r="R23" s="317"/>
      <c r="S23" s="317"/>
      <c r="T23" s="317"/>
      <c r="U23" s="318"/>
      <c r="V23" s="316"/>
      <c r="W23" s="317"/>
      <c r="X23" s="317"/>
      <c r="Y23" s="317"/>
      <c r="Z23" s="317"/>
      <c r="AA23" s="318"/>
      <c r="AB23" s="300"/>
      <c r="AC23" s="296"/>
      <c r="AD23" s="296"/>
      <c r="AE23" s="296"/>
      <c r="AF23" s="296"/>
      <c r="AG23" s="297"/>
      <c r="AH23" s="307"/>
      <c r="AI23" s="308"/>
      <c r="AJ23" s="308"/>
      <c r="AK23" s="308"/>
      <c r="AL23" s="308"/>
      <c r="AM23" s="309"/>
      <c r="AN23" s="82"/>
      <c r="AO23" s="272"/>
      <c r="AP23" s="273"/>
      <c r="AQ23" s="273"/>
      <c r="AR23" s="273"/>
      <c r="AS23" s="273"/>
      <c r="AT23" s="274"/>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3">
      <c r="A24" s="82"/>
      <c r="B24" s="249"/>
      <c r="C24" s="249"/>
      <c r="D24" s="250"/>
      <c r="E24" s="290"/>
      <c r="F24" s="291"/>
      <c r="G24" s="291"/>
      <c r="H24" s="291"/>
      <c r="I24" s="292"/>
      <c r="J24" s="316" t="str">
        <f>IF(AND('Mapa final'!$H$28="Media",'Mapa final'!$L$28="Leve"),CONCATENATE("R",'Mapa final'!$A$28),"")</f>
        <v/>
      </c>
      <c r="K24" s="317"/>
      <c r="L24" s="317" t="str">
        <f>IF(AND('Mapa final'!$H$34="Media",'Mapa final'!$L$34="Leve"),CONCATENATE("R",'Mapa final'!$A$34),"")</f>
        <v/>
      </c>
      <c r="M24" s="317"/>
      <c r="N24" s="317" t="str">
        <f>IF(AND('Mapa final'!$H$40="Media",'Mapa final'!$L$40="Leve"),CONCATENATE("R",'Mapa final'!$A$40),"")</f>
        <v/>
      </c>
      <c r="O24" s="318"/>
      <c r="P24" s="316" t="str">
        <f>IF(AND('Mapa final'!$H$28="Media",'Mapa final'!$L$28="Menor"),CONCATENATE("R",'Mapa final'!$A$28),"")</f>
        <v/>
      </c>
      <c r="Q24" s="317"/>
      <c r="R24" s="317" t="str">
        <f>IF(AND('Mapa final'!$H$34="Media",'Mapa final'!$L$34="Menor"),CONCATENATE("R",'Mapa final'!$A$34),"")</f>
        <v/>
      </c>
      <c r="S24" s="317"/>
      <c r="T24" s="317" t="str">
        <f>IF(AND('Mapa final'!$H$40="Media",'Mapa final'!$L$40="Menor"),CONCATENATE("R",'Mapa final'!$A$40),"")</f>
        <v/>
      </c>
      <c r="U24" s="318"/>
      <c r="V24" s="316" t="str">
        <f>IF(AND('Mapa final'!$H$28="Media",'Mapa final'!$L$28="Moderado"),CONCATENATE("R",'Mapa final'!$A$28),"")</f>
        <v/>
      </c>
      <c r="W24" s="317"/>
      <c r="X24" s="317" t="str">
        <f>IF(AND('Mapa final'!$H$34="Media",'Mapa final'!$L$34="Moderado"),CONCATENATE("R",'Mapa final'!$A$34),"")</f>
        <v/>
      </c>
      <c r="Y24" s="317"/>
      <c r="Z24" s="317" t="str">
        <f>IF(AND('Mapa final'!$H$40="Media",'Mapa final'!$L$40="Moderado"),CONCATENATE("R",'Mapa final'!$A$40),"")</f>
        <v/>
      </c>
      <c r="AA24" s="318"/>
      <c r="AB24" s="300" t="str">
        <f>IF(AND('Mapa final'!$H$28="Media",'Mapa final'!$L$28="Mayor"),CONCATENATE("R",'Mapa final'!$A$28),"")</f>
        <v/>
      </c>
      <c r="AC24" s="296"/>
      <c r="AD24" s="296" t="str">
        <f>IF(AND('Mapa final'!$H$34="Media",'Mapa final'!$L$34="Mayor"),CONCATENATE("R",'Mapa final'!$A$34),"")</f>
        <v/>
      </c>
      <c r="AE24" s="296"/>
      <c r="AF24" s="296" t="str">
        <f>IF(AND('Mapa final'!$H$40="Media",'Mapa final'!$L$40="Mayor"),CONCATENATE("R",'Mapa final'!$A$40),"")</f>
        <v/>
      </c>
      <c r="AG24" s="297"/>
      <c r="AH24" s="307" t="str">
        <f>IF(AND('Mapa final'!$H$28="Media",'Mapa final'!$L$28="Catastrófico"),CONCATENATE("R",'Mapa final'!$A$28),"")</f>
        <v/>
      </c>
      <c r="AI24" s="308"/>
      <c r="AJ24" s="308" t="str">
        <f>IF(AND('Mapa final'!$H$34="Media",'Mapa final'!$L$34="Catastrófico"),CONCATENATE("R",'Mapa final'!$A$34),"")</f>
        <v/>
      </c>
      <c r="AK24" s="308"/>
      <c r="AL24" s="308" t="str">
        <f>IF(AND('Mapa final'!$H$40="Media",'Mapa final'!$L$40="Catastrófico"),CONCATENATE("R",'Mapa final'!$A$40),"")</f>
        <v/>
      </c>
      <c r="AM24" s="309"/>
      <c r="AN24" s="82"/>
      <c r="AO24" s="272"/>
      <c r="AP24" s="273"/>
      <c r="AQ24" s="273"/>
      <c r="AR24" s="273"/>
      <c r="AS24" s="273"/>
      <c r="AT24" s="274"/>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3">
      <c r="A25" s="82"/>
      <c r="B25" s="249"/>
      <c r="C25" s="249"/>
      <c r="D25" s="250"/>
      <c r="E25" s="290"/>
      <c r="F25" s="291"/>
      <c r="G25" s="291"/>
      <c r="H25" s="291"/>
      <c r="I25" s="292"/>
      <c r="J25" s="316"/>
      <c r="K25" s="317"/>
      <c r="L25" s="317"/>
      <c r="M25" s="317"/>
      <c r="N25" s="317"/>
      <c r="O25" s="318"/>
      <c r="P25" s="316"/>
      <c r="Q25" s="317"/>
      <c r="R25" s="317"/>
      <c r="S25" s="317"/>
      <c r="T25" s="317"/>
      <c r="U25" s="318"/>
      <c r="V25" s="316"/>
      <c r="W25" s="317"/>
      <c r="X25" s="317"/>
      <c r="Y25" s="317"/>
      <c r="Z25" s="317"/>
      <c r="AA25" s="318"/>
      <c r="AB25" s="300"/>
      <c r="AC25" s="296"/>
      <c r="AD25" s="296"/>
      <c r="AE25" s="296"/>
      <c r="AF25" s="296"/>
      <c r="AG25" s="297"/>
      <c r="AH25" s="307"/>
      <c r="AI25" s="308"/>
      <c r="AJ25" s="308"/>
      <c r="AK25" s="308"/>
      <c r="AL25" s="308"/>
      <c r="AM25" s="309"/>
      <c r="AN25" s="82"/>
      <c r="AO25" s="272"/>
      <c r="AP25" s="273"/>
      <c r="AQ25" s="273"/>
      <c r="AR25" s="273"/>
      <c r="AS25" s="273"/>
      <c r="AT25" s="274"/>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3">
      <c r="A26" s="82"/>
      <c r="B26" s="249"/>
      <c r="C26" s="249"/>
      <c r="D26" s="250"/>
      <c r="E26" s="290"/>
      <c r="F26" s="291"/>
      <c r="G26" s="291"/>
      <c r="H26" s="291"/>
      <c r="I26" s="292"/>
      <c r="J26" s="316" t="str">
        <f>IF(AND('Mapa final'!$H$46="Media",'Mapa final'!$L$46="Leve"),CONCATENATE("R",'Mapa final'!$A$46),"")</f>
        <v/>
      </c>
      <c r="K26" s="317"/>
      <c r="L26" s="317" t="str">
        <f>IF(AND('Mapa final'!$H$52="Media",'Mapa final'!$L$52="Leve"),CONCATENATE("R",'Mapa final'!$A$52),"")</f>
        <v/>
      </c>
      <c r="M26" s="317"/>
      <c r="N26" s="317" t="str">
        <f>IF(AND('Mapa final'!$H$58="Media",'Mapa final'!$L$58="Leve"),CONCATENATE("R",'Mapa final'!$A$58),"")</f>
        <v/>
      </c>
      <c r="O26" s="318"/>
      <c r="P26" s="316" t="str">
        <f>IF(AND('Mapa final'!$H$46="Media",'Mapa final'!$L$46="Menor"),CONCATENATE("R",'Mapa final'!$A$46),"")</f>
        <v/>
      </c>
      <c r="Q26" s="317"/>
      <c r="R26" s="317" t="str">
        <f>IF(AND('Mapa final'!$H$52="Media",'Mapa final'!$L$52="Menor"),CONCATENATE("R",'Mapa final'!$A$52),"")</f>
        <v/>
      </c>
      <c r="S26" s="317"/>
      <c r="T26" s="317" t="str">
        <f>IF(AND('Mapa final'!$H$58="Media",'Mapa final'!$L$58="Menor"),CONCATENATE("R",'Mapa final'!$A$58),"")</f>
        <v/>
      </c>
      <c r="U26" s="318"/>
      <c r="V26" s="316" t="str">
        <f>IF(AND('Mapa final'!$H$46="Media",'Mapa final'!$L$46="Moderado"),CONCATENATE("R",'Mapa final'!$A$46),"")</f>
        <v/>
      </c>
      <c r="W26" s="317"/>
      <c r="X26" s="317" t="str">
        <f>IF(AND('Mapa final'!$H$52="Media",'Mapa final'!$L$52="Moderado"),CONCATENATE("R",'Mapa final'!$A$52),"")</f>
        <v/>
      </c>
      <c r="Y26" s="317"/>
      <c r="Z26" s="317" t="str">
        <f>IF(AND('Mapa final'!$H$58="Media",'Mapa final'!$L$58="Moderado"),CONCATENATE("R",'Mapa final'!$A$58),"")</f>
        <v/>
      </c>
      <c r="AA26" s="318"/>
      <c r="AB26" s="300" t="str">
        <f>IF(AND('Mapa final'!$H$46="Media",'Mapa final'!$L$46="Mayor"),CONCATENATE("R",'Mapa final'!$A$46),"")</f>
        <v/>
      </c>
      <c r="AC26" s="296"/>
      <c r="AD26" s="296" t="str">
        <f>IF(AND('Mapa final'!$H$52="Media",'Mapa final'!$L$52="Mayor"),CONCATENATE("R",'Mapa final'!$A$52),"")</f>
        <v/>
      </c>
      <c r="AE26" s="296"/>
      <c r="AF26" s="296" t="str">
        <f>IF(AND('Mapa final'!$H$58="Media",'Mapa final'!$L$58="Mayor"),CONCATENATE("R",'Mapa final'!$A$58),"")</f>
        <v/>
      </c>
      <c r="AG26" s="297"/>
      <c r="AH26" s="307" t="str">
        <f>IF(AND('Mapa final'!$H$46="Media",'Mapa final'!$L$46="Catastrófico"),CONCATENATE("R",'Mapa final'!$A$46),"")</f>
        <v/>
      </c>
      <c r="AI26" s="308"/>
      <c r="AJ26" s="308" t="str">
        <f>IF(AND('Mapa final'!$H$52="Media",'Mapa final'!$L$52="Catastrófico"),CONCATENATE("R",'Mapa final'!$A$52),"")</f>
        <v/>
      </c>
      <c r="AK26" s="308"/>
      <c r="AL26" s="308" t="str">
        <f>IF(AND('Mapa final'!$H$58="Media",'Mapa final'!$L$58="Catastrófico"),CONCATENATE("R",'Mapa final'!$A$58),"")</f>
        <v/>
      </c>
      <c r="AM26" s="309"/>
      <c r="AN26" s="82"/>
      <c r="AO26" s="272"/>
      <c r="AP26" s="273"/>
      <c r="AQ26" s="273"/>
      <c r="AR26" s="273"/>
      <c r="AS26" s="273"/>
      <c r="AT26" s="274"/>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3">
      <c r="A27" s="82"/>
      <c r="B27" s="249"/>
      <c r="C27" s="249"/>
      <c r="D27" s="250"/>
      <c r="E27" s="290"/>
      <c r="F27" s="291"/>
      <c r="G27" s="291"/>
      <c r="H27" s="291"/>
      <c r="I27" s="292"/>
      <c r="J27" s="316"/>
      <c r="K27" s="317"/>
      <c r="L27" s="317"/>
      <c r="M27" s="317"/>
      <c r="N27" s="317"/>
      <c r="O27" s="318"/>
      <c r="P27" s="316"/>
      <c r="Q27" s="317"/>
      <c r="R27" s="317"/>
      <c r="S27" s="317"/>
      <c r="T27" s="317"/>
      <c r="U27" s="318"/>
      <c r="V27" s="316"/>
      <c r="W27" s="317"/>
      <c r="X27" s="317"/>
      <c r="Y27" s="317"/>
      <c r="Z27" s="317"/>
      <c r="AA27" s="318"/>
      <c r="AB27" s="300"/>
      <c r="AC27" s="296"/>
      <c r="AD27" s="296"/>
      <c r="AE27" s="296"/>
      <c r="AF27" s="296"/>
      <c r="AG27" s="297"/>
      <c r="AH27" s="307"/>
      <c r="AI27" s="308"/>
      <c r="AJ27" s="308"/>
      <c r="AK27" s="308"/>
      <c r="AL27" s="308"/>
      <c r="AM27" s="309"/>
      <c r="AN27" s="82"/>
      <c r="AO27" s="272"/>
      <c r="AP27" s="273"/>
      <c r="AQ27" s="273"/>
      <c r="AR27" s="273"/>
      <c r="AS27" s="273"/>
      <c r="AT27" s="274"/>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3">
      <c r="A28" s="82"/>
      <c r="B28" s="249"/>
      <c r="C28" s="249"/>
      <c r="D28" s="250"/>
      <c r="E28" s="290"/>
      <c r="F28" s="291"/>
      <c r="G28" s="291"/>
      <c r="H28" s="291"/>
      <c r="I28" s="292"/>
      <c r="J28" s="316" t="str">
        <f>IF(AND('Mapa final'!$H$64="Media",'Mapa final'!$L$64="Leve"),CONCATENATE("R",'Mapa final'!$A$64),"")</f>
        <v/>
      </c>
      <c r="K28" s="317"/>
      <c r="L28" s="317" t="str">
        <f>IF(AND('Mapa final'!$H$70="Media",'Mapa final'!$L$70="Leve"),CONCATENATE("R",'Mapa final'!$A$70),"")</f>
        <v/>
      </c>
      <c r="M28" s="317"/>
      <c r="N28" s="317" t="str">
        <f>IF(AND('Mapa final'!$H$76="Media",'Mapa final'!$L$76="Leve"),CONCATENATE("R",'Mapa final'!$A$76),"")</f>
        <v/>
      </c>
      <c r="O28" s="318"/>
      <c r="P28" s="316" t="str">
        <f>IF(AND('Mapa final'!$H$64="Media",'Mapa final'!$L$64="Menor"),CONCATENATE("R",'Mapa final'!$A$64),"")</f>
        <v/>
      </c>
      <c r="Q28" s="317"/>
      <c r="R28" s="317" t="str">
        <f>IF(AND('Mapa final'!$H$70="Media",'Mapa final'!$L$70="Menor"),CONCATENATE("R",'Mapa final'!$A$70),"")</f>
        <v/>
      </c>
      <c r="S28" s="317"/>
      <c r="T28" s="317" t="str">
        <f>IF(AND('Mapa final'!$H$76="Media",'Mapa final'!$L$76="Menor"),CONCATENATE("R",'Mapa final'!$A$76),"")</f>
        <v/>
      </c>
      <c r="U28" s="318"/>
      <c r="V28" s="316" t="str">
        <f>IF(AND('Mapa final'!$H$64="Media",'Mapa final'!$L$64="Moderado"),CONCATENATE("R",'Mapa final'!$A$64),"")</f>
        <v/>
      </c>
      <c r="W28" s="317"/>
      <c r="X28" s="317" t="str">
        <f>IF(AND('Mapa final'!$H$70="Media",'Mapa final'!$L$70="Moderado"),CONCATENATE("R",'Mapa final'!$A$70),"")</f>
        <v/>
      </c>
      <c r="Y28" s="317"/>
      <c r="Z28" s="317" t="str">
        <f>IF(AND('Mapa final'!$H$76="Media",'Mapa final'!$L$76="Moderado"),CONCATENATE("R",'Mapa final'!$A$76),"")</f>
        <v/>
      </c>
      <c r="AA28" s="318"/>
      <c r="AB28" s="300" t="str">
        <f>IF(AND('Mapa final'!$H$64="Media",'Mapa final'!$L$64="Mayor"),CONCATENATE("R",'Mapa final'!$A$64),"")</f>
        <v/>
      </c>
      <c r="AC28" s="296"/>
      <c r="AD28" s="296" t="str">
        <f>IF(AND('Mapa final'!$H$70="Media",'Mapa final'!$L$70="Mayor"),CONCATENATE("R",'Mapa final'!$A$70),"")</f>
        <v/>
      </c>
      <c r="AE28" s="296"/>
      <c r="AF28" s="296" t="str">
        <f>IF(AND('Mapa final'!$H$76="Media",'Mapa final'!$L$76="Mayor"),CONCATENATE("R",'Mapa final'!$A$76),"")</f>
        <v/>
      </c>
      <c r="AG28" s="297"/>
      <c r="AH28" s="307" t="str">
        <f>IF(AND('Mapa final'!$H$64="Media",'Mapa final'!$L$64="Catastrófico"),CONCATENATE("R",'Mapa final'!$A$64),"")</f>
        <v/>
      </c>
      <c r="AI28" s="308"/>
      <c r="AJ28" s="308" t="str">
        <f>IF(AND('Mapa final'!$H$70="Media",'Mapa final'!$L$70="Catastrófico"),CONCATENATE("R",'Mapa final'!$A$70),"")</f>
        <v/>
      </c>
      <c r="AK28" s="308"/>
      <c r="AL28" s="308" t="str">
        <f>IF(AND('Mapa final'!$H$76="Media",'Mapa final'!$L$76="Catastrófico"),CONCATENATE("R",'Mapa final'!$A$76),"")</f>
        <v/>
      </c>
      <c r="AM28" s="309"/>
      <c r="AN28" s="82"/>
      <c r="AO28" s="272"/>
      <c r="AP28" s="273"/>
      <c r="AQ28" s="273"/>
      <c r="AR28" s="273"/>
      <c r="AS28" s="273"/>
      <c r="AT28" s="274"/>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 thickBot="1" x14ac:dyDescent="0.35">
      <c r="A29" s="82"/>
      <c r="B29" s="249"/>
      <c r="C29" s="249"/>
      <c r="D29" s="250"/>
      <c r="E29" s="293"/>
      <c r="F29" s="294"/>
      <c r="G29" s="294"/>
      <c r="H29" s="294"/>
      <c r="I29" s="295"/>
      <c r="J29" s="316"/>
      <c r="K29" s="317"/>
      <c r="L29" s="317"/>
      <c r="M29" s="317"/>
      <c r="N29" s="317"/>
      <c r="O29" s="318"/>
      <c r="P29" s="319"/>
      <c r="Q29" s="320"/>
      <c r="R29" s="320"/>
      <c r="S29" s="320"/>
      <c r="T29" s="320"/>
      <c r="U29" s="321"/>
      <c r="V29" s="319"/>
      <c r="W29" s="320"/>
      <c r="X29" s="320"/>
      <c r="Y29" s="320"/>
      <c r="Z29" s="320"/>
      <c r="AA29" s="321"/>
      <c r="AB29" s="304"/>
      <c r="AC29" s="305"/>
      <c r="AD29" s="305"/>
      <c r="AE29" s="305"/>
      <c r="AF29" s="305"/>
      <c r="AG29" s="306"/>
      <c r="AH29" s="310"/>
      <c r="AI29" s="311"/>
      <c r="AJ29" s="311"/>
      <c r="AK29" s="311"/>
      <c r="AL29" s="311"/>
      <c r="AM29" s="312"/>
      <c r="AN29" s="82"/>
      <c r="AO29" s="275"/>
      <c r="AP29" s="276"/>
      <c r="AQ29" s="276"/>
      <c r="AR29" s="276"/>
      <c r="AS29" s="276"/>
      <c r="AT29" s="277"/>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3">
      <c r="A30" s="82"/>
      <c r="B30" s="249"/>
      <c r="C30" s="249"/>
      <c r="D30" s="250"/>
      <c r="E30" s="287" t="s">
        <v>113</v>
      </c>
      <c r="F30" s="288"/>
      <c r="G30" s="288"/>
      <c r="H30" s="288"/>
      <c r="I30" s="288"/>
      <c r="J30" s="331" t="str">
        <f>IF(AND('Mapa final'!$H$10="Baja",'Mapa final'!$L$10="Leve"),CONCATENATE("R",'Mapa final'!$A$10),"")</f>
        <v/>
      </c>
      <c r="K30" s="332"/>
      <c r="L30" s="332" t="str">
        <f>IF(AND('Mapa final'!$H$16="Baja",'Mapa final'!$L$16="Leve"),CONCATENATE("R",'Mapa final'!$A$16),"")</f>
        <v/>
      </c>
      <c r="M30" s="332"/>
      <c r="N30" s="332" t="str">
        <f>IF(AND('Mapa final'!$H$22="Baja",'Mapa final'!$L$22="Leve"),CONCATENATE("R",'Mapa final'!$A$22),"")</f>
        <v/>
      </c>
      <c r="O30" s="333"/>
      <c r="P30" s="323" t="str">
        <f>IF(AND('Mapa final'!$H$10="Baja",'Mapa final'!$L$10="Menor"),CONCATENATE("R",'Mapa final'!$A$10),"")</f>
        <v/>
      </c>
      <c r="Q30" s="323"/>
      <c r="R30" s="323" t="str">
        <f>IF(AND('Mapa final'!$H$16="Baja",'Mapa final'!$L$16="Menor"),CONCATENATE("R",'Mapa final'!$A$16),"")</f>
        <v/>
      </c>
      <c r="S30" s="323"/>
      <c r="T30" s="323" t="str">
        <f>IF(AND('Mapa final'!$H$22="Baja",'Mapa final'!$L$22="Menor"),CONCATENATE("R",'Mapa final'!$A$22),"")</f>
        <v/>
      </c>
      <c r="U30" s="324"/>
      <c r="V30" s="322" t="str">
        <f>IF(AND('Mapa final'!$H$10="Baja",'Mapa final'!$L$10="Moderado"),CONCATENATE("R",'Mapa final'!$A$10),"")</f>
        <v>R1</v>
      </c>
      <c r="W30" s="323"/>
      <c r="X30" s="323" t="str">
        <f>IF(AND('Mapa final'!$H$16="Baja",'Mapa final'!$L$16="Moderado"),CONCATENATE("R",'Mapa final'!$A$16),"")</f>
        <v>R2</v>
      </c>
      <c r="Y30" s="323"/>
      <c r="Z30" s="323" t="str">
        <f>IF(AND('Mapa final'!$H$22="Baja",'Mapa final'!$L$22="Moderado"),CONCATENATE("R",'Mapa final'!$A$22),"")</f>
        <v/>
      </c>
      <c r="AA30" s="324"/>
      <c r="AB30" s="298" t="str">
        <f>IF(AND('Mapa final'!$H$10="Baja",'Mapa final'!$L$10="Mayor"),CONCATENATE("R",'Mapa final'!$A$10),"")</f>
        <v/>
      </c>
      <c r="AC30" s="299"/>
      <c r="AD30" s="299" t="str">
        <f>IF(AND('Mapa final'!$H$16="Baja",'Mapa final'!$L$16="Mayor"),CONCATENATE("R",'Mapa final'!$A$16),"")</f>
        <v/>
      </c>
      <c r="AE30" s="299"/>
      <c r="AF30" s="299" t="str">
        <f>IF(AND('Mapa final'!$H$22="Baja",'Mapa final'!$L$22="Mayor"),CONCATENATE("R",'Mapa final'!$A$22),"")</f>
        <v/>
      </c>
      <c r="AG30" s="301"/>
      <c r="AH30" s="313" t="str">
        <f>IF(AND('Mapa final'!$H$10="Baja",'Mapa final'!$L$10="Catastrófico"),CONCATENATE("R",'Mapa final'!$A$10),"")</f>
        <v/>
      </c>
      <c r="AI30" s="314"/>
      <c r="AJ30" s="314" t="str">
        <f>IF(AND('Mapa final'!$H$16="Baja",'Mapa final'!$L$16="Catastrófico"),CONCATENATE("R",'Mapa final'!$A$16),"")</f>
        <v/>
      </c>
      <c r="AK30" s="314"/>
      <c r="AL30" s="314" t="str">
        <f>IF(AND('Mapa final'!$H$22="Baja",'Mapa final'!$L$22="Catastrófico"),CONCATENATE("R",'Mapa final'!$A$22),"")</f>
        <v/>
      </c>
      <c r="AM30" s="315"/>
      <c r="AN30" s="82"/>
      <c r="AO30" s="278" t="s">
        <v>81</v>
      </c>
      <c r="AP30" s="279"/>
      <c r="AQ30" s="279"/>
      <c r="AR30" s="279"/>
      <c r="AS30" s="279"/>
      <c r="AT30" s="280"/>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3">
      <c r="A31" s="82"/>
      <c r="B31" s="249"/>
      <c r="C31" s="249"/>
      <c r="D31" s="250"/>
      <c r="E31" s="290"/>
      <c r="F31" s="291"/>
      <c r="G31" s="291"/>
      <c r="H31" s="291"/>
      <c r="I31" s="291"/>
      <c r="J31" s="327"/>
      <c r="K31" s="325"/>
      <c r="L31" s="325"/>
      <c r="M31" s="325"/>
      <c r="N31" s="325"/>
      <c r="O31" s="326"/>
      <c r="P31" s="317"/>
      <c r="Q31" s="317"/>
      <c r="R31" s="317"/>
      <c r="S31" s="317"/>
      <c r="T31" s="317"/>
      <c r="U31" s="318"/>
      <c r="V31" s="316"/>
      <c r="W31" s="317"/>
      <c r="X31" s="317"/>
      <c r="Y31" s="317"/>
      <c r="Z31" s="317"/>
      <c r="AA31" s="318"/>
      <c r="AB31" s="300"/>
      <c r="AC31" s="296"/>
      <c r="AD31" s="296"/>
      <c r="AE31" s="296"/>
      <c r="AF31" s="296"/>
      <c r="AG31" s="297"/>
      <c r="AH31" s="307"/>
      <c r="AI31" s="308"/>
      <c r="AJ31" s="308"/>
      <c r="AK31" s="308"/>
      <c r="AL31" s="308"/>
      <c r="AM31" s="309"/>
      <c r="AN31" s="82"/>
      <c r="AO31" s="281"/>
      <c r="AP31" s="282"/>
      <c r="AQ31" s="282"/>
      <c r="AR31" s="282"/>
      <c r="AS31" s="282"/>
      <c r="AT31" s="283"/>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3">
      <c r="A32" s="82"/>
      <c r="B32" s="249"/>
      <c r="C32" s="249"/>
      <c r="D32" s="250"/>
      <c r="E32" s="290"/>
      <c r="F32" s="291"/>
      <c r="G32" s="291"/>
      <c r="H32" s="291"/>
      <c r="I32" s="291"/>
      <c r="J32" s="327" t="str">
        <f>IF(AND('Mapa final'!$H$28="Baja",'Mapa final'!$L$28="Leve"),CONCATENATE("R",'Mapa final'!$A$28),"")</f>
        <v/>
      </c>
      <c r="K32" s="325"/>
      <c r="L32" s="325" t="str">
        <f>IF(AND('Mapa final'!$H$34="Baja",'Mapa final'!$L$34="Leve"),CONCATENATE("R",'Mapa final'!$A$34),"")</f>
        <v/>
      </c>
      <c r="M32" s="325"/>
      <c r="N32" s="325" t="str">
        <f>IF(AND('Mapa final'!$H$40="Baja",'Mapa final'!$L$40="Leve"),CONCATENATE("R",'Mapa final'!$A$40),"")</f>
        <v/>
      </c>
      <c r="O32" s="326"/>
      <c r="P32" s="317" t="str">
        <f>IF(AND('Mapa final'!$H$28="Baja",'Mapa final'!$L$28="Menor"),CONCATENATE("R",'Mapa final'!$A$28),"")</f>
        <v/>
      </c>
      <c r="Q32" s="317"/>
      <c r="R32" s="317" t="str">
        <f>IF(AND('Mapa final'!$H$34="Baja",'Mapa final'!$L$34="Menor"),CONCATENATE("R",'Mapa final'!$A$34),"")</f>
        <v/>
      </c>
      <c r="S32" s="317"/>
      <c r="T32" s="317" t="str">
        <f>IF(AND('Mapa final'!$H$40="Baja",'Mapa final'!$L$40="Menor"),CONCATENATE("R",'Mapa final'!$A$40),"")</f>
        <v/>
      </c>
      <c r="U32" s="318"/>
      <c r="V32" s="316" t="str">
        <f>IF(AND('Mapa final'!$H$28="Baja",'Mapa final'!$L$28="Moderado"),CONCATENATE("R",'Mapa final'!$A$28),"")</f>
        <v/>
      </c>
      <c r="W32" s="317"/>
      <c r="X32" s="317" t="str">
        <f>IF(AND('Mapa final'!$H$34="Baja",'Mapa final'!$L$34="Moderado"),CONCATENATE("R",'Mapa final'!$A$34),"")</f>
        <v/>
      </c>
      <c r="Y32" s="317"/>
      <c r="Z32" s="317" t="str">
        <f>IF(AND('Mapa final'!$H$40="Baja",'Mapa final'!$L$40="Moderado"),CONCATENATE("R",'Mapa final'!$A$40),"")</f>
        <v/>
      </c>
      <c r="AA32" s="318"/>
      <c r="AB32" s="300" t="str">
        <f>IF(AND('Mapa final'!$H$28="Baja",'Mapa final'!$L$28="Mayor"),CONCATENATE("R",'Mapa final'!$A$28),"")</f>
        <v/>
      </c>
      <c r="AC32" s="296"/>
      <c r="AD32" s="296" t="str">
        <f>IF(AND('Mapa final'!$H$34="Baja",'Mapa final'!$L$34="Mayor"),CONCATENATE("R",'Mapa final'!$A$34),"")</f>
        <v/>
      </c>
      <c r="AE32" s="296"/>
      <c r="AF32" s="296" t="str">
        <f>IF(AND('Mapa final'!$H$40="Baja",'Mapa final'!$L$40="Mayor"),CONCATENATE("R",'Mapa final'!$A$40),"")</f>
        <v/>
      </c>
      <c r="AG32" s="297"/>
      <c r="AH32" s="307" t="str">
        <f>IF(AND('Mapa final'!$H$28="Baja",'Mapa final'!$L$28="Catastrófico"),CONCATENATE("R",'Mapa final'!$A$28),"")</f>
        <v/>
      </c>
      <c r="AI32" s="308"/>
      <c r="AJ32" s="308" t="str">
        <f>IF(AND('Mapa final'!$H$34="Baja",'Mapa final'!$L$34="Catastrófico"),CONCATENATE("R",'Mapa final'!$A$34),"")</f>
        <v/>
      </c>
      <c r="AK32" s="308"/>
      <c r="AL32" s="308" t="str">
        <f>IF(AND('Mapa final'!$H$40="Baja",'Mapa final'!$L$40="Catastrófico"),CONCATENATE("R",'Mapa final'!$A$40),"")</f>
        <v/>
      </c>
      <c r="AM32" s="309"/>
      <c r="AN32" s="82"/>
      <c r="AO32" s="281"/>
      <c r="AP32" s="282"/>
      <c r="AQ32" s="282"/>
      <c r="AR32" s="282"/>
      <c r="AS32" s="282"/>
      <c r="AT32" s="283"/>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3">
      <c r="A33" s="82"/>
      <c r="B33" s="249"/>
      <c r="C33" s="249"/>
      <c r="D33" s="250"/>
      <c r="E33" s="290"/>
      <c r="F33" s="291"/>
      <c r="G33" s="291"/>
      <c r="H33" s="291"/>
      <c r="I33" s="291"/>
      <c r="J33" s="327"/>
      <c r="K33" s="325"/>
      <c r="L33" s="325"/>
      <c r="M33" s="325"/>
      <c r="N33" s="325"/>
      <c r="O33" s="326"/>
      <c r="P33" s="317"/>
      <c r="Q33" s="317"/>
      <c r="R33" s="317"/>
      <c r="S33" s="317"/>
      <c r="T33" s="317"/>
      <c r="U33" s="318"/>
      <c r="V33" s="316"/>
      <c r="W33" s="317"/>
      <c r="X33" s="317"/>
      <c r="Y33" s="317"/>
      <c r="Z33" s="317"/>
      <c r="AA33" s="318"/>
      <c r="AB33" s="300"/>
      <c r="AC33" s="296"/>
      <c r="AD33" s="296"/>
      <c r="AE33" s="296"/>
      <c r="AF33" s="296"/>
      <c r="AG33" s="297"/>
      <c r="AH33" s="307"/>
      <c r="AI33" s="308"/>
      <c r="AJ33" s="308"/>
      <c r="AK33" s="308"/>
      <c r="AL33" s="308"/>
      <c r="AM33" s="309"/>
      <c r="AN33" s="82"/>
      <c r="AO33" s="281"/>
      <c r="AP33" s="282"/>
      <c r="AQ33" s="282"/>
      <c r="AR33" s="282"/>
      <c r="AS33" s="282"/>
      <c r="AT33" s="283"/>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3">
      <c r="A34" s="82"/>
      <c r="B34" s="249"/>
      <c r="C34" s="249"/>
      <c r="D34" s="250"/>
      <c r="E34" s="290"/>
      <c r="F34" s="291"/>
      <c r="G34" s="291"/>
      <c r="H34" s="291"/>
      <c r="I34" s="291"/>
      <c r="J34" s="327" t="str">
        <f>IF(AND('Mapa final'!$H$46="Baja",'Mapa final'!$L$46="Leve"),CONCATENATE("R",'Mapa final'!$A$46),"")</f>
        <v/>
      </c>
      <c r="K34" s="325"/>
      <c r="L34" s="325" t="str">
        <f>IF(AND('Mapa final'!$H$52="Baja",'Mapa final'!$L$52="Leve"),CONCATENATE("R",'Mapa final'!$A$52),"")</f>
        <v/>
      </c>
      <c r="M34" s="325"/>
      <c r="N34" s="325" t="str">
        <f>IF(AND('Mapa final'!$H$58="Baja",'Mapa final'!$L$58="Leve"),CONCATENATE("R",'Mapa final'!$A$58),"")</f>
        <v/>
      </c>
      <c r="O34" s="326"/>
      <c r="P34" s="317" t="str">
        <f>IF(AND('Mapa final'!$H$46="Baja",'Mapa final'!$L$46="Menor"),CONCATENATE("R",'Mapa final'!$A$46),"")</f>
        <v/>
      </c>
      <c r="Q34" s="317"/>
      <c r="R34" s="317" t="str">
        <f>IF(AND('Mapa final'!$H$52="Baja",'Mapa final'!$L$52="Menor"),CONCATENATE("R",'Mapa final'!$A$52),"")</f>
        <v/>
      </c>
      <c r="S34" s="317"/>
      <c r="T34" s="317" t="str">
        <f>IF(AND('Mapa final'!$H$58="Baja",'Mapa final'!$L$58="Menor"),CONCATENATE("R",'Mapa final'!$A$58),"")</f>
        <v/>
      </c>
      <c r="U34" s="318"/>
      <c r="V34" s="316" t="str">
        <f>IF(AND('Mapa final'!$H$46="Baja",'Mapa final'!$L$46="Moderado"),CONCATENATE("R",'Mapa final'!$A$46),"")</f>
        <v/>
      </c>
      <c r="W34" s="317"/>
      <c r="X34" s="317" t="str">
        <f>IF(AND('Mapa final'!$H$52="Baja",'Mapa final'!$L$52="Moderado"),CONCATENATE("R",'Mapa final'!$A$52),"")</f>
        <v/>
      </c>
      <c r="Y34" s="317"/>
      <c r="Z34" s="317" t="str">
        <f>IF(AND('Mapa final'!$H$58="Baja",'Mapa final'!$L$58="Moderado"),CONCATENATE("R",'Mapa final'!$A$58),"")</f>
        <v/>
      </c>
      <c r="AA34" s="318"/>
      <c r="AB34" s="300" t="str">
        <f>IF(AND('Mapa final'!$H$46="Baja",'Mapa final'!$L$46="Mayor"),CONCATENATE("R",'Mapa final'!$A$46),"")</f>
        <v/>
      </c>
      <c r="AC34" s="296"/>
      <c r="AD34" s="296" t="str">
        <f>IF(AND('Mapa final'!$H$52="Baja",'Mapa final'!$L$52="Mayor"),CONCATENATE("R",'Mapa final'!$A$52),"")</f>
        <v/>
      </c>
      <c r="AE34" s="296"/>
      <c r="AF34" s="296" t="str">
        <f>IF(AND('Mapa final'!$H$58="Baja",'Mapa final'!$L$58="Mayor"),CONCATENATE("R",'Mapa final'!$A$58),"")</f>
        <v/>
      </c>
      <c r="AG34" s="297"/>
      <c r="AH34" s="307" t="str">
        <f>IF(AND('Mapa final'!$H$46="Baja",'Mapa final'!$L$46="Catastrófico"),CONCATENATE("R",'Mapa final'!$A$46),"")</f>
        <v/>
      </c>
      <c r="AI34" s="308"/>
      <c r="AJ34" s="308" t="str">
        <f>IF(AND('Mapa final'!$H$52="Baja",'Mapa final'!$L$52="Catastrófico"),CONCATENATE("R",'Mapa final'!$A$52),"")</f>
        <v/>
      </c>
      <c r="AK34" s="308"/>
      <c r="AL34" s="308" t="str">
        <f>IF(AND('Mapa final'!$H$58="Baja",'Mapa final'!$L$58="Catastrófico"),CONCATENATE("R",'Mapa final'!$A$58),"")</f>
        <v/>
      </c>
      <c r="AM34" s="309"/>
      <c r="AN34" s="82"/>
      <c r="AO34" s="281"/>
      <c r="AP34" s="282"/>
      <c r="AQ34" s="282"/>
      <c r="AR34" s="282"/>
      <c r="AS34" s="282"/>
      <c r="AT34" s="283"/>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3">
      <c r="A35" s="82"/>
      <c r="B35" s="249"/>
      <c r="C35" s="249"/>
      <c r="D35" s="250"/>
      <c r="E35" s="290"/>
      <c r="F35" s="291"/>
      <c r="G35" s="291"/>
      <c r="H35" s="291"/>
      <c r="I35" s="291"/>
      <c r="J35" s="327"/>
      <c r="K35" s="325"/>
      <c r="L35" s="325"/>
      <c r="M35" s="325"/>
      <c r="N35" s="325"/>
      <c r="O35" s="326"/>
      <c r="P35" s="317"/>
      <c r="Q35" s="317"/>
      <c r="R35" s="317"/>
      <c r="S35" s="317"/>
      <c r="T35" s="317"/>
      <c r="U35" s="318"/>
      <c r="V35" s="316"/>
      <c r="W35" s="317"/>
      <c r="X35" s="317"/>
      <c r="Y35" s="317"/>
      <c r="Z35" s="317"/>
      <c r="AA35" s="318"/>
      <c r="AB35" s="300"/>
      <c r="AC35" s="296"/>
      <c r="AD35" s="296"/>
      <c r="AE35" s="296"/>
      <c r="AF35" s="296"/>
      <c r="AG35" s="297"/>
      <c r="AH35" s="307"/>
      <c r="AI35" s="308"/>
      <c r="AJ35" s="308"/>
      <c r="AK35" s="308"/>
      <c r="AL35" s="308"/>
      <c r="AM35" s="309"/>
      <c r="AN35" s="82"/>
      <c r="AO35" s="281"/>
      <c r="AP35" s="282"/>
      <c r="AQ35" s="282"/>
      <c r="AR35" s="282"/>
      <c r="AS35" s="282"/>
      <c r="AT35" s="283"/>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3">
      <c r="A36" s="82"/>
      <c r="B36" s="249"/>
      <c r="C36" s="249"/>
      <c r="D36" s="250"/>
      <c r="E36" s="290"/>
      <c r="F36" s="291"/>
      <c r="G36" s="291"/>
      <c r="H36" s="291"/>
      <c r="I36" s="291"/>
      <c r="J36" s="327" t="str">
        <f>IF(AND('Mapa final'!$H$64="Baja",'Mapa final'!$L$64="Leve"),CONCATENATE("R",'Mapa final'!$A$64),"")</f>
        <v/>
      </c>
      <c r="K36" s="325"/>
      <c r="L36" s="325" t="str">
        <f>IF(AND('Mapa final'!$H$70="Baja",'Mapa final'!$L$70="Leve"),CONCATENATE("R",'Mapa final'!$A$70),"")</f>
        <v/>
      </c>
      <c r="M36" s="325"/>
      <c r="N36" s="325" t="str">
        <f>IF(AND('Mapa final'!$H$76="Baja",'Mapa final'!$L$76="Leve"),CONCATENATE("R",'Mapa final'!$A$76),"")</f>
        <v/>
      </c>
      <c r="O36" s="326"/>
      <c r="P36" s="317" t="str">
        <f>IF(AND('Mapa final'!$H$64="Baja",'Mapa final'!$L$64="Menor"),CONCATENATE("R",'Mapa final'!$A$64),"")</f>
        <v/>
      </c>
      <c r="Q36" s="317"/>
      <c r="R36" s="317" t="str">
        <f>IF(AND('Mapa final'!$H$70="Baja",'Mapa final'!$L$70="Menor"),CONCATENATE("R",'Mapa final'!$A$70),"")</f>
        <v/>
      </c>
      <c r="S36" s="317"/>
      <c r="T36" s="317" t="str">
        <f>IF(AND('Mapa final'!$H$76="Baja",'Mapa final'!$L$76="Menor"),CONCATENATE("R",'Mapa final'!$A$76),"")</f>
        <v/>
      </c>
      <c r="U36" s="318"/>
      <c r="V36" s="316" t="str">
        <f>IF(AND('Mapa final'!$H$64="Baja",'Mapa final'!$L$64="Moderado"),CONCATENATE("R",'Mapa final'!$A$64),"")</f>
        <v/>
      </c>
      <c r="W36" s="317"/>
      <c r="X36" s="317" t="str">
        <f>IF(AND('Mapa final'!$H$70="Baja",'Mapa final'!$L$70="Moderado"),CONCATENATE("R",'Mapa final'!$A$70),"")</f>
        <v/>
      </c>
      <c r="Y36" s="317"/>
      <c r="Z36" s="317" t="str">
        <f>IF(AND('Mapa final'!$H$76="Baja",'Mapa final'!$L$76="Moderado"),CONCATENATE("R",'Mapa final'!$A$76),"")</f>
        <v/>
      </c>
      <c r="AA36" s="318"/>
      <c r="AB36" s="300" t="str">
        <f>IF(AND('Mapa final'!$H$64="Baja",'Mapa final'!$L$64="Mayor"),CONCATENATE("R",'Mapa final'!$A$64),"")</f>
        <v/>
      </c>
      <c r="AC36" s="296"/>
      <c r="AD36" s="296" t="str">
        <f>IF(AND('Mapa final'!$H$70="Baja",'Mapa final'!$L$70="Mayor"),CONCATENATE("R",'Mapa final'!$A$70),"")</f>
        <v/>
      </c>
      <c r="AE36" s="296"/>
      <c r="AF36" s="296" t="str">
        <f>IF(AND('Mapa final'!$H$76="Baja",'Mapa final'!$L$76="Mayor"),CONCATENATE("R",'Mapa final'!$A$76),"")</f>
        <v/>
      </c>
      <c r="AG36" s="297"/>
      <c r="AH36" s="307" t="str">
        <f>IF(AND('Mapa final'!$H$64="Baja",'Mapa final'!$L$64="Catastrófico"),CONCATENATE("R",'Mapa final'!$A$64),"")</f>
        <v/>
      </c>
      <c r="AI36" s="308"/>
      <c r="AJ36" s="308" t="str">
        <f>IF(AND('Mapa final'!$H$70="Baja",'Mapa final'!$L$70="Catastrófico"),CONCATENATE("R",'Mapa final'!$A$70),"")</f>
        <v/>
      </c>
      <c r="AK36" s="308"/>
      <c r="AL36" s="308" t="str">
        <f>IF(AND('Mapa final'!$H$76="Baja",'Mapa final'!$L$76="Catastrófico"),CONCATENATE("R",'Mapa final'!$A$76),"")</f>
        <v/>
      </c>
      <c r="AM36" s="309"/>
      <c r="AN36" s="82"/>
      <c r="AO36" s="281"/>
      <c r="AP36" s="282"/>
      <c r="AQ36" s="282"/>
      <c r="AR36" s="282"/>
      <c r="AS36" s="282"/>
      <c r="AT36" s="283"/>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 thickBot="1" x14ac:dyDescent="0.35">
      <c r="A37" s="82"/>
      <c r="B37" s="249"/>
      <c r="C37" s="249"/>
      <c r="D37" s="250"/>
      <c r="E37" s="293"/>
      <c r="F37" s="294"/>
      <c r="G37" s="294"/>
      <c r="H37" s="294"/>
      <c r="I37" s="294"/>
      <c r="J37" s="328"/>
      <c r="K37" s="329"/>
      <c r="L37" s="329"/>
      <c r="M37" s="329"/>
      <c r="N37" s="329"/>
      <c r="O37" s="330"/>
      <c r="P37" s="320"/>
      <c r="Q37" s="320"/>
      <c r="R37" s="320"/>
      <c r="S37" s="320"/>
      <c r="T37" s="320"/>
      <c r="U37" s="321"/>
      <c r="V37" s="319"/>
      <c r="W37" s="320"/>
      <c r="X37" s="320"/>
      <c r="Y37" s="320"/>
      <c r="Z37" s="320"/>
      <c r="AA37" s="321"/>
      <c r="AB37" s="304"/>
      <c r="AC37" s="305"/>
      <c r="AD37" s="305"/>
      <c r="AE37" s="305"/>
      <c r="AF37" s="305"/>
      <c r="AG37" s="306"/>
      <c r="AH37" s="310"/>
      <c r="AI37" s="311"/>
      <c r="AJ37" s="311"/>
      <c r="AK37" s="311"/>
      <c r="AL37" s="311"/>
      <c r="AM37" s="312"/>
      <c r="AN37" s="82"/>
      <c r="AO37" s="284"/>
      <c r="AP37" s="285"/>
      <c r="AQ37" s="285"/>
      <c r="AR37" s="285"/>
      <c r="AS37" s="285"/>
      <c r="AT37" s="286"/>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3">
      <c r="A38" s="82"/>
      <c r="B38" s="249"/>
      <c r="C38" s="249"/>
      <c r="D38" s="250"/>
      <c r="E38" s="287" t="s">
        <v>112</v>
      </c>
      <c r="F38" s="288"/>
      <c r="G38" s="288"/>
      <c r="H38" s="288"/>
      <c r="I38" s="289"/>
      <c r="J38" s="331" t="str">
        <f>IF(AND('Mapa final'!$H$10="Muy Baja",'Mapa final'!$L$10="Leve"),CONCATENATE("R",'Mapa final'!$A$10),"")</f>
        <v/>
      </c>
      <c r="K38" s="332"/>
      <c r="L38" s="332" t="str">
        <f>IF(AND('Mapa final'!$H$16="Muy Baja",'Mapa final'!$L$16="Leve"),CONCATENATE("R",'Mapa final'!$A$16),"")</f>
        <v/>
      </c>
      <c r="M38" s="332"/>
      <c r="N38" s="332" t="str">
        <f>IF(AND('Mapa final'!$H$22="Muy Baja",'Mapa final'!$L$22="Leve"),CONCATENATE("R",'Mapa final'!$A$22),"")</f>
        <v/>
      </c>
      <c r="O38" s="333"/>
      <c r="P38" s="331" t="str">
        <f>IF(AND('Mapa final'!$H$10="Muy Baja",'Mapa final'!$L$10="Menor"),CONCATENATE("R",'Mapa final'!$A$10),"")</f>
        <v/>
      </c>
      <c r="Q38" s="332"/>
      <c r="R38" s="332" t="str">
        <f>IF(AND('Mapa final'!$H$16="Muy Baja",'Mapa final'!$L$16="Menor"),CONCATENATE("R",'Mapa final'!$A$16),"")</f>
        <v/>
      </c>
      <c r="S38" s="332"/>
      <c r="T38" s="332" t="str">
        <f>IF(AND('Mapa final'!$H$22="Muy Baja",'Mapa final'!$L$22="Menor"),CONCATENATE("R",'Mapa final'!$A$22),"")</f>
        <v/>
      </c>
      <c r="U38" s="333"/>
      <c r="V38" s="322" t="str">
        <f>IF(AND('Mapa final'!$H$10="Muy Baja",'Mapa final'!$L$10="Moderado"),CONCATENATE("R",'Mapa final'!$A$10),"")</f>
        <v/>
      </c>
      <c r="W38" s="323"/>
      <c r="X38" s="323" t="str">
        <f>IF(AND('Mapa final'!$H$16="Muy Baja",'Mapa final'!$L$16="Moderado"),CONCATENATE("R",'Mapa final'!$A$16),"")</f>
        <v/>
      </c>
      <c r="Y38" s="323"/>
      <c r="Z38" s="323" t="str">
        <f>IF(AND('Mapa final'!$H$22="Muy Baja",'Mapa final'!$L$22="Moderado"),CONCATENATE("R",'Mapa final'!$A$22),"")</f>
        <v/>
      </c>
      <c r="AA38" s="324"/>
      <c r="AB38" s="298" t="str">
        <f>IF(AND('Mapa final'!$H$10="Muy Baja",'Mapa final'!$L$10="Mayor"),CONCATENATE("R",'Mapa final'!$A$10),"")</f>
        <v/>
      </c>
      <c r="AC38" s="299"/>
      <c r="AD38" s="299" t="str">
        <f>IF(AND('Mapa final'!$H$16="Muy Baja",'Mapa final'!$L$16="Mayor"),CONCATENATE("R",'Mapa final'!$A$16),"")</f>
        <v/>
      </c>
      <c r="AE38" s="299"/>
      <c r="AF38" s="299" t="str">
        <f>IF(AND('Mapa final'!$H$22="Muy Baja",'Mapa final'!$L$22="Mayor"),CONCATENATE("R",'Mapa final'!$A$22),"")</f>
        <v/>
      </c>
      <c r="AG38" s="301"/>
      <c r="AH38" s="313" t="str">
        <f>IF(AND('Mapa final'!$H$10="Muy Baja",'Mapa final'!$L$10="Catastrófico"),CONCATENATE("R",'Mapa final'!$A$10),"")</f>
        <v/>
      </c>
      <c r="AI38" s="314"/>
      <c r="AJ38" s="314" t="str">
        <f>IF(AND('Mapa final'!$H$16="Muy Baja",'Mapa final'!$L$16="Catastrófico"),CONCATENATE("R",'Mapa final'!$A$16),"")</f>
        <v/>
      </c>
      <c r="AK38" s="314"/>
      <c r="AL38" s="314" t="str">
        <f>IF(AND('Mapa final'!$H$22="Muy Baja",'Mapa final'!$L$22="Catastrófico"),CONCATENATE("R",'Mapa final'!$A$22),"")</f>
        <v/>
      </c>
      <c r="AM38" s="315"/>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3">
      <c r="A39" s="82"/>
      <c r="B39" s="249"/>
      <c r="C39" s="249"/>
      <c r="D39" s="250"/>
      <c r="E39" s="290"/>
      <c r="F39" s="291"/>
      <c r="G39" s="291"/>
      <c r="H39" s="291"/>
      <c r="I39" s="292"/>
      <c r="J39" s="327"/>
      <c r="K39" s="325"/>
      <c r="L39" s="325"/>
      <c r="M39" s="325"/>
      <c r="N39" s="325"/>
      <c r="O39" s="326"/>
      <c r="P39" s="327"/>
      <c r="Q39" s="325"/>
      <c r="R39" s="325"/>
      <c r="S39" s="325"/>
      <c r="T39" s="325"/>
      <c r="U39" s="326"/>
      <c r="V39" s="316"/>
      <c r="W39" s="317"/>
      <c r="X39" s="317"/>
      <c r="Y39" s="317"/>
      <c r="Z39" s="317"/>
      <c r="AA39" s="318"/>
      <c r="AB39" s="300"/>
      <c r="AC39" s="296"/>
      <c r="AD39" s="296"/>
      <c r="AE39" s="296"/>
      <c r="AF39" s="296"/>
      <c r="AG39" s="297"/>
      <c r="AH39" s="307"/>
      <c r="AI39" s="308"/>
      <c r="AJ39" s="308"/>
      <c r="AK39" s="308"/>
      <c r="AL39" s="308"/>
      <c r="AM39" s="309"/>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3">
      <c r="A40" s="82"/>
      <c r="B40" s="249"/>
      <c r="C40" s="249"/>
      <c r="D40" s="250"/>
      <c r="E40" s="290"/>
      <c r="F40" s="291"/>
      <c r="G40" s="291"/>
      <c r="H40" s="291"/>
      <c r="I40" s="292"/>
      <c r="J40" s="327" t="str">
        <f>IF(AND('Mapa final'!$H$28="Muy Baja",'Mapa final'!$L$28="Leve"),CONCATENATE("R",'Mapa final'!$A$28),"")</f>
        <v/>
      </c>
      <c r="K40" s="325"/>
      <c r="L40" s="325" t="str">
        <f>IF(AND('Mapa final'!$H$34="Muy Baja",'Mapa final'!$L$34="Leve"),CONCATENATE("R",'Mapa final'!$A$34),"")</f>
        <v/>
      </c>
      <c r="M40" s="325"/>
      <c r="N40" s="325" t="str">
        <f>IF(AND('Mapa final'!$H$40="Muy Baja",'Mapa final'!$L$40="Leve"),CONCATENATE("R",'Mapa final'!$A$40),"")</f>
        <v/>
      </c>
      <c r="O40" s="326"/>
      <c r="P40" s="327" t="str">
        <f>IF(AND('Mapa final'!$H$28="Muy Baja",'Mapa final'!$L$28="Menor"),CONCATENATE("R",'Mapa final'!$A$28),"")</f>
        <v/>
      </c>
      <c r="Q40" s="325"/>
      <c r="R40" s="325" t="str">
        <f>IF(AND('Mapa final'!$H$34="Muy Baja",'Mapa final'!$L$34="Menor"),CONCATENATE("R",'Mapa final'!$A$34),"")</f>
        <v/>
      </c>
      <c r="S40" s="325"/>
      <c r="T40" s="325" t="str">
        <f>IF(AND('Mapa final'!$H$40="Muy Baja",'Mapa final'!$L$40="Menor"),CONCATENATE("R",'Mapa final'!$A$40),"")</f>
        <v/>
      </c>
      <c r="U40" s="326"/>
      <c r="V40" s="316" t="str">
        <f>IF(AND('Mapa final'!$H$28="Muy Baja",'Mapa final'!$L$28="Moderado"),CONCATENATE("R",'Mapa final'!$A$28),"")</f>
        <v/>
      </c>
      <c r="W40" s="317"/>
      <c r="X40" s="317" t="str">
        <f>IF(AND('Mapa final'!$H$34="Muy Baja",'Mapa final'!$L$34="Moderado"),CONCATENATE("R",'Mapa final'!$A$34),"")</f>
        <v/>
      </c>
      <c r="Y40" s="317"/>
      <c r="Z40" s="317" t="str">
        <f>IF(AND('Mapa final'!$H$40="Muy Baja",'Mapa final'!$L$40="Moderado"),CONCATENATE("R",'Mapa final'!$A$40),"")</f>
        <v/>
      </c>
      <c r="AA40" s="318"/>
      <c r="AB40" s="300" t="str">
        <f>IF(AND('Mapa final'!$H$28="Muy Baja",'Mapa final'!$L$28="Mayor"),CONCATENATE("R",'Mapa final'!$A$28),"")</f>
        <v/>
      </c>
      <c r="AC40" s="296"/>
      <c r="AD40" s="296" t="str">
        <f>IF(AND('Mapa final'!$H$34="Muy Baja",'Mapa final'!$L$34="Mayor"),CONCATENATE("R",'Mapa final'!$A$34),"")</f>
        <v/>
      </c>
      <c r="AE40" s="296"/>
      <c r="AF40" s="296" t="str">
        <f>IF(AND('Mapa final'!$H$40="Muy Baja",'Mapa final'!$L$40="Mayor"),CONCATENATE("R",'Mapa final'!$A$40),"")</f>
        <v/>
      </c>
      <c r="AG40" s="297"/>
      <c r="AH40" s="307" t="str">
        <f>IF(AND('Mapa final'!$H$28="Muy Baja",'Mapa final'!$L$28="Catastrófico"),CONCATENATE("R",'Mapa final'!$A$28),"")</f>
        <v/>
      </c>
      <c r="AI40" s="308"/>
      <c r="AJ40" s="308" t="str">
        <f>IF(AND('Mapa final'!$H$34="Muy Baja",'Mapa final'!$L$34="Catastrófico"),CONCATENATE("R",'Mapa final'!$A$34),"")</f>
        <v/>
      </c>
      <c r="AK40" s="308"/>
      <c r="AL40" s="308" t="str">
        <f>IF(AND('Mapa final'!$H$40="Muy Baja",'Mapa final'!$L$40="Catastrófico"),CONCATENATE("R",'Mapa final'!$A$40),"")</f>
        <v/>
      </c>
      <c r="AM40" s="309"/>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3">
      <c r="A41" s="82"/>
      <c r="B41" s="249"/>
      <c r="C41" s="249"/>
      <c r="D41" s="250"/>
      <c r="E41" s="290"/>
      <c r="F41" s="291"/>
      <c r="G41" s="291"/>
      <c r="H41" s="291"/>
      <c r="I41" s="292"/>
      <c r="J41" s="327"/>
      <c r="K41" s="325"/>
      <c r="L41" s="325"/>
      <c r="M41" s="325"/>
      <c r="N41" s="325"/>
      <c r="O41" s="326"/>
      <c r="P41" s="327"/>
      <c r="Q41" s="325"/>
      <c r="R41" s="325"/>
      <c r="S41" s="325"/>
      <c r="T41" s="325"/>
      <c r="U41" s="326"/>
      <c r="V41" s="316"/>
      <c r="W41" s="317"/>
      <c r="X41" s="317"/>
      <c r="Y41" s="317"/>
      <c r="Z41" s="317"/>
      <c r="AA41" s="318"/>
      <c r="AB41" s="300"/>
      <c r="AC41" s="296"/>
      <c r="AD41" s="296"/>
      <c r="AE41" s="296"/>
      <c r="AF41" s="296"/>
      <c r="AG41" s="297"/>
      <c r="AH41" s="307"/>
      <c r="AI41" s="308"/>
      <c r="AJ41" s="308"/>
      <c r="AK41" s="308"/>
      <c r="AL41" s="308"/>
      <c r="AM41" s="309"/>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3">
      <c r="A42" s="82"/>
      <c r="B42" s="249"/>
      <c r="C42" s="249"/>
      <c r="D42" s="250"/>
      <c r="E42" s="290"/>
      <c r="F42" s="291"/>
      <c r="G42" s="291"/>
      <c r="H42" s="291"/>
      <c r="I42" s="292"/>
      <c r="J42" s="327" t="str">
        <f>IF(AND('Mapa final'!$H$46="Muy Baja",'Mapa final'!$L$46="Leve"),CONCATENATE("R",'Mapa final'!$A$46),"")</f>
        <v/>
      </c>
      <c r="K42" s="325"/>
      <c r="L42" s="325" t="str">
        <f>IF(AND('Mapa final'!$H$52="Muy Baja",'Mapa final'!$L$52="Leve"),CONCATENATE("R",'Mapa final'!$A$52),"")</f>
        <v/>
      </c>
      <c r="M42" s="325"/>
      <c r="N42" s="325" t="str">
        <f>IF(AND('Mapa final'!$H$58="Muy Baja",'Mapa final'!$L$58="Leve"),CONCATENATE("R",'Mapa final'!$A$58),"")</f>
        <v/>
      </c>
      <c r="O42" s="326"/>
      <c r="P42" s="327" t="str">
        <f>IF(AND('Mapa final'!$H$46="Muy Baja",'Mapa final'!$L$46="Menor"),CONCATENATE("R",'Mapa final'!$A$46),"")</f>
        <v/>
      </c>
      <c r="Q42" s="325"/>
      <c r="R42" s="325" t="str">
        <f>IF(AND('Mapa final'!$H$52="Muy Baja",'Mapa final'!$L$52="Menor"),CONCATENATE("R",'Mapa final'!$A$52),"")</f>
        <v/>
      </c>
      <c r="S42" s="325"/>
      <c r="T42" s="325" t="str">
        <f>IF(AND('Mapa final'!$H$58="Muy Baja",'Mapa final'!$L$58="Menor"),CONCATENATE("R",'Mapa final'!$A$58),"")</f>
        <v/>
      </c>
      <c r="U42" s="326"/>
      <c r="V42" s="316" t="str">
        <f>IF(AND('Mapa final'!$H$46="Muy Baja",'Mapa final'!$L$46="Moderado"),CONCATENATE("R",'Mapa final'!$A$46),"")</f>
        <v/>
      </c>
      <c r="W42" s="317"/>
      <c r="X42" s="317" t="str">
        <f>IF(AND('Mapa final'!$H$52="Muy Baja",'Mapa final'!$L$52="Moderado"),CONCATENATE("R",'Mapa final'!$A$52),"")</f>
        <v/>
      </c>
      <c r="Y42" s="317"/>
      <c r="Z42" s="317" t="str">
        <f>IF(AND('Mapa final'!$H$58="Muy Baja",'Mapa final'!$L$58="Moderado"),CONCATENATE("R",'Mapa final'!$A$58),"")</f>
        <v/>
      </c>
      <c r="AA42" s="318"/>
      <c r="AB42" s="300" t="str">
        <f>IF(AND('Mapa final'!$H$46="Muy Baja",'Mapa final'!$L$46="Mayor"),CONCATENATE("R",'Mapa final'!$A$46),"")</f>
        <v/>
      </c>
      <c r="AC42" s="296"/>
      <c r="AD42" s="296" t="str">
        <f>IF(AND('Mapa final'!$H$52="Muy Baja",'Mapa final'!$L$52="Mayor"),CONCATENATE("R",'Mapa final'!$A$52),"")</f>
        <v/>
      </c>
      <c r="AE42" s="296"/>
      <c r="AF42" s="296" t="str">
        <f>IF(AND('Mapa final'!$H$58="Muy Baja",'Mapa final'!$L$58="Mayor"),CONCATENATE("R",'Mapa final'!$A$58),"")</f>
        <v/>
      </c>
      <c r="AG42" s="297"/>
      <c r="AH42" s="307" t="str">
        <f>IF(AND('Mapa final'!$H$46="Muy Baja",'Mapa final'!$L$46="Catastrófico"),CONCATENATE("R",'Mapa final'!$A$46),"")</f>
        <v/>
      </c>
      <c r="AI42" s="308"/>
      <c r="AJ42" s="308" t="str">
        <f>IF(AND('Mapa final'!$H$52="Muy Baja",'Mapa final'!$L$52="Catastrófico"),CONCATENATE("R",'Mapa final'!$A$52),"")</f>
        <v/>
      </c>
      <c r="AK42" s="308"/>
      <c r="AL42" s="308" t="str">
        <f>IF(AND('Mapa final'!$H$58="Muy Baja",'Mapa final'!$L$58="Catastrófico"),CONCATENATE("R",'Mapa final'!$A$58),"")</f>
        <v/>
      </c>
      <c r="AM42" s="309"/>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3">
      <c r="A43" s="82"/>
      <c r="B43" s="249"/>
      <c r="C43" s="249"/>
      <c r="D43" s="250"/>
      <c r="E43" s="290"/>
      <c r="F43" s="291"/>
      <c r="G43" s="291"/>
      <c r="H43" s="291"/>
      <c r="I43" s="292"/>
      <c r="J43" s="327"/>
      <c r="K43" s="325"/>
      <c r="L43" s="325"/>
      <c r="M43" s="325"/>
      <c r="N43" s="325"/>
      <c r="O43" s="326"/>
      <c r="P43" s="327"/>
      <c r="Q43" s="325"/>
      <c r="R43" s="325"/>
      <c r="S43" s="325"/>
      <c r="T43" s="325"/>
      <c r="U43" s="326"/>
      <c r="V43" s="316"/>
      <c r="W43" s="317"/>
      <c r="X43" s="317"/>
      <c r="Y43" s="317"/>
      <c r="Z43" s="317"/>
      <c r="AA43" s="318"/>
      <c r="AB43" s="300"/>
      <c r="AC43" s="296"/>
      <c r="AD43" s="296"/>
      <c r="AE43" s="296"/>
      <c r="AF43" s="296"/>
      <c r="AG43" s="297"/>
      <c r="AH43" s="307"/>
      <c r="AI43" s="308"/>
      <c r="AJ43" s="308"/>
      <c r="AK43" s="308"/>
      <c r="AL43" s="308"/>
      <c r="AM43" s="309"/>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3">
      <c r="A44" s="82"/>
      <c r="B44" s="249"/>
      <c r="C44" s="249"/>
      <c r="D44" s="250"/>
      <c r="E44" s="290"/>
      <c r="F44" s="291"/>
      <c r="G44" s="291"/>
      <c r="H44" s="291"/>
      <c r="I44" s="292"/>
      <c r="J44" s="327" t="str">
        <f>IF(AND('Mapa final'!$H$64="Muy Baja",'Mapa final'!$L$64="Leve"),CONCATENATE("R",'Mapa final'!$A$64),"")</f>
        <v/>
      </c>
      <c r="K44" s="325"/>
      <c r="L44" s="325" t="str">
        <f>IF(AND('Mapa final'!$H$70="Muy Baja",'Mapa final'!$L$70="Leve"),CONCATENATE("R",'Mapa final'!$A$70),"")</f>
        <v/>
      </c>
      <c r="M44" s="325"/>
      <c r="N44" s="325" t="str">
        <f>IF(AND('Mapa final'!$H$76="Muy Baja",'Mapa final'!$L$76="Leve"),CONCATENATE("R",'Mapa final'!$A$76),"")</f>
        <v/>
      </c>
      <c r="O44" s="326"/>
      <c r="P44" s="327" t="str">
        <f>IF(AND('Mapa final'!$H$64="Muy Baja",'Mapa final'!$L$64="Menor"),CONCATENATE("R",'Mapa final'!$A$64),"")</f>
        <v/>
      </c>
      <c r="Q44" s="325"/>
      <c r="R44" s="325" t="str">
        <f>IF(AND('Mapa final'!$H$70="Muy Baja",'Mapa final'!$L$70="Menor"),CONCATENATE("R",'Mapa final'!$A$70),"")</f>
        <v/>
      </c>
      <c r="S44" s="325"/>
      <c r="T44" s="325" t="str">
        <f>IF(AND('Mapa final'!$H$76="Muy Baja",'Mapa final'!$L$76="Menor"),CONCATENATE("R",'Mapa final'!$A$76),"")</f>
        <v/>
      </c>
      <c r="U44" s="326"/>
      <c r="V44" s="316" t="str">
        <f>IF(AND('Mapa final'!$H$64="Muy Baja",'Mapa final'!$L$64="Moderado"),CONCATENATE("R",'Mapa final'!$A$64),"")</f>
        <v/>
      </c>
      <c r="W44" s="317"/>
      <c r="X44" s="317" t="str">
        <f>IF(AND('Mapa final'!$H$70="Muy Baja",'Mapa final'!$L$70="Moderado"),CONCATENATE("R",'Mapa final'!$A$70),"")</f>
        <v/>
      </c>
      <c r="Y44" s="317"/>
      <c r="Z44" s="317" t="str">
        <f>IF(AND('Mapa final'!$H$76="Muy Baja",'Mapa final'!$L$76="Moderado"),CONCATENATE("R",'Mapa final'!$A$76),"")</f>
        <v/>
      </c>
      <c r="AA44" s="318"/>
      <c r="AB44" s="300" t="str">
        <f>IF(AND('Mapa final'!$H$64="Muy Baja",'Mapa final'!$L$64="Mayor"),CONCATENATE("R",'Mapa final'!$A$64),"")</f>
        <v/>
      </c>
      <c r="AC44" s="296"/>
      <c r="AD44" s="296" t="str">
        <f>IF(AND('Mapa final'!$H$70="Muy Baja",'Mapa final'!$L$70="Mayor"),CONCATENATE("R",'Mapa final'!$A$70),"")</f>
        <v/>
      </c>
      <c r="AE44" s="296"/>
      <c r="AF44" s="296" t="str">
        <f>IF(AND('Mapa final'!$H$76="Muy Baja",'Mapa final'!$L$76="Mayor"),CONCATENATE("R",'Mapa final'!$A$76),"")</f>
        <v/>
      </c>
      <c r="AG44" s="297"/>
      <c r="AH44" s="307" t="str">
        <f>IF(AND('Mapa final'!$H$64="Muy Baja",'Mapa final'!$L$64="Catastrófico"),CONCATENATE("R",'Mapa final'!$A$64),"")</f>
        <v/>
      </c>
      <c r="AI44" s="308"/>
      <c r="AJ44" s="308" t="str">
        <f>IF(AND('Mapa final'!$H$70="Muy Baja",'Mapa final'!$L$70="Catastrófico"),CONCATENATE("R",'Mapa final'!$A$70),"")</f>
        <v/>
      </c>
      <c r="AK44" s="308"/>
      <c r="AL44" s="308" t="str">
        <f>IF(AND('Mapa final'!$H$76="Muy Baja",'Mapa final'!$L$76="Catastrófico"),CONCATENATE("R",'Mapa final'!$A$76),"")</f>
        <v/>
      </c>
      <c r="AM44" s="309"/>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 thickBot="1" x14ac:dyDescent="0.35">
      <c r="A45" s="82"/>
      <c r="B45" s="249"/>
      <c r="C45" s="249"/>
      <c r="D45" s="250"/>
      <c r="E45" s="293"/>
      <c r="F45" s="294"/>
      <c r="G45" s="294"/>
      <c r="H45" s="294"/>
      <c r="I45" s="295"/>
      <c r="J45" s="328"/>
      <c r="K45" s="329"/>
      <c r="L45" s="329"/>
      <c r="M45" s="329"/>
      <c r="N45" s="329"/>
      <c r="O45" s="330"/>
      <c r="P45" s="328"/>
      <c r="Q45" s="329"/>
      <c r="R45" s="329"/>
      <c r="S45" s="329"/>
      <c r="T45" s="329"/>
      <c r="U45" s="330"/>
      <c r="V45" s="319"/>
      <c r="W45" s="320"/>
      <c r="X45" s="320"/>
      <c r="Y45" s="320"/>
      <c r="Z45" s="320"/>
      <c r="AA45" s="321"/>
      <c r="AB45" s="304"/>
      <c r="AC45" s="305"/>
      <c r="AD45" s="305"/>
      <c r="AE45" s="305"/>
      <c r="AF45" s="305"/>
      <c r="AG45" s="306"/>
      <c r="AH45" s="310"/>
      <c r="AI45" s="311"/>
      <c r="AJ45" s="311"/>
      <c r="AK45" s="311"/>
      <c r="AL45" s="311"/>
      <c r="AM45" s="31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3">
      <c r="A46" s="82"/>
      <c r="B46" s="82"/>
      <c r="C46" s="82"/>
      <c r="D46" s="82"/>
      <c r="E46" s="82"/>
      <c r="F46" s="82"/>
      <c r="G46" s="82"/>
      <c r="H46" s="82"/>
      <c r="I46" s="82"/>
      <c r="J46" s="287" t="s">
        <v>111</v>
      </c>
      <c r="K46" s="288"/>
      <c r="L46" s="288"/>
      <c r="M46" s="288"/>
      <c r="N46" s="288"/>
      <c r="O46" s="289"/>
      <c r="P46" s="287" t="s">
        <v>110</v>
      </c>
      <c r="Q46" s="288"/>
      <c r="R46" s="288"/>
      <c r="S46" s="288"/>
      <c r="T46" s="288"/>
      <c r="U46" s="289"/>
      <c r="V46" s="287" t="s">
        <v>109</v>
      </c>
      <c r="W46" s="288"/>
      <c r="X46" s="288"/>
      <c r="Y46" s="288"/>
      <c r="Z46" s="288"/>
      <c r="AA46" s="289"/>
      <c r="AB46" s="287" t="s">
        <v>108</v>
      </c>
      <c r="AC46" s="303"/>
      <c r="AD46" s="288"/>
      <c r="AE46" s="288"/>
      <c r="AF46" s="288"/>
      <c r="AG46" s="289"/>
      <c r="AH46" s="287" t="s">
        <v>107</v>
      </c>
      <c r="AI46" s="288"/>
      <c r="AJ46" s="288"/>
      <c r="AK46" s="288"/>
      <c r="AL46" s="288"/>
      <c r="AM46" s="289"/>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3">
      <c r="A47" s="82"/>
      <c r="B47" s="82"/>
      <c r="C47" s="82"/>
      <c r="D47" s="82"/>
      <c r="E47" s="82"/>
      <c r="F47" s="82"/>
      <c r="G47" s="82"/>
      <c r="H47" s="82"/>
      <c r="I47" s="82"/>
      <c r="J47" s="290"/>
      <c r="K47" s="291"/>
      <c r="L47" s="291"/>
      <c r="M47" s="291"/>
      <c r="N47" s="291"/>
      <c r="O47" s="292"/>
      <c r="P47" s="290"/>
      <c r="Q47" s="291"/>
      <c r="R47" s="291"/>
      <c r="S47" s="291"/>
      <c r="T47" s="291"/>
      <c r="U47" s="292"/>
      <c r="V47" s="290"/>
      <c r="W47" s="291"/>
      <c r="X47" s="291"/>
      <c r="Y47" s="291"/>
      <c r="Z47" s="291"/>
      <c r="AA47" s="292"/>
      <c r="AB47" s="290"/>
      <c r="AC47" s="291"/>
      <c r="AD47" s="291"/>
      <c r="AE47" s="291"/>
      <c r="AF47" s="291"/>
      <c r="AG47" s="292"/>
      <c r="AH47" s="290"/>
      <c r="AI47" s="291"/>
      <c r="AJ47" s="291"/>
      <c r="AK47" s="291"/>
      <c r="AL47" s="291"/>
      <c r="AM47" s="29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3">
      <c r="A48" s="82"/>
      <c r="B48" s="82"/>
      <c r="C48" s="82"/>
      <c r="D48" s="82"/>
      <c r="E48" s="82"/>
      <c r="F48" s="82"/>
      <c r="G48" s="82"/>
      <c r="H48" s="82"/>
      <c r="I48" s="82"/>
      <c r="J48" s="290"/>
      <c r="K48" s="291"/>
      <c r="L48" s="291"/>
      <c r="M48" s="291"/>
      <c r="N48" s="291"/>
      <c r="O48" s="292"/>
      <c r="P48" s="290"/>
      <c r="Q48" s="291"/>
      <c r="R48" s="291"/>
      <c r="S48" s="291"/>
      <c r="T48" s="291"/>
      <c r="U48" s="292"/>
      <c r="V48" s="290"/>
      <c r="W48" s="291"/>
      <c r="X48" s="291"/>
      <c r="Y48" s="291"/>
      <c r="Z48" s="291"/>
      <c r="AA48" s="292"/>
      <c r="AB48" s="290"/>
      <c r="AC48" s="291"/>
      <c r="AD48" s="291"/>
      <c r="AE48" s="291"/>
      <c r="AF48" s="291"/>
      <c r="AG48" s="292"/>
      <c r="AH48" s="290"/>
      <c r="AI48" s="291"/>
      <c r="AJ48" s="291"/>
      <c r="AK48" s="291"/>
      <c r="AL48" s="291"/>
      <c r="AM48" s="29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3">
      <c r="A49" s="82"/>
      <c r="B49" s="82"/>
      <c r="C49" s="82"/>
      <c r="D49" s="82"/>
      <c r="E49" s="82"/>
      <c r="F49" s="82"/>
      <c r="G49" s="82"/>
      <c r="H49" s="82"/>
      <c r="I49" s="82"/>
      <c r="J49" s="290"/>
      <c r="K49" s="291"/>
      <c r="L49" s="291"/>
      <c r="M49" s="291"/>
      <c r="N49" s="291"/>
      <c r="O49" s="292"/>
      <c r="P49" s="290"/>
      <c r="Q49" s="291"/>
      <c r="R49" s="291"/>
      <c r="S49" s="291"/>
      <c r="T49" s="291"/>
      <c r="U49" s="292"/>
      <c r="V49" s="290"/>
      <c r="W49" s="291"/>
      <c r="X49" s="291"/>
      <c r="Y49" s="291"/>
      <c r="Z49" s="291"/>
      <c r="AA49" s="292"/>
      <c r="AB49" s="290"/>
      <c r="AC49" s="291"/>
      <c r="AD49" s="291"/>
      <c r="AE49" s="291"/>
      <c r="AF49" s="291"/>
      <c r="AG49" s="292"/>
      <c r="AH49" s="290"/>
      <c r="AI49" s="291"/>
      <c r="AJ49" s="291"/>
      <c r="AK49" s="291"/>
      <c r="AL49" s="291"/>
      <c r="AM49" s="29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3">
      <c r="A50" s="82"/>
      <c r="B50" s="82"/>
      <c r="C50" s="82"/>
      <c r="D50" s="82"/>
      <c r="E50" s="82"/>
      <c r="F50" s="82"/>
      <c r="G50" s="82"/>
      <c r="H50" s="82"/>
      <c r="I50" s="82"/>
      <c r="J50" s="290"/>
      <c r="K50" s="291"/>
      <c r="L50" s="291"/>
      <c r="M50" s="291"/>
      <c r="N50" s="291"/>
      <c r="O50" s="292"/>
      <c r="P50" s="290"/>
      <c r="Q50" s="291"/>
      <c r="R50" s="291"/>
      <c r="S50" s="291"/>
      <c r="T50" s="291"/>
      <c r="U50" s="292"/>
      <c r="V50" s="290"/>
      <c r="W50" s="291"/>
      <c r="X50" s="291"/>
      <c r="Y50" s="291"/>
      <c r="Z50" s="291"/>
      <c r="AA50" s="292"/>
      <c r="AB50" s="290"/>
      <c r="AC50" s="291"/>
      <c r="AD50" s="291"/>
      <c r="AE50" s="291"/>
      <c r="AF50" s="291"/>
      <c r="AG50" s="292"/>
      <c r="AH50" s="290"/>
      <c r="AI50" s="291"/>
      <c r="AJ50" s="291"/>
      <c r="AK50" s="291"/>
      <c r="AL50" s="291"/>
      <c r="AM50" s="29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thickBot="1" x14ac:dyDescent="0.35">
      <c r="A51" s="82"/>
      <c r="B51" s="82"/>
      <c r="C51" s="82"/>
      <c r="D51" s="82"/>
      <c r="E51" s="82"/>
      <c r="F51" s="82"/>
      <c r="G51" s="82"/>
      <c r="H51" s="82"/>
      <c r="I51" s="82"/>
      <c r="J51" s="293"/>
      <c r="K51" s="294"/>
      <c r="L51" s="294"/>
      <c r="M51" s="294"/>
      <c r="N51" s="294"/>
      <c r="O51" s="295"/>
      <c r="P51" s="293"/>
      <c r="Q51" s="294"/>
      <c r="R51" s="294"/>
      <c r="S51" s="294"/>
      <c r="T51" s="294"/>
      <c r="U51" s="295"/>
      <c r="V51" s="293"/>
      <c r="W51" s="294"/>
      <c r="X51" s="294"/>
      <c r="Y51" s="294"/>
      <c r="Z51" s="294"/>
      <c r="AA51" s="295"/>
      <c r="AB51" s="293"/>
      <c r="AC51" s="294"/>
      <c r="AD51" s="294"/>
      <c r="AE51" s="294"/>
      <c r="AF51" s="294"/>
      <c r="AG51" s="295"/>
      <c r="AH51" s="293"/>
      <c r="AI51" s="294"/>
      <c r="AJ51" s="294"/>
      <c r="AK51" s="294"/>
      <c r="AL51" s="294"/>
      <c r="AM51" s="295"/>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3">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3">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3">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3">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3">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3">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3">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3">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3">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3">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3">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3">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3">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3">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3">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3">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3">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3">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3">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3">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3">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3">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3">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3">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3">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3">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3">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3">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3">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3">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3">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3">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3">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3">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3">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3">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3">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3">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3">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3">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3">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3">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3">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3">
      <c r="B137" s="82"/>
      <c r="C137" s="82"/>
      <c r="D137" s="82"/>
      <c r="E137" s="82"/>
      <c r="F137" s="82"/>
      <c r="G137" s="82"/>
      <c r="H137" s="82"/>
      <c r="I137" s="82"/>
    </row>
    <row r="138" spans="2:63" x14ac:dyDescent="0.3">
      <c r="B138" s="82"/>
      <c r="C138" s="82"/>
      <c r="D138" s="82"/>
      <c r="E138" s="82"/>
      <c r="F138" s="82"/>
      <c r="G138" s="82"/>
      <c r="H138" s="82"/>
      <c r="I138" s="82"/>
    </row>
    <row r="139" spans="2:63" x14ac:dyDescent="0.3">
      <c r="B139" s="82"/>
      <c r="C139" s="82"/>
      <c r="D139" s="82"/>
      <c r="E139" s="82"/>
      <c r="F139" s="82"/>
      <c r="G139" s="82"/>
      <c r="H139" s="82"/>
      <c r="I139" s="82"/>
    </row>
    <row r="140" spans="2:63" x14ac:dyDescent="0.3">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3">
      <c r="A2" s="82"/>
      <c r="B2" s="360" t="s">
        <v>158</v>
      </c>
      <c r="C2" s="361"/>
      <c r="D2" s="361"/>
      <c r="E2" s="361"/>
      <c r="F2" s="361"/>
      <c r="G2" s="361"/>
      <c r="H2" s="361"/>
      <c r="I2" s="361"/>
      <c r="J2" s="302" t="s">
        <v>2</v>
      </c>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3">
      <c r="A3" s="82"/>
      <c r="B3" s="361"/>
      <c r="C3" s="361"/>
      <c r="D3" s="361"/>
      <c r="E3" s="361"/>
      <c r="F3" s="361"/>
      <c r="G3" s="361"/>
      <c r="H3" s="361"/>
      <c r="I3" s="361"/>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3">
      <c r="A4" s="82"/>
      <c r="B4" s="361"/>
      <c r="C4" s="361"/>
      <c r="D4" s="361"/>
      <c r="E4" s="361"/>
      <c r="F4" s="361"/>
      <c r="G4" s="361"/>
      <c r="H4" s="361"/>
      <c r="I4" s="361"/>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 thickBot="1" x14ac:dyDescent="0.3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3">
      <c r="A6" s="82"/>
      <c r="B6" s="249" t="s">
        <v>4</v>
      </c>
      <c r="C6" s="249"/>
      <c r="D6" s="250"/>
      <c r="E6" s="344" t="s">
        <v>115</v>
      </c>
      <c r="F6" s="345"/>
      <c r="G6" s="345"/>
      <c r="H6" s="345"/>
      <c r="I6" s="362"/>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351" t="s">
        <v>78</v>
      </c>
      <c r="AP6" s="352"/>
      <c r="AQ6" s="352"/>
      <c r="AR6" s="352"/>
      <c r="AS6" s="352"/>
      <c r="AT6" s="353"/>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3">
      <c r="A7" s="82"/>
      <c r="B7" s="249"/>
      <c r="C7" s="249"/>
      <c r="D7" s="250"/>
      <c r="E7" s="348"/>
      <c r="F7" s="347"/>
      <c r="G7" s="347"/>
      <c r="H7" s="347"/>
      <c r="I7" s="363"/>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354"/>
      <c r="AP7" s="355"/>
      <c r="AQ7" s="355"/>
      <c r="AR7" s="355"/>
      <c r="AS7" s="355"/>
      <c r="AT7" s="356"/>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3">
      <c r="A8" s="82"/>
      <c r="B8" s="249"/>
      <c r="C8" s="249"/>
      <c r="D8" s="250"/>
      <c r="E8" s="348"/>
      <c r="F8" s="347"/>
      <c r="G8" s="347"/>
      <c r="H8" s="347"/>
      <c r="I8" s="363"/>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354"/>
      <c r="AP8" s="355"/>
      <c r="AQ8" s="355"/>
      <c r="AR8" s="355"/>
      <c r="AS8" s="355"/>
      <c r="AT8" s="356"/>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3">
      <c r="A9" s="82"/>
      <c r="B9" s="249"/>
      <c r="C9" s="249"/>
      <c r="D9" s="250"/>
      <c r="E9" s="348"/>
      <c r="F9" s="347"/>
      <c r="G9" s="347"/>
      <c r="H9" s="347"/>
      <c r="I9" s="363"/>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354"/>
      <c r="AP9" s="355"/>
      <c r="AQ9" s="355"/>
      <c r="AR9" s="355"/>
      <c r="AS9" s="355"/>
      <c r="AT9" s="356"/>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3">
      <c r="A10" s="82"/>
      <c r="B10" s="249"/>
      <c r="C10" s="249"/>
      <c r="D10" s="250"/>
      <c r="E10" s="348"/>
      <c r="F10" s="347"/>
      <c r="G10" s="347"/>
      <c r="H10" s="347"/>
      <c r="I10" s="363"/>
      <c r="J10" s="51" t="str">
        <f>IF(AND('Mapa final'!$Y$34="Muy Alta",'Mapa final'!$AA$34="Leve"),CONCATENATE("R5C",'Mapa final'!$O$34),"")</f>
        <v/>
      </c>
      <c r="K10" s="52" t="str">
        <f>IF(AND('Mapa final'!$Y$35="Muy Alta",'Mapa final'!$AA$35="Leve"),CONCATENATE("R5C",'Mapa final'!$O$35),"")</f>
        <v/>
      </c>
      <c r="L10" s="52" t="str">
        <f>IF(AND('Mapa final'!$Y$36="Muy Alta",'Mapa final'!$AA$36="Leve"),CONCATENATE("R5C",'Mapa final'!$O$36),"")</f>
        <v/>
      </c>
      <c r="M10" s="52" t="str">
        <f>IF(AND('Mapa final'!$Y$37="Muy Alta",'Mapa final'!$AA$37="Leve"),CONCATENATE("R5C",'Mapa final'!$O$37),"")</f>
        <v/>
      </c>
      <c r="N10" s="52" t="str">
        <f>IF(AND('Mapa final'!$Y$38="Muy Alta",'Mapa final'!$AA$38="Leve"),CONCATENATE("R5C",'Mapa final'!$O$38),"")</f>
        <v/>
      </c>
      <c r="O10" s="53" t="str">
        <f>IF(AND('Mapa final'!$Y$39="Muy Alta",'Mapa final'!$AA$39="Leve"),CONCATENATE("R5C",'Mapa final'!$O$39),"")</f>
        <v/>
      </c>
      <c r="P10" s="51" t="str">
        <f>IF(AND('Mapa final'!$Y$34="Muy Alta",'Mapa final'!$AA$34="Menor"),CONCATENATE("R5C",'Mapa final'!$O$34),"")</f>
        <v/>
      </c>
      <c r="Q10" s="52" t="str">
        <f>IF(AND('Mapa final'!$Y$35="Muy Alta",'Mapa final'!$AA$35="Menor"),CONCATENATE("R5C",'Mapa final'!$O$35),"")</f>
        <v/>
      </c>
      <c r="R10" s="52" t="str">
        <f>IF(AND('Mapa final'!$Y$36="Muy Alta",'Mapa final'!$AA$36="Menor"),CONCATENATE("R5C",'Mapa final'!$O$36),"")</f>
        <v/>
      </c>
      <c r="S10" s="52" t="str">
        <f>IF(AND('Mapa final'!$Y$37="Muy Alta",'Mapa final'!$AA$37="Menor"),CONCATENATE("R5C",'Mapa final'!$O$37),"")</f>
        <v/>
      </c>
      <c r="T10" s="52" t="str">
        <f>IF(AND('Mapa final'!$Y$38="Muy Alta",'Mapa final'!$AA$38="Menor"),CONCATENATE("R5C",'Mapa final'!$O$38),"")</f>
        <v/>
      </c>
      <c r="U10" s="53" t="str">
        <f>IF(AND('Mapa final'!$Y$39="Muy Alta",'Mapa final'!$AA$39="Menor"),CONCATENATE("R5C",'Mapa final'!$O$39),"")</f>
        <v/>
      </c>
      <c r="V10" s="51" t="str">
        <f>IF(AND('Mapa final'!$Y$34="Muy Alta",'Mapa final'!$AA$34="Moderado"),CONCATENATE("R5C",'Mapa final'!$O$34),"")</f>
        <v/>
      </c>
      <c r="W10" s="52" t="str">
        <f>IF(AND('Mapa final'!$Y$35="Muy Alta",'Mapa final'!$AA$35="Moderado"),CONCATENATE("R5C",'Mapa final'!$O$35),"")</f>
        <v/>
      </c>
      <c r="X10" s="52" t="str">
        <f>IF(AND('Mapa final'!$Y$36="Muy Alta",'Mapa final'!$AA$36="Moderado"),CONCATENATE("R5C",'Mapa final'!$O$36),"")</f>
        <v/>
      </c>
      <c r="Y10" s="52" t="str">
        <f>IF(AND('Mapa final'!$Y$37="Muy Alta",'Mapa final'!$AA$37="Moderado"),CONCATENATE("R5C",'Mapa final'!$O$37),"")</f>
        <v/>
      </c>
      <c r="Z10" s="52" t="str">
        <f>IF(AND('Mapa final'!$Y$38="Muy Alta",'Mapa final'!$AA$38="Moderado"),CONCATENATE("R5C",'Mapa final'!$O$38),"")</f>
        <v/>
      </c>
      <c r="AA10" s="53" t="str">
        <f>IF(AND('Mapa final'!$Y$39="Muy Alta",'Mapa final'!$AA$39="Moderado"),CONCATENATE("R5C",'Mapa final'!$O$39),"")</f>
        <v/>
      </c>
      <c r="AB10" s="51" t="str">
        <f>IF(AND('Mapa final'!$Y$34="Muy Alta",'Mapa final'!$AA$34="Mayor"),CONCATENATE("R5C",'Mapa final'!$O$34),"")</f>
        <v/>
      </c>
      <c r="AC10" s="52" t="str">
        <f>IF(AND('Mapa final'!$Y$35="Muy Alta",'Mapa final'!$AA$35="Mayor"),CONCATENATE("R5C",'Mapa final'!$O$35),"")</f>
        <v/>
      </c>
      <c r="AD10" s="52" t="str">
        <f>IF(AND('Mapa final'!$Y$36="Muy Alta",'Mapa final'!$AA$36="Mayor"),CONCATENATE("R5C",'Mapa final'!$O$36),"")</f>
        <v/>
      </c>
      <c r="AE10" s="52" t="str">
        <f>IF(AND('Mapa final'!$Y$37="Muy Alta",'Mapa final'!$AA$37="Mayor"),CONCATENATE("R5C",'Mapa final'!$O$37),"")</f>
        <v/>
      </c>
      <c r="AF10" s="52" t="str">
        <f>IF(AND('Mapa final'!$Y$38="Muy Alta",'Mapa final'!$AA$38="Mayor"),CONCATENATE("R5C",'Mapa final'!$O$38),"")</f>
        <v/>
      </c>
      <c r="AG10" s="53" t="str">
        <f>IF(AND('Mapa final'!$Y$39="Muy Alta",'Mapa final'!$AA$39="Mayor"),CONCATENATE("R5C",'Mapa final'!$O$39),"")</f>
        <v/>
      </c>
      <c r="AH10" s="54" t="str">
        <f>IF(AND('Mapa final'!$Y$34="Muy Alta",'Mapa final'!$AA$34="Catastrófico"),CONCATENATE("R5C",'Mapa final'!$O$34),"")</f>
        <v/>
      </c>
      <c r="AI10" s="55" t="str">
        <f>IF(AND('Mapa final'!$Y$35="Muy Alta",'Mapa final'!$AA$35="Catastrófico"),CONCATENATE("R5C",'Mapa final'!$O$35),"")</f>
        <v/>
      </c>
      <c r="AJ10" s="55" t="str">
        <f>IF(AND('Mapa final'!$Y$36="Muy Alta",'Mapa final'!$AA$36="Catastrófico"),CONCATENATE("R5C",'Mapa final'!$O$36),"")</f>
        <v/>
      </c>
      <c r="AK10" s="55" t="str">
        <f>IF(AND('Mapa final'!$Y$37="Muy Alta",'Mapa final'!$AA$37="Catastrófico"),CONCATENATE("R5C",'Mapa final'!$O$37),"")</f>
        <v/>
      </c>
      <c r="AL10" s="55" t="str">
        <f>IF(AND('Mapa final'!$Y$38="Muy Alta",'Mapa final'!$AA$38="Catastrófico"),CONCATENATE("R5C",'Mapa final'!$O$38),"")</f>
        <v/>
      </c>
      <c r="AM10" s="56" t="str">
        <f>IF(AND('Mapa final'!$Y$39="Muy Alta",'Mapa final'!$AA$39="Catastrófico"),CONCATENATE("R5C",'Mapa final'!$O$39),"")</f>
        <v/>
      </c>
      <c r="AN10" s="82"/>
      <c r="AO10" s="354"/>
      <c r="AP10" s="355"/>
      <c r="AQ10" s="355"/>
      <c r="AR10" s="355"/>
      <c r="AS10" s="355"/>
      <c r="AT10" s="356"/>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3">
      <c r="A11" s="82"/>
      <c r="B11" s="249"/>
      <c r="C11" s="249"/>
      <c r="D11" s="250"/>
      <c r="E11" s="348"/>
      <c r="F11" s="347"/>
      <c r="G11" s="347"/>
      <c r="H11" s="347"/>
      <c r="I11" s="363"/>
      <c r="J11" s="51" t="str">
        <f>IF(AND('Mapa final'!$Y$40="Muy Alta",'Mapa final'!$AA$40="Leve"),CONCATENATE("R6C",'Mapa final'!$O$40),"")</f>
        <v/>
      </c>
      <c r="K11" s="52" t="str">
        <f>IF(AND('Mapa final'!$Y$41="Muy Alta",'Mapa final'!$AA$41="Leve"),CONCATENATE("R6C",'Mapa final'!$O$41),"")</f>
        <v/>
      </c>
      <c r="L11" s="52" t="str">
        <f>IF(AND('Mapa final'!$Y$42="Muy Alta",'Mapa final'!$AA$42="Leve"),CONCATENATE("R6C",'Mapa final'!$O$42),"")</f>
        <v/>
      </c>
      <c r="M11" s="52" t="str">
        <f>IF(AND('Mapa final'!$Y$43="Muy Alta",'Mapa final'!$AA$43="Leve"),CONCATENATE("R6C",'Mapa final'!$O$43),"")</f>
        <v/>
      </c>
      <c r="N11" s="52" t="str">
        <f>IF(AND('Mapa final'!$Y$44="Muy Alta",'Mapa final'!$AA$44="Leve"),CONCATENATE("R6C",'Mapa final'!$O$44),"")</f>
        <v/>
      </c>
      <c r="O11" s="53" t="str">
        <f>IF(AND('Mapa final'!$Y$45="Muy Alta",'Mapa final'!$AA$45="Leve"),CONCATENATE("R6C",'Mapa final'!$O$45),"")</f>
        <v/>
      </c>
      <c r="P11" s="51" t="str">
        <f>IF(AND('Mapa final'!$Y$40="Muy Alta",'Mapa final'!$AA$40="Menor"),CONCATENATE("R6C",'Mapa final'!$O$40),"")</f>
        <v/>
      </c>
      <c r="Q11" s="52" t="str">
        <f>IF(AND('Mapa final'!$Y$41="Muy Alta",'Mapa final'!$AA$41="Menor"),CONCATENATE("R6C",'Mapa final'!$O$41),"")</f>
        <v/>
      </c>
      <c r="R11" s="52" t="str">
        <f>IF(AND('Mapa final'!$Y$42="Muy Alta",'Mapa final'!$AA$42="Menor"),CONCATENATE("R6C",'Mapa final'!$O$42),"")</f>
        <v/>
      </c>
      <c r="S11" s="52" t="str">
        <f>IF(AND('Mapa final'!$Y$43="Muy Alta",'Mapa final'!$AA$43="Menor"),CONCATENATE("R6C",'Mapa final'!$O$43),"")</f>
        <v/>
      </c>
      <c r="T11" s="52" t="str">
        <f>IF(AND('Mapa final'!$Y$44="Muy Alta",'Mapa final'!$AA$44="Menor"),CONCATENATE("R6C",'Mapa final'!$O$44),"")</f>
        <v/>
      </c>
      <c r="U11" s="53" t="str">
        <f>IF(AND('Mapa final'!$Y$45="Muy Alta",'Mapa final'!$AA$45="Menor"),CONCATENATE("R6C",'Mapa final'!$O$45),"")</f>
        <v/>
      </c>
      <c r="V11" s="51" t="str">
        <f>IF(AND('Mapa final'!$Y$40="Muy Alta",'Mapa final'!$AA$40="Moderado"),CONCATENATE("R6C",'Mapa final'!$O$40),"")</f>
        <v/>
      </c>
      <c r="W11" s="52" t="str">
        <f>IF(AND('Mapa final'!$Y$41="Muy Alta",'Mapa final'!$AA$41="Moderado"),CONCATENATE("R6C",'Mapa final'!$O$41),"")</f>
        <v/>
      </c>
      <c r="X11" s="52" t="str">
        <f>IF(AND('Mapa final'!$Y$42="Muy Alta",'Mapa final'!$AA$42="Moderado"),CONCATENATE("R6C",'Mapa final'!$O$42),"")</f>
        <v/>
      </c>
      <c r="Y11" s="52" t="str">
        <f>IF(AND('Mapa final'!$Y$43="Muy Alta",'Mapa final'!$AA$43="Moderado"),CONCATENATE("R6C",'Mapa final'!$O$43),"")</f>
        <v/>
      </c>
      <c r="Z11" s="52" t="str">
        <f>IF(AND('Mapa final'!$Y$44="Muy Alta",'Mapa final'!$AA$44="Moderado"),CONCATENATE("R6C",'Mapa final'!$O$44),"")</f>
        <v/>
      </c>
      <c r="AA11" s="53" t="str">
        <f>IF(AND('Mapa final'!$Y$45="Muy Alta",'Mapa final'!$AA$45="Moderado"),CONCATENATE("R6C",'Mapa final'!$O$45),"")</f>
        <v/>
      </c>
      <c r="AB11" s="51" t="str">
        <f>IF(AND('Mapa final'!$Y$40="Muy Alta",'Mapa final'!$AA$40="Mayor"),CONCATENATE("R6C",'Mapa final'!$O$40),"")</f>
        <v/>
      </c>
      <c r="AC11" s="52" t="str">
        <f>IF(AND('Mapa final'!$Y$41="Muy Alta",'Mapa final'!$AA$41="Mayor"),CONCATENATE("R6C",'Mapa final'!$O$41),"")</f>
        <v/>
      </c>
      <c r="AD11" s="52" t="str">
        <f>IF(AND('Mapa final'!$Y$42="Muy Alta",'Mapa final'!$AA$42="Mayor"),CONCATENATE("R6C",'Mapa final'!$O$42),"")</f>
        <v/>
      </c>
      <c r="AE11" s="52" t="str">
        <f>IF(AND('Mapa final'!$Y$43="Muy Alta",'Mapa final'!$AA$43="Mayor"),CONCATENATE("R6C",'Mapa final'!$O$43),"")</f>
        <v/>
      </c>
      <c r="AF11" s="52" t="str">
        <f>IF(AND('Mapa final'!$Y$44="Muy Alta",'Mapa final'!$AA$44="Mayor"),CONCATENATE("R6C",'Mapa final'!$O$44),"")</f>
        <v/>
      </c>
      <c r="AG11" s="53" t="str">
        <f>IF(AND('Mapa final'!$Y$45="Muy Alta",'Mapa final'!$AA$45="Mayor"),CONCATENATE("R6C",'Mapa final'!$O$45),"")</f>
        <v/>
      </c>
      <c r="AH11" s="54" t="str">
        <f>IF(AND('Mapa final'!$Y$40="Muy Alta",'Mapa final'!$AA$40="Catastrófico"),CONCATENATE("R6C",'Mapa final'!$O$40),"")</f>
        <v/>
      </c>
      <c r="AI11" s="55" t="str">
        <f>IF(AND('Mapa final'!$Y$41="Muy Alta",'Mapa final'!$AA$41="Catastrófico"),CONCATENATE("R6C",'Mapa final'!$O$41),"")</f>
        <v/>
      </c>
      <c r="AJ11" s="55" t="str">
        <f>IF(AND('Mapa final'!$Y$42="Muy Alta",'Mapa final'!$AA$42="Catastrófico"),CONCATENATE("R6C",'Mapa final'!$O$42),"")</f>
        <v/>
      </c>
      <c r="AK11" s="55" t="str">
        <f>IF(AND('Mapa final'!$Y$43="Muy Alta",'Mapa final'!$AA$43="Catastrófico"),CONCATENATE("R6C",'Mapa final'!$O$43),"")</f>
        <v/>
      </c>
      <c r="AL11" s="55" t="str">
        <f>IF(AND('Mapa final'!$Y$44="Muy Alta",'Mapa final'!$AA$44="Catastrófico"),CONCATENATE("R6C",'Mapa final'!$O$44),"")</f>
        <v/>
      </c>
      <c r="AM11" s="56" t="str">
        <f>IF(AND('Mapa final'!$Y$45="Muy Alta",'Mapa final'!$AA$45="Catastrófico"),CONCATENATE("R6C",'Mapa final'!$O$45),"")</f>
        <v/>
      </c>
      <c r="AN11" s="82"/>
      <c r="AO11" s="354"/>
      <c r="AP11" s="355"/>
      <c r="AQ11" s="355"/>
      <c r="AR11" s="355"/>
      <c r="AS11" s="355"/>
      <c r="AT11" s="356"/>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3">
      <c r="A12" s="82"/>
      <c r="B12" s="249"/>
      <c r="C12" s="249"/>
      <c r="D12" s="250"/>
      <c r="E12" s="348"/>
      <c r="F12" s="347"/>
      <c r="G12" s="347"/>
      <c r="H12" s="347"/>
      <c r="I12" s="363"/>
      <c r="J12" s="51" t="str">
        <f>IF(AND('Mapa final'!$Y$46="Muy Alta",'Mapa final'!$AA$46="Leve"),CONCATENATE("R7C",'Mapa final'!$O$46),"")</f>
        <v/>
      </c>
      <c r="K12" s="52" t="str">
        <f>IF(AND('Mapa final'!$Y$47="Muy Alta",'Mapa final'!$AA$47="Leve"),CONCATENATE("R7C",'Mapa final'!$O$47),"")</f>
        <v/>
      </c>
      <c r="L12" s="52" t="str">
        <f>IF(AND('Mapa final'!$Y$48="Muy Alta",'Mapa final'!$AA$48="Leve"),CONCATENATE("R7C",'Mapa final'!$O$48),"")</f>
        <v/>
      </c>
      <c r="M12" s="52" t="str">
        <f>IF(AND('Mapa final'!$Y$49="Muy Alta",'Mapa final'!$AA$49="Leve"),CONCATENATE("R7C",'Mapa final'!$O$49),"")</f>
        <v/>
      </c>
      <c r="N12" s="52" t="str">
        <f>IF(AND('Mapa final'!$Y$50="Muy Alta",'Mapa final'!$AA$50="Leve"),CONCATENATE("R7C",'Mapa final'!$O$50),"")</f>
        <v/>
      </c>
      <c r="O12" s="53" t="str">
        <f>IF(AND('Mapa final'!$Y$51="Muy Alta",'Mapa final'!$AA$51="Leve"),CONCATENATE("R7C",'Mapa final'!$O$51),"")</f>
        <v/>
      </c>
      <c r="P12" s="51" t="str">
        <f>IF(AND('Mapa final'!$Y$46="Muy Alta",'Mapa final'!$AA$46="Menor"),CONCATENATE("R7C",'Mapa final'!$O$46),"")</f>
        <v/>
      </c>
      <c r="Q12" s="52" t="str">
        <f>IF(AND('Mapa final'!$Y$47="Muy Alta",'Mapa final'!$AA$47="Menor"),CONCATENATE("R7C",'Mapa final'!$O$47),"")</f>
        <v/>
      </c>
      <c r="R12" s="52" t="str">
        <f>IF(AND('Mapa final'!$Y$48="Muy Alta",'Mapa final'!$AA$48="Menor"),CONCATENATE("R7C",'Mapa final'!$O$48),"")</f>
        <v/>
      </c>
      <c r="S12" s="52" t="str">
        <f>IF(AND('Mapa final'!$Y$49="Muy Alta",'Mapa final'!$AA$49="Menor"),CONCATENATE("R7C",'Mapa final'!$O$49),"")</f>
        <v/>
      </c>
      <c r="T12" s="52" t="str">
        <f>IF(AND('Mapa final'!$Y$50="Muy Alta",'Mapa final'!$AA$50="Menor"),CONCATENATE("R7C",'Mapa final'!$O$50),"")</f>
        <v/>
      </c>
      <c r="U12" s="53" t="str">
        <f>IF(AND('Mapa final'!$Y$51="Muy Alta",'Mapa final'!$AA$51="Menor"),CONCATENATE("R7C",'Mapa final'!$O$51),"")</f>
        <v/>
      </c>
      <c r="V12" s="51" t="str">
        <f>IF(AND('Mapa final'!$Y$46="Muy Alta",'Mapa final'!$AA$46="Moderado"),CONCATENATE("R7C",'Mapa final'!$O$46),"")</f>
        <v/>
      </c>
      <c r="W12" s="52" t="str">
        <f>IF(AND('Mapa final'!$Y$47="Muy Alta",'Mapa final'!$AA$47="Moderado"),CONCATENATE("R7C",'Mapa final'!$O$47),"")</f>
        <v/>
      </c>
      <c r="X12" s="52" t="str">
        <f>IF(AND('Mapa final'!$Y$48="Muy Alta",'Mapa final'!$AA$48="Moderado"),CONCATENATE("R7C",'Mapa final'!$O$48),"")</f>
        <v/>
      </c>
      <c r="Y12" s="52" t="str">
        <f>IF(AND('Mapa final'!$Y$49="Muy Alta",'Mapa final'!$AA$49="Moderado"),CONCATENATE("R7C",'Mapa final'!$O$49),"")</f>
        <v/>
      </c>
      <c r="Z12" s="52" t="str">
        <f>IF(AND('Mapa final'!$Y$50="Muy Alta",'Mapa final'!$AA$50="Moderado"),CONCATENATE("R7C",'Mapa final'!$O$50),"")</f>
        <v/>
      </c>
      <c r="AA12" s="53" t="str">
        <f>IF(AND('Mapa final'!$Y$51="Muy Alta",'Mapa final'!$AA$51="Moderado"),CONCATENATE("R7C",'Mapa final'!$O$51),"")</f>
        <v/>
      </c>
      <c r="AB12" s="51" t="str">
        <f>IF(AND('Mapa final'!$Y$46="Muy Alta",'Mapa final'!$AA$46="Mayor"),CONCATENATE("R7C",'Mapa final'!$O$46),"")</f>
        <v/>
      </c>
      <c r="AC12" s="52" t="str">
        <f>IF(AND('Mapa final'!$Y$47="Muy Alta",'Mapa final'!$AA$47="Mayor"),CONCATENATE("R7C",'Mapa final'!$O$47),"")</f>
        <v/>
      </c>
      <c r="AD12" s="52" t="str">
        <f>IF(AND('Mapa final'!$Y$48="Muy Alta",'Mapa final'!$AA$48="Mayor"),CONCATENATE("R7C",'Mapa final'!$O$48),"")</f>
        <v/>
      </c>
      <c r="AE12" s="52" t="str">
        <f>IF(AND('Mapa final'!$Y$49="Muy Alta",'Mapa final'!$AA$49="Mayor"),CONCATENATE("R7C",'Mapa final'!$O$49),"")</f>
        <v/>
      </c>
      <c r="AF12" s="52" t="str">
        <f>IF(AND('Mapa final'!$Y$50="Muy Alta",'Mapa final'!$AA$50="Mayor"),CONCATENATE("R7C",'Mapa final'!$O$50),"")</f>
        <v/>
      </c>
      <c r="AG12" s="53" t="str">
        <f>IF(AND('Mapa final'!$Y$51="Muy Alta",'Mapa final'!$AA$51="Mayor"),CONCATENATE("R7C",'Mapa final'!$O$51),"")</f>
        <v/>
      </c>
      <c r="AH12" s="54" t="str">
        <f>IF(AND('Mapa final'!$Y$46="Muy Alta",'Mapa final'!$AA$46="Catastrófico"),CONCATENATE("R7C",'Mapa final'!$O$46),"")</f>
        <v/>
      </c>
      <c r="AI12" s="55" t="str">
        <f>IF(AND('Mapa final'!$Y$47="Muy Alta",'Mapa final'!$AA$47="Catastrófico"),CONCATENATE("R7C",'Mapa final'!$O$47),"")</f>
        <v/>
      </c>
      <c r="AJ12" s="55" t="str">
        <f>IF(AND('Mapa final'!$Y$48="Muy Alta",'Mapa final'!$AA$48="Catastrófico"),CONCATENATE("R7C",'Mapa final'!$O$48),"")</f>
        <v/>
      </c>
      <c r="AK12" s="55" t="str">
        <f>IF(AND('Mapa final'!$Y$49="Muy Alta",'Mapa final'!$AA$49="Catastrófico"),CONCATENATE("R7C",'Mapa final'!$O$49),"")</f>
        <v/>
      </c>
      <c r="AL12" s="55" t="str">
        <f>IF(AND('Mapa final'!$Y$50="Muy Alta",'Mapa final'!$AA$50="Catastrófico"),CONCATENATE("R7C",'Mapa final'!$O$50),"")</f>
        <v/>
      </c>
      <c r="AM12" s="56" t="str">
        <f>IF(AND('Mapa final'!$Y$51="Muy Alta",'Mapa final'!$AA$51="Catastrófico"),CONCATENATE("R7C",'Mapa final'!$O$51),"")</f>
        <v/>
      </c>
      <c r="AN12" s="82"/>
      <c r="AO12" s="354"/>
      <c r="AP12" s="355"/>
      <c r="AQ12" s="355"/>
      <c r="AR12" s="355"/>
      <c r="AS12" s="355"/>
      <c r="AT12" s="356"/>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3">
      <c r="A13" s="82"/>
      <c r="B13" s="249"/>
      <c r="C13" s="249"/>
      <c r="D13" s="250"/>
      <c r="E13" s="348"/>
      <c r="F13" s="347"/>
      <c r="G13" s="347"/>
      <c r="H13" s="347"/>
      <c r="I13" s="363"/>
      <c r="J13" s="51" t="str">
        <f>IF(AND('Mapa final'!$Y$52="Muy Alta",'Mapa final'!$AA$52="Leve"),CONCATENATE("R8C",'Mapa final'!$O$52),"")</f>
        <v/>
      </c>
      <c r="K13" s="52" t="str">
        <f>IF(AND('Mapa final'!$Y$53="Muy Alta",'Mapa final'!$AA$53="Leve"),CONCATENATE("R8C",'Mapa final'!$O$53),"")</f>
        <v/>
      </c>
      <c r="L13" s="52" t="str">
        <f>IF(AND('Mapa final'!$Y$54="Muy Alta",'Mapa final'!$AA$54="Leve"),CONCATENATE("R8C",'Mapa final'!$O$54),"")</f>
        <v/>
      </c>
      <c r="M13" s="52" t="str">
        <f>IF(AND('Mapa final'!$Y$55="Muy Alta",'Mapa final'!$AA$55="Leve"),CONCATENATE("R8C",'Mapa final'!$O$55),"")</f>
        <v/>
      </c>
      <c r="N13" s="52" t="str">
        <f>IF(AND('Mapa final'!$Y$56="Muy Alta",'Mapa final'!$AA$56="Leve"),CONCATENATE("R8C",'Mapa final'!$O$56),"")</f>
        <v/>
      </c>
      <c r="O13" s="53" t="str">
        <f>IF(AND('Mapa final'!$Y$57="Muy Alta",'Mapa final'!$AA$57="Leve"),CONCATENATE("R8C",'Mapa final'!$O$57),"")</f>
        <v/>
      </c>
      <c r="P13" s="51" t="str">
        <f>IF(AND('Mapa final'!$Y$52="Muy Alta",'Mapa final'!$AA$52="Menor"),CONCATENATE("R8C",'Mapa final'!$O$52),"")</f>
        <v/>
      </c>
      <c r="Q13" s="52" t="str">
        <f>IF(AND('Mapa final'!$Y$53="Muy Alta",'Mapa final'!$AA$53="Menor"),CONCATENATE("R8C",'Mapa final'!$O$53),"")</f>
        <v/>
      </c>
      <c r="R13" s="52" t="str">
        <f>IF(AND('Mapa final'!$Y$54="Muy Alta",'Mapa final'!$AA$54="Menor"),CONCATENATE("R8C",'Mapa final'!$O$54),"")</f>
        <v/>
      </c>
      <c r="S13" s="52" t="str">
        <f>IF(AND('Mapa final'!$Y$55="Muy Alta",'Mapa final'!$AA$55="Menor"),CONCATENATE("R8C",'Mapa final'!$O$55),"")</f>
        <v/>
      </c>
      <c r="T13" s="52" t="str">
        <f>IF(AND('Mapa final'!$Y$56="Muy Alta",'Mapa final'!$AA$56="Menor"),CONCATENATE("R8C",'Mapa final'!$O$56),"")</f>
        <v/>
      </c>
      <c r="U13" s="53" t="str">
        <f>IF(AND('Mapa final'!$Y$57="Muy Alta",'Mapa final'!$AA$57="Menor"),CONCATENATE("R8C",'Mapa final'!$O$57),"")</f>
        <v/>
      </c>
      <c r="V13" s="51" t="str">
        <f>IF(AND('Mapa final'!$Y$52="Muy Alta",'Mapa final'!$AA$52="Moderado"),CONCATENATE("R8C",'Mapa final'!$O$52),"")</f>
        <v/>
      </c>
      <c r="W13" s="52" t="str">
        <f>IF(AND('Mapa final'!$Y$53="Muy Alta",'Mapa final'!$AA$53="Moderado"),CONCATENATE("R8C",'Mapa final'!$O$53),"")</f>
        <v/>
      </c>
      <c r="X13" s="52" t="str">
        <f>IF(AND('Mapa final'!$Y$54="Muy Alta",'Mapa final'!$AA$54="Moderado"),CONCATENATE("R8C",'Mapa final'!$O$54),"")</f>
        <v/>
      </c>
      <c r="Y13" s="52" t="str">
        <f>IF(AND('Mapa final'!$Y$55="Muy Alta",'Mapa final'!$AA$55="Moderado"),CONCATENATE("R8C",'Mapa final'!$O$55),"")</f>
        <v/>
      </c>
      <c r="Z13" s="52" t="str">
        <f>IF(AND('Mapa final'!$Y$56="Muy Alta",'Mapa final'!$AA$56="Moderado"),CONCATENATE("R8C",'Mapa final'!$O$56),"")</f>
        <v/>
      </c>
      <c r="AA13" s="53" t="str">
        <f>IF(AND('Mapa final'!$Y$57="Muy Alta",'Mapa final'!$AA$57="Moderado"),CONCATENATE("R8C",'Mapa final'!$O$57),"")</f>
        <v/>
      </c>
      <c r="AB13" s="51" t="str">
        <f>IF(AND('Mapa final'!$Y$52="Muy Alta",'Mapa final'!$AA$52="Mayor"),CONCATENATE("R8C",'Mapa final'!$O$52),"")</f>
        <v/>
      </c>
      <c r="AC13" s="52" t="str">
        <f>IF(AND('Mapa final'!$Y$53="Muy Alta",'Mapa final'!$AA$53="Mayor"),CONCATENATE("R8C",'Mapa final'!$O$53),"")</f>
        <v/>
      </c>
      <c r="AD13" s="52" t="str">
        <f>IF(AND('Mapa final'!$Y$54="Muy Alta",'Mapa final'!$AA$54="Mayor"),CONCATENATE("R8C",'Mapa final'!$O$54),"")</f>
        <v/>
      </c>
      <c r="AE13" s="52" t="str">
        <f>IF(AND('Mapa final'!$Y$55="Muy Alta",'Mapa final'!$AA$55="Mayor"),CONCATENATE("R8C",'Mapa final'!$O$55),"")</f>
        <v/>
      </c>
      <c r="AF13" s="52" t="str">
        <f>IF(AND('Mapa final'!$Y$56="Muy Alta",'Mapa final'!$AA$56="Mayor"),CONCATENATE("R8C",'Mapa final'!$O$56),"")</f>
        <v/>
      </c>
      <c r="AG13" s="53" t="str">
        <f>IF(AND('Mapa final'!$Y$57="Muy Alta",'Mapa final'!$AA$57="Mayor"),CONCATENATE("R8C",'Mapa final'!$O$57),"")</f>
        <v/>
      </c>
      <c r="AH13" s="54" t="str">
        <f>IF(AND('Mapa final'!$Y$52="Muy Alta",'Mapa final'!$AA$52="Catastrófico"),CONCATENATE("R8C",'Mapa final'!$O$52),"")</f>
        <v/>
      </c>
      <c r="AI13" s="55" t="str">
        <f>IF(AND('Mapa final'!$Y$53="Muy Alta",'Mapa final'!$AA$53="Catastrófico"),CONCATENATE("R8C",'Mapa final'!$O$53),"")</f>
        <v/>
      </c>
      <c r="AJ13" s="55" t="str">
        <f>IF(AND('Mapa final'!$Y$54="Muy Alta",'Mapa final'!$AA$54="Catastrófico"),CONCATENATE("R8C",'Mapa final'!$O$54),"")</f>
        <v/>
      </c>
      <c r="AK13" s="55" t="str">
        <f>IF(AND('Mapa final'!$Y$55="Muy Alta",'Mapa final'!$AA$55="Catastrófico"),CONCATENATE("R8C",'Mapa final'!$O$55),"")</f>
        <v/>
      </c>
      <c r="AL13" s="55" t="str">
        <f>IF(AND('Mapa final'!$Y$56="Muy Alta",'Mapa final'!$AA$56="Catastrófico"),CONCATENATE("R8C",'Mapa final'!$O$56),"")</f>
        <v/>
      </c>
      <c r="AM13" s="56" t="str">
        <f>IF(AND('Mapa final'!$Y$57="Muy Alta",'Mapa final'!$AA$57="Catastrófico"),CONCATENATE("R8C",'Mapa final'!$O$57),"")</f>
        <v/>
      </c>
      <c r="AN13" s="82"/>
      <c r="AO13" s="354"/>
      <c r="AP13" s="355"/>
      <c r="AQ13" s="355"/>
      <c r="AR13" s="355"/>
      <c r="AS13" s="355"/>
      <c r="AT13" s="356"/>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3">
      <c r="A14" s="82"/>
      <c r="B14" s="249"/>
      <c r="C14" s="249"/>
      <c r="D14" s="250"/>
      <c r="E14" s="348"/>
      <c r="F14" s="347"/>
      <c r="G14" s="347"/>
      <c r="H14" s="347"/>
      <c r="I14" s="363"/>
      <c r="J14" s="51" t="str">
        <f>IF(AND('Mapa final'!$Y$58="Muy Alta",'Mapa final'!$AA$58="Leve"),CONCATENATE("R9C",'Mapa final'!$O$58),"")</f>
        <v/>
      </c>
      <c r="K14" s="52" t="str">
        <f>IF(AND('Mapa final'!$Y$59="Muy Alta",'Mapa final'!$AA$59="Leve"),CONCATENATE("R9C",'Mapa final'!$O$59),"")</f>
        <v/>
      </c>
      <c r="L14" s="52" t="str">
        <f>IF(AND('Mapa final'!$Y$60="Muy Alta",'Mapa final'!$AA$60="Leve"),CONCATENATE("R9C",'Mapa final'!$O$60),"")</f>
        <v/>
      </c>
      <c r="M14" s="52" t="str">
        <f>IF(AND('Mapa final'!$Y$61="Muy Alta",'Mapa final'!$AA$61="Leve"),CONCATENATE("R9C",'Mapa final'!$O$61),"")</f>
        <v/>
      </c>
      <c r="N14" s="52" t="str">
        <f>IF(AND('Mapa final'!$Y$62="Muy Alta",'Mapa final'!$AA$62="Leve"),CONCATENATE("R9C",'Mapa final'!$O$62),"")</f>
        <v/>
      </c>
      <c r="O14" s="53" t="str">
        <f>IF(AND('Mapa final'!$Y$63="Muy Alta",'Mapa final'!$AA$63="Leve"),CONCATENATE("R9C",'Mapa final'!$O$63),"")</f>
        <v/>
      </c>
      <c r="P14" s="51" t="str">
        <f>IF(AND('Mapa final'!$Y$58="Muy Alta",'Mapa final'!$AA$58="Menor"),CONCATENATE("R9C",'Mapa final'!$O$58),"")</f>
        <v/>
      </c>
      <c r="Q14" s="52" t="str">
        <f>IF(AND('Mapa final'!$Y$59="Muy Alta",'Mapa final'!$AA$59="Menor"),CONCATENATE("R9C",'Mapa final'!$O$59),"")</f>
        <v/>
      </c>
      <c r="R14" s="52" t="str">
        <f>IF(AND('Mapa final'!$Y$60="Muy Alta",'Mapa final'!$AA$60="Menor"),CONCATENATE("R9C",'Mapa final'!$O$60),"")</f>
        <v/>
      </c>
      <c r="S14" s="52" t="str">
        <f>IF(AND('Mapa final'!$Y$61="Muy Alta",'Mapa final'!$AA$61="Menor"),CONCATENATE("R9C",'Mapa final'!$O$61),"")</f>
        <v/>
      </c>
      <c r="T14" s="52" t="str">
        <f>IF(AND('Mapa final'!$Y$62="Muy Alta",'Mapa final'!$AA$62="Menor"),CONCATENATE("R9C",'Mapa final'!$O$62),"")</f>
        <v/>
      </c>
      <c r="U14" s="53" t="str">
        <f>IF(AND('Mapa final'!$Y$63="Muy Alta",'Mapa final'!$AA$63="Menor"),CONCATENATE("R9C",'Mapa final'!$O$63),"")</f>
        <v/>
      </c>
      <c r="V14" s="51" t="str">
        <f>IF(AND('Mapa final'!$Y$58="Muy Alta",'Mapa final'!$AA$58="Moderado"),CONCATENATE("R9C",'Mapa final'!$O$58),"")</f>
        <v/>
      </c>
      <c r="W14" s="52" t="str">
        <f>IF(AND('Mapa final'!$Y$59="Muy Alta",'Mapa final'!$AA$59="Moderado"),CONCATENATE("R9C",'Mapa final'!$O$59),"")</f>
        <v/>
      </c>
      <c r="X14" s="52" t="str">
        <f>IF(AND('Mapa final'!$Y$60="Muy Alta",'Mapa final'!$AA$60="Moderado"),CONCATENATE("R9C",'Mapa final'!$O$60),"")</f>
        <v/>
      </c>
      <c r="Y14" s="52" t="str">
        <f>IF(AND('Mapa final'!$Y$61="Muy Alta",'Mapa final'!$AA$61="Moderado"),CONCATENATE("R9C",'Mapa final'!$O$61),"")</f>
        <v/>
      </c>
      <c r="Z14" s="52" t="str">
        <f>IF(AND('Mapa final'!$Y$62="Muy Alta",'Mapa final'!$AA$62="Moderado"),CONCATENATE("R9C",'Mapa final'!$O$62),"")</f>
        <v/>
      </c>
      <c r="AA14" s="53" t="str">
        <f>IF(AND('Mapa final'!$Y$63="Muy Alta",'Mapa final'!$AA$63="Moderado"),CONCATENATE("R9C",'Mapa final'!$O$63),"")</f>
        <v/>
      </c>
      <c r="AB14" s="51" t="str">
        <f>IF(AND('Mapa final'!$Y$58="Muy Alta",'Mapa final'!$AA$58="Mayor"),CONCATENATE("R9C",'Mapa final'!$O$58),"")</f>
        <v/>
      </c>
      <c r="AC14" s="52" t="str">
        <f>IF(AND('Mapa final'!$Y$59="Muy Alta",'Mapa final'!$AA$59="Mayor"),CONCATENATE("R9C",'Mapa final'!$O$59),"")</f>
        <v/>
      </c>
      <c r="AD14" s="52" t="str">
        <f>IF(AND('Mapa final'!$Y$60="Muy Alta",'Mapa final'!$AA$60="Mayor"),CONCATENATE("R9C",'Mapa final'!$O$60),"")</f>
        <v/>
      </c>
      <c r="AE14" s="52" t="str">
        <f>IF(AND('Mapa final'!$Y$61="Muy Alta",'Mapa final'!$AA$61="Mayor"),CONCATENATE("R9C",'Mapa final'!$O$61),"")</f>
        <v/>
      </c>
      <c r="AF14" s="52" t="str">
        <f>IF(AND('Mapa final'!$Y$62="Muy Alta",'Mapa final'!$AA$62="Mayor"),CONCATENATE("R9C",'Mapa final'!$O$62),"")</f>
        <v/>
      </c>
      <c r="AG14" s="53" t="str">
        <f>IF(AND('Mapa final'!$Y$63="Muy Alta",'Mapa final'!$AA$63="Mayor"),CONCATENATE("R9C",'Mapa final'!$O$63),"")</f>
        <v/>
      </c>
      <c r="AH14" s="54" t="str">
        <f>IF(AND('Mapa final'!$Y$58="Muy Alta",'Mapa final'!$AA$58="Catastrófico"),CONCATENATE("R9C",'Mapa final'!$O$58),"")</f>
        <v/>
      </c>
      <c r="AI14" s="55" t="str">
        <f>IF(AND('Mapa final'!$Y$59="Muy Alta",'Mapa final'!$AA$59="Catastrófico"),CONCATENATE("R9C",'Mapa final'!$O$59),"")</f>
        <v/>
      </c>
      <c r="AJ14" s="55" t="str">
        <f>IF(AND('Mapa final'!$Y$60="Muy Alta",'Mapa final'!$AA$60="Catastrófico"),CONCATENATE("R9C",'Mapa final'!$O$60),"")</f>
        <v/>
      </c>
      <c r="AK14" s="55" t="str">
        <f>IF(AND('Mapa final'!$Y$61="Muy Alta",'Mapa final'!$AA$61="Catastrófico"),CONCATENATE("R9C",'Mapa final'!$O$61),"")</f>
        <v/>
      </c>
      <c r="AL14" s="55" t="str">
        <f>IF(AND('Mapa final'!$Y$62="Muy Alta",'Mapa final'!$AA$62="Catastrófico"),CONCATENATE("R9C",'Mapa final'!$O$62),"")</f>
        <v/>
      </c>
      <c r="AM14" s="56" t="str">
        <f>IF(AND('Mapa final'!$Y$63="Muy Alta",'Mapa final'!$AA$63="Catastrófico"),CONCATENATE("R9C",'Mapa final'!$O$63),"")</f>
        <v/>
      </c>
      <c r="AN14" s="82"/>
      <c r="AO14" s="354"/>
      <c r="AP14" s="355"/>
      <c r="AQ14" s="355"/>
      <c r="AR14" s="355"/>
      <c r="AS14" s="355"/>
      <c r="AT14" s="356"/>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5">
      <c r="A15" s="82"/>
      <c r="B15" s="249"/>
      <c r="C15" s="249"/>
      <c r="D15" s="250"/>
      <c r="E15" s="349"/>
      <c r="F15" s="350"/>
      <c r="G15" s="350"/>
      <c r="H15" s="350"/>
      <c r="I15" s="364"/>
      <c r="J15" s="57" t="str">
        <f>IF(AND('Mapa final'!$Y$64="Muy Alta",'Mapa final'!$AA$64="Leve"),CONCATENATE("R10C",'Mapa final'!$O$64),"")</f>
        <v/>
      </c>
      <c r="K15" s="58" t="str">
        <f>IF(AND('Mapa final'!$Y$65="Muy Alta",'Mapa final'!$AA$65="Leve"),CONCATENATE("R10C",'Mapa final'!$O$65),"")</f>
        <v/>
      </c>
      <c r="L15" s="58" t="str">
        <f>IF(AND('Mapa final'!$Y$66="Muy Alta",'Mapa final'!$AA$66="Leve"),CONCATENATE("R10C",'Mapa final'!$O$66),"")</f>
        <v/>
      </c>
      <c r="M15" s="58" t="str">
        <f>IF(AND('Mapa final'!$Y$67="Muy Alta",'Mapa final'!$AA$67="Leve"),CONCATENATE("R10C",'Mapa final'!$O$67),"")</f>
        <v/>
      </c>
      <c r="N15" s="58" t="str">
        <f>IF(AND('Mapa final'!$Y$68="Muy Alta",'Mapa final'!$AA$68="Leve"),CONCATENATE("R10C",'Mapa final'!$O$68),"")</f>
        <v/>
      </c>
      <c r="O15" s="59" t="str">
        <f>IF(AND('Mapa final'!$Y$69="Muy Alta",'Mapa final'!$AA$69="Leve"),CONCATENATE("R10C",'Mapa final'!$O$69),"")</f>
        <v/>
      </c>
      <c r="P15" s="51" t="str">
        <f>IF(AND('Mapa final'!$Y$64="Muy Alta",'Mapa final'!$AA$64="Menor"),CONCATENATE("R10C",'Mapa final'!$O$64),"")</f>
        <v/>
      </c>
      <c r="Q15" s="52" t="str">
        <f>IF(AND('Mapa final'!$Y$65="Muy Alta",'Mapa final'!$AA$65="Menor"),CONCATENATE("R10C",'Mapa final'!$O$65),"")</f>
        <v/>
      </c>
      <c r="R15" s="52" t="str">
        <f>IF(AND('Mapa final'!$Y$66="Muy Alta",'Mapa final'!$AA$66="Menor"),CONCATENATE("R10C",'Mapa final'!$O$66),"")</f>
        <v/>
      </c>
      <c r="S15" s="52" t="str">
        <f>IF(AND('Mapa final'!$Y$67="Muy Alta",'Mapa final'!$AA$67="Menor"),CONCATENATE("R10C",'Mapa final'!$O$67),"")</f>
        <v/>
      </c>
      <c r="T15" s="52" t="str">
        <f>IF(AND('Mapa final'!$Y$68="Muy Alta",'Mapa final'!$AA$68="Menor"),CONCATENATE("R10C",'Mapa final'!$O$68),"")</f>
        <v/>
      </c>
      <c r="U15" s="53" t="str">
        <f>IF(AND('Mapa final'!$Y$69="Muy Alta",'Mapa final'!$AA$69="Menor"),CONCATENATE("R10C",'Mapa final'!$O$69),"")</f>
        <v/>
      </c>
      <c r="V15" s="57" t="str">
        <f>IF(AND('Mapa final'!$Y$64="Muy Alta",'Mapa final'!$AA$64="Moderado"),CONCATENATE("R10C",'Mapa final'!$O$64),"")</f>
        <v/>
      </c>
      <c r="W15" s="58" t="str">
        <f>IF(AND('Mapa final'!$Y$65="Muy Alta",'Mapa final'!$AA$65="Moderado"),CONCATENATE("R10C",'Mapa final'!$O$65),"")</f>
        <v/>
      </c>
      <c r="X15" s="58" t="str">
        <f>IF(AND('Mapa final'!$Y$66="Muy Alta",'Mapa final'!$AA$66="Moderado"),CONCATENATE("R10C",'Mapa final'!$O$66),"")</f>
        <v/>
      </c>
      <c r="Y15" s="58" t="str">
        <f>IF(AND('Mapa final'!$Y$67="Muy Alta",'Mapa final'!$AA$67="Moderado"),CONCATENATE("R10C",'Mapa final'!$O$67),"")</f>
        <v/>
      </c>
      <c r="Z15" s="58" t="str">
        <f>IF(AND('Mapa final'!$Y$68="Muy Alta",'Mapa final'!$AA$68="Moderado"),CONCATENATE("R10C",'Mapa final'!$O$68),"")</f>
        <v/>
      </c>
      <c r="AA15" s="59" t="str">
        <f>IF(AND('Mapa final'!$Y$69="Muy Alta",'Mapa final'!$AA$69="Moderado"),CONCATENATE("R10C",'Mapa final'!$O$69),"")</f>
        <v/>
      </c>
      <c r="AB15" s="51" t="str">
        <f>IF(AND('Mapa final'!$Y$64="Muy Alta",'Mapa final'!$AA$64="Mayor"),CONCATENATE("R10C",'Mapa final'!$O$64),"")</f>
        <v/>
      </c>
      <c r="AC15" s="52" t="str">
        <f>IF(AND('Mapa final'!$Y$65="Muy Alta",'Mapa final'!$AA$65="Mayor"),CONCATENATE("R10C",'Mapa final'!$O$65),"")</f>
        <v/>
      </c>
      <c r="AD15" s="52" t="str">
        <f>IF(AND('Mapa final'!$Y$66="Muy Alta",'Mapa final'!$AA$66="Mayor"),CONCATENATE("R10C",'Mapa final'!$O$66),"")</f>
        <v/>
      </c>
      <c r="AE15" s="52" t="str">
        <f>IF(AND('Mapa final'!$Y$67="Muy Alta",'Mapa final'!$AA$67="Mayor"),CONCATENATE("R10C",'Mapa final'!$O$67),"")</f>
        <v/>
      </c>
      <c r="AF15" s="52" t="str">
        <f>IF(AND('Mapa final'!$Y$68="Muy Alta",'Mapa final'!$AA$68="Mayor"),CONCATENATE("R10C",'Mapa final'!$O$68),"")</f>
        <v/>
      </c>
      <c r="AG15" s="53" t="str">
        <f>IF(AND('Mapa final'!$Y$69="Muy Alta",'Mapa final'!$AA$69="Mayor"),CONCATENATE("R10C",'Mapa final'!$O$69),"")</f>
        <v/>
      </c>
      <c r="AH15" s="60" t="str">
        <f>IF(AND('Mapa final'!$Y$64="Muy Alta",'Mapa final'!$AA$64="Catastrófico"),CONCATENATE("R10C",'Mapa final'!$O$64),"")</f>
        <v/>
      </c>
      <c r="AI15" s="61" t="str">
        <f>IF(AND('Mapa final'!$Y$65="Muy Alta",'Mapa final'!$AA$65="Catastrófico"),CONCATENATE("R10C",'Mapa final'!$O$65),"")</f>
        <v/>
      </c>
      <c r="AJ15" s="61" t="str">
        <f>IF(AND('Mapa final'!$Y$66="Muy Alta",'Mapa final'!$AA$66="Catastrófico"),CONCATENATE("R10C",'Mapa final'!$O$66),"")</f>
        <v/>
      </c>
      <c r="AK15" s="61" t="str">
        <f>IF(AND('Mapa final'!$Y$67="Muy Alta",'Mapa final'!$AA$67="Catastrófico"),CONCATENATE("R10C",'Mapa final'!$O$67),"")</f>
        <v/>
      </c>
      <c r="AL15" s="61" t="str">
        <f>IF(AND('Mapa final'!$Y$68="Muy Alta",'Mapa final'!$AA$68="Catastrófico"),CONCATENATE("R10C",'Mapa final'!$O$68),"")</f>
        <v/>
      </c>
      <c r="AM15" s="62" t="str">
        <f>IF(AND('Mapa final'!$Y$69="Muy Alta",'Mapa final'!$AA$69="Catastrófico"),CONCATENATE("R10C",'Mapa final'!$O$69),"")</f>
        <v/>
      </c>
      <c r="AN15" s="82"/>
      <c r="AO15" s="357"/>
      <c r="AP15" s="358"/>
      <c r="AQ15" s="358"/>
      <c r="AR15" s="358"/>
      <c r="AS15" s="358"/>
      <c r="AT15" s="359"/>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3">
      <c r="A16" s="82"/>
      <c r="B16" s="249"/>
      <c r="C16" s="249"/>
      <c r="D16" s="250"/>
      <c r="E16" s="344" t="s">
        <v>114</v>
      </c>
      <c r="F16" s="345"/>
      <c r="G16" s="345"/>
      <c r="H16" s="345"/>
      <c r="I16" s="345"/>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35" t="s">
        <v>79</v>
      </c>
      <c r="AP16" s="336"/>
      <c r="AQ16" s="336"/>
      <c r="AR16" s="336"/>
      <c r="AS16" s="336"/>
      <c r="AT16" s="337"/>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3">
      <c r="A17" s="82"/>
      <c r="B17" s="249"/>
      <c r="C17" s="249"/>
      <c r="D17" s="250"/>
      <c r="E17" s="346"/>
      <c r="F17" s="347"/>
      <c r="G17" s="347"/>
      <c r="H17" s="347"/>
      <c r="I17" s="347"/>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38"/>
      <c r="AP17" s="339"/>
      <c r="AQ17" s="339"/>
      <c r="AR17" s="339"/>
      <c r="AS17" s="339"/>
      <c r="AT17" s="340"/>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3">
      <c r="A18" s="82"/>
      <c r="B18" s="249"/>
      <c r="C18" s="249"/>
      <c r="D18" s="250"/>
      <c r="E18" s="348"/>
      <c r="F18" s="347"/>
      <c r="G18" s="347"/>
      <c r="H18" s="347"/>
      <c r="I18" s="347"/>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38"/>
      <c r="AP18" s="339"/>
      <c r="AQ18" s="339"/>
      <c r="AR18" s="339"/>
      <c r="AS18" s="339"/>
      <c r="AT18" s="340"/>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3">
      <c r="A19" s="82"/>
      <c r="B19" s="249"/>
      <c r="C19" s="249"/>
      <c r="D19" s="250"/>
      <c r="E19" s="348"/>
      <c r="F19" s="347"/>
      <c r="G19" s="347"/>
      <c r="H19" s="347"/>
      <c r="I19" s="347"/>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38"/>
      <c r="AP19" s="339"/>
      <c r="AQ19" s="339"/>
      <c r="AR19" s="339"/>
      <c r="AS19" s="339"/>
      <c r="AT19" s="340"/>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3">
      <c r="A20" s="82"/>
      <c r="B20" s="249"/>
      <c r="C20" s="249"/>
      <c r="D20" s="250"/>
      <c r="E20" s="348"/>
      <c r="F20" s="347"/>
      <c r="G20" s="347"/>
      <c r="H20" s="347"/>
      <c r="I20" s="347"/>
      <c r="J20" s="66" t="str">
        <f>IF(AND('Mapa final'!$Y$34="Alta",'Mapa final'!$AA$34="Leve"),CONCATENATE("R5C",'Mapa final'!$O$34),"")</f>
        <v/>
      </c>
      <c r="K20" s="67" t="str">
        <f>IF(AND('Mapa final'!$Y$35="Alta",'Mapa final'!$AA$35="Leve"),CONCATENATE("R5C",'Mapa final'!$O$35),"")</f>
        <v/>
      </c>
      <c r="L20" s="67" t="str">
        <f>IF(AND('Mapa final'!$Y$36="Alta",'Mapa final'!$AA$36="Leve"),CONCATENATE("R5C",'Mapa final'!$O$36),"")</f>
        <v/>
      </c>
      <c r="M20" s="67" t="str">
        <f>IF(AND('Mapa final'!$Y$37="Alta",'Mapa final'!$AA$37="Leve"),CONCATENATE("R5C",'Mapa final'!$O$37),"")</f>
        <v/>
      </c>
      <c r="N20" s="67" t="str">
        <f>IF(AND('Mapa final'!$Y$38="Alta",'Mapa final'!$AA$38="Leve"),CONCATENATE("R5C",'Mapa final'!$O$38),"")</f>
        <v/>
      </c>
      <c r="O20" s="68" t="str">
        <f>IF(AND('Mapa final'!$Y$39="Alta",'Mapa final'!$AA$39="Leve"),CONCATENATE("R5C",'Mapa final'!$O$39),"")</f>
        <v/>
      </c>
      <c r="P20" s="66" t="str">
        <f>IF(AND('Mapa final'!$Y$34="Alta",'Mapa final'!$AA$34="Menor"),CONCATENATE("R5C",'Mapa final'!$O$34),"")</f>
        <v/>
      </c>
      <c r="Q20" s="67" t="str">
        <f>IF(AND('Mapa final'!$Y$35="Alta",'Mapa final'!$AA$35="Menor"),CONCATENATE("R5C",'Mapa final'!$O$35),"")</f>
        <v/>
      </c>
      <c r="R20" s="67" t="str">
        <f>IF(AND('Mapa final'!$Y$36="Alta",'Mapa final'!$AA$36="Menor"),CONCATENATE("R5C",'Mapa final'!$O$36),"")</f>
        <v/>
      </c>
      <c r="S20" s="67" t="str">
        <f>IF(AND('Mapa final'!$Y$37="Alta",'Mapa final'!$AA$37="Menor"),CONCATENATE("R5C",'Mapa final'!$O$37),"")</f>
        <v/>
      </c>
      <c r="T20" s="67" t="str">
        <f>IF(AND('Mapa final'!$Y$38="Alta",'Mapa final'!$AA$38="Menor"),CONCATENATE("R5C",'Mapa final'!$O$38),"")</f>
        <v/>
      </c>
      <c r="U20" s="68" t="str">
        <f>IF(AND('Mapa final'!$Y$39="Alta",'Mapa final'!$AA$39="Menor"),CONCATENATE("R5C",'Mapa final'!$O$39),"")</f>
        <v/>
      </c>
      <c r="V20" s="51" t="str">
        <f>IF(AND('Mapa final'!$Y$34="Alta",'Mapa final'!$AA$34="Moderado"),CONCATENATE("R5C",'Mapa final'!$O$34),"")</f>
        <v/>
      </c>
      <c r="W20" s="52" t="str">
        <f>IF(AND('Mapa final'!$Y$35="Alta",'Mapa final'!$AA$35="Moderado"),CONCATENATE("R5C",'Mapa final'!$O$35),"")</f>
        <v/>
      </c>
      <c r="X20" s="52" t="str">
        <f>IF(AND('Mapa final'!$Y$36="Alta",'Mapa final'!$AA$36="Moderado"),CONCATENATE("R5C",'Mapa final'!$O$36),"")</f>
        <v/>
      </c>
      <c r="Y20" s="52" t="str">
        <f>IF(AND('Mapa final'!$Y$37="Alta",'Mapa final'!$AA$37="Moderado"),CONCATENATE("R5C",'Mapa final'!$O$37),"")</f>
        <v/>
      </c>
      <c r="Z20" s="52" t="str">
        <f>IF(AND('Mapa final'!$Y$38="Alta",'Mapa final'!$AA$38="Moderado"),CONCATENATE("R5C",'Mapa final'!$O$38),"")</f>
        <v/>
      </c>
      <c r="AA20" s="53" t="str">
        <f>IF(AND('Mapa final'!$Y$39="Alta",'Mapa final'!$AA$39="Moderado"),CONCATENATE("R5C",'Mapa final'!$O$39),"")</f>
        <v/>
      </c>
      <c r="AB20" s="51" t="str">
        <f>IF(AND('Mapa final'!$Y$34="Alta",'Mapa final'!$AA$34="Mayor"),CONCATENATE("R5C",'Mapa final'!$O$34),"")</f>
        <v/>
      </c>
      <c r="AC20" s="52" t="str">
        <f>IF(AND('Mapa final'!$Y$35="Alta",'Mapa final'!$AA$35="Mayor"),CONCATENATE("R5C",'Mapa final'!$O$35),"")</f>
        <v/>
      </c>
      <c r="AD20" s="52" t="str">
        <f>IF(AND('Mapa final'!$Y$36="Alta",'Mapa final'!$AA$36="Mayor"),CONCATENATE("R5C",'Mapa final'!$O$36),"")</f>
        <v/>
      </c>
      <c r="AE20" s="52" t="str">
        <f>IF(AND('Mapa final'!$Y$37="Alta",'Mapa final'!$AA$37="Mayor"),CONCATENATE("R5C",'Mapa final'!$O$37),"")</f>
        <v/>
      </c>
      <c r="AF20" s="52" t="str">
        <f>IF(AND('Mapa final'!$Y$38="Alta",'Mapa final'!$AA$38="Mayor"),CONCATENATE("R5C",'Mapa final'!$O$38),"")</f>
        <v/>
      </c>
      <c r="AG20" s="53" t="str">
        <f>IF(AND('Mapa final'!$Y$39="Alta",'Mapa final'!$AA$39="Mayor"),CONCATENATE("R5C",'Mapa final'!$O$39),"")</f>
        <v/>
      </c>
      <c r="AH20" s="54" t="str">
        <f>IF(AND('Mapa final'!$Y$34="Alta",'Mapa final'!$AA$34="Catastrófico"),CONCATENATE("R5C",'Mapa final'!$O$34),"")</f>
        <v/>
      </c>
      <c r="AI20" s="55" t="str">
        <f>IF(AND('Mapa final'!$Y$35="Alta",'Mapa final'!$AA$35="Catastrófico"),CONCATENATE("R5C",'Mapa final'!$O$35),"")</f>
        <v/>
      </c>
      <c r="AJ20" s="55" t="str">
        <f>IF(AND('Mapa final'!$Y$36="Alta",'Mapa final'!$AA$36="Catastrófico"),CONCATENATE("R5C",'Mapa final'!$O$36),"")</f>
        <v/>
      </c>
      <c r="AK20" s="55" t="str">
        <f>IF(AND('Mapa final'!$Y$37="Alta",'Mapa final'!$AA$37="Catastrófico"),CONCATENATE("R5C",'Mapa final'!$O$37),"")</f>
        <v/>
      </c>
      <c r="AL20" s="55" t="str">
        <f>IF(AND('Mapa final'!$Y$38="Alta",'Mapa final'!$AA$38="Catastrófico"),CONCATENATE("R5C",'Mapa final'!$O$38),"")</f>
        <v/>
      </c>
      <c r="AM20" s="56" t="str">
        <f>IF(AND('Mapa final'!$Y$39="Alta",'Mapa final'!$AA$39="Catastrófico"),CONCATENATE("R5C",'Mapa final'!$O$39),"")</f>
        <v/>
      </c>
      <c r="AN20" s="82"/>
      <c r="AO20" s="338"/>
      <c r="AP20" s="339"/>
      <c r="AQ20" s="339"/>
      <c r="AR20" s="339"/>
      <c r="AS20" s="339"/>
      <c r="AT20" s="340"/>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3">
      <c r="A21" s="82"/>
      <c r="B21" s="249"/>
      <c r="C21" s="249"/>
      <c r="D21" s="250"/>
      <c r="E21" s="348"/>
      <c r="F21" s="347"/>
      <c r="G21" s="347"/>
      <c r="H21" s="347"/>
      <c r="I21" s="347"/>
      <c r="J21" s="66" t="str">
        <f>IF(AND('Mapa final'!$Y$40="Alta",'Mapa final'!$AA$40="Leve"),CONCATENATE("R6C",'Mapa final'!$O$40),"")</f>
        <v/>
      </c>
      <c r="K21" s="67" t="str">
        <f>IF(AND('Mapa final'!$Y$41="Alta",'Mapa final'!$AA$41="Leve"),CONCATENATE("R6C",'Mapa final'!$O$41),"")</f>
        <v/>
      </c>
      <c r="L21" s="67" t="str">
        <f>IF(AND('Mapa final'!$Y$42="Alta",'Mapa final'!$AA$42="Leve"),CONCATENATE("R6C",'Mapa final'!$O$42),"")</f>
        <v/>
      </c>
      <c r="M21" s="67" t="str">
        <f>IF(AND('Mapa final'!$Y$43="Alta",'Mapa final'!$AA$43="Leve"),CONCATENATE("R6C",'Mapa final'!$O$43),"")</f>
        <v/>
      </c>
      <c r="N21" s="67" t="str">
        <f>IF(AND('Mapa final'!$Y$44="Alta",'Mapa final'!$AA$44="Leve"),CONCATENATE("R6C",'Mapa final'!$O$44),"")</f>
        <v/>
      </c>
      <c r="O21" s="68" t="str">
        <f>IF(AND('Mapa final'!$Y$45="Alta",'Mapa final'!$AA$45="Leve"),CONCATENATE("R6C",'Mapa final'!$O$45),"")</f>
        <v/>
      </c>
      <c r="P21" s="66" t="str">
        <f>IF(AND('Mapa final'!$Y$40="Alta",'Mapa final'!$AA$40="Menor"),CONCATENATE("R6C",'Mapa final'!$O$40),"")</f>
        <v/>
      </c>
      <c r="Q21" s="67" t="str">
        <f>IF(AND('Mapa final'!$Y$41="Alta",'Mapa final'!$AA$41="Menor"),CONCATENATE("R6C",'Mapa final'!$O$41),"")</f>
        <v/>
      </c>
      <c r="R21" s="67" t="str">
        <f>IF(AND('Mapa final'!$Y$42="Alta",'Mapa final'!$AA$42="Menor"),CONCATENATE("R6C",'Mapa final'!$O$42),"")</f>
        <v/>
      </c>
      <c r="S21" s="67" t="str">
        <f>IF(AND('Mapa final'!$Y$43="Alta",'Mapa final'!$AA$43="Menor"),CONCATENATE("R6C",'Mapa final'!$O$43),"")</f>
        <v/>
      </c>
      <c r="T21" s="67" t="str">
        <f>IF(AND('Mapa final'!$Y$44="Alta",'Mapa final'!$AA$44="Menor"),CONCATENATE("R6C",'Mapa final'!$O$44),"")</f>
        <v/>
      </c>
      <c r="U21" s="68" t="str">
        <f>IF(AND('Mapa final'!$Y$45="Alta",'Mapa final'!$AA$45="Menor"),CONCATENATE("R6C",'Mapa final'!$O$45),"")</f>
        <v/>
      </c>
      <c r="V21" s="51" t="str">
        <f>IF(AND('Mapa final'!$Y$40="Alta",'Mapa final'!$AA$40="Moderado"),CONCATENATE("R6C",'Mapa final'!$O$40),"")</f>
        <v/>
      </c>
      <c r="W21" s="52" t="str">
        <f>IF(AND('Mapa final'!$Y$41="Alta",'Mapa final'!$AA$41="Moderado"),CONCATENATE("R6C",'Mapa final'!$O$41),"")</f>
        <v/>
      </c>
      <c r="X21" s="52" t="str">
        <f>IF(AND('Mapa final'!$Y$42="Alta",'Mapa final'!$AA$42="Moderado"),CONCATENATE("R6C",'Mapa final'!$O$42),"")</f>
        <v/>
      </c>
      <c r="Y21" s="52" t="str">
        <f>IF(AND('Mapa final'!$Y$43="Alta",'Mapa final'!$AA$43="Moderado"),CONCATENATE("R6C",'Mapa final'!$O$43),"")</f>
        <v/>
      </c>
      <c r="Z21" s="52" t="str">
        <f>IF(AND('Mapa final'!$Y$44="Alta",'Mapa final'!$AA$44="Moderado"),CONCATENATE("R6C",'Mapa final'!$O$44),"")</f>
        <v/>
      </c>
      <c r="AA21" s="53" t="str">
        <f>IF(AND('Mapa final'!$Y$45="Alta",'Mapa final'!$AA$45="Moderado"),CONCATENATE("R6C",'Mapa final'!$O$45),"")</f>
        <v/>
      </c>
      <c r="AB21" s="51" t="str">
        <f>IF(AND('Mapa final'!$Y$40="Alta",'Mapa final'!$AA$40="Mayor"),CONCATENATE("R6C",'Mapa final'!$O$40),"")</f>
        <v/>
      </c>
      <c r="AC21" s="52" t="str">
        <f>IF(AND('Mapa final'!$Y$41="Alta",'Mapa final'!$AA$41="Mayor"),CONCATENATE("R6C",'Mapa final'!$O$41),"")</f>
        <v/>
      </c>
      <c r="AD21" s="52" t="str">
        <f>IF(AND('Mapa final'!$Y$42="Alta",'Mapa final'!$AA$42="Mayor"),CONCATENATE("R6C",'Mapa final'!$O$42),"")</f>
        <v/>
      </c>
      <c r="AE21" s="52" t="str">
        <f>IF(AND('Mapa final'!$Y$43="Alta",'Mapa final'!$AA$43="Mayor"),CONCATENATE("R6C",'Mapa final'!$O$43),"")</f>
        <v/>
      </c>
      <c r="AF21" s="52" t="str">
        <f>IF(AND('Mapa final'!$Y$44="Alta",'Mapa final'!$AA$44="Mayor"),CONCATENATE("R6C",'Mapa final'!$O$44),"")</f>
        <v/>
      </c>
      <c r="AG21" s="53" t="str">
        <f>IF(AND('Mapa final'!$Y$45="Alta",'Mapa final'!$AA$45="Mayor"),CONCATENATE("R6C",'Mapa final'!$O$45),"")</f>
        <v/>
      </c>
      <c r="AH21" s="54" t="str">
        <f>IF(AND('Mapa final'!$Y$40="Alta",'Mapa final'!$AA$40="Catastrófico"),CONCATENATE("R6C",'Mapa final'!$O$40),"")</f>
        <v/>
      </c>
      <c r="AI21" s="55" t="str">
        <f>IF(AND('Mapa final'!$Y$41="Alta",'Mapa final'!$AA$41="Catastrófico"),CONCATENATE("R6C",'Mapa final'!$O$41),"")</f>
        <v/>
      </c>
      <c r="AJ21" s="55" t="str">
        <f>IF(AND('Mapa final'!$Y$42="Alta",'Mapa final'!$AA$42="Catastrófico"),CONCATENATE("R6C",'Mapa final'!$O$42),"")</f>
        <v/>
      </c>
      <c r="AK21" s="55" t="str">
        <f>IF(AND('Mapa final'!$Y$43="Alta",'Mapa final'!$AA$43="Catastrófico"),CONCATENATE("R6C",'Mapa final'!$O$43),"")</f>
        <v/>
      </c>
      <c r="AL21" s="55" t="str">
        <f>IF(AND('Mapa final'!$Y$44="Alta",'Mapa final'!$AA$44="Catastrófico"),CONCATENATE("R6C",'Mapa final'!$O$44),"")</f>
        <v/>
      </c>
      <c r="AM21" s="56" t="str">
        <f>IF(AND('Mapa final'!$Y$45="Alta",'Mapa final'!$AA$45="Catastrófico"),CONCATENATE("R6C",'Mapa final'!$O$45),"")</f>
        <v/>
      </c>
      <c r="AN21" s="82"/>
      <c r="AO21" s="338"/>
      <c r="AP21" s="339"/>
      <c r="AQ21" s="339"/>
      <c r="AR21" s="339"/>
      <c r="AS21" s="339"/>
      <c r="AT21" s="340"/>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3">
      <c r="A22" s="82"/>
      <c r="B22" s="249"/>
      <c r="C22" s="249"/>
      <c r="D22" s="250"/>
      <c r="E22" s="348"/>
      <c r="F22" s="347"/>
      <c r="G22" s="347"/>
      <c r="H22" s="347"/>
      <c r="I22" s="347"/>
      <c r="J22" s="66" t="str">
        <f>IF(AND('Mapa final'!$Y$46="Alta",'Mapa final'!$AA$46="Leve"),CONCATENATE("R7C",'Mapa final'!$O$46),"")</f>
        <v/>
      </c>
      <c r="K22" s="67" t="str">
        <f>IF(AND('Mapa final'!$Y$47="Alta",'Mapa final'!$AA$47="Leve"),CONCATENATE("R7C",'Mapa final'!$O$47),"")</f>
        <v/>
      </c>
      <c r="L22" s="67" t="str">
        <f>IF(AND('Mapa final'!$Y$48="Alta",'Mapa final'!$AA$48="Leve"),CONCATENATE("R7C",'Mapa final'!$O$48),"")</f>
        <v/>
      </c>
      <c r="M22" s="67" t="str">
        <f>IF(AND('Mapa final'!$Y$49="Alta",'Mapa final'!$AA$49="Leve"),CONCATENATE("R7C",'Mapa final'!$O$49),"")</f>
        <v/>
      </c>
      <c r="N22" s="67" t="str">
        <f>IF(AND('Mapa final'!$Y$50="Alta",'Mapa final'!$AA$50="Leve"),CONCATENATE("R7C",'Mapa final'!$O$50),"")</f>
        <v/>
      </c>
      <c r="O22" s="68" t="str">
        <f>IF(AND('Mapa final'!$Y$51="Alta",'Mapa final'!$AA$51="Leve"),CONCATENATE("R7C",'Mapa final'!$O$51),"")</f>
        <v/>
      </c>
      <c r="P22" s="66" t="str">
        <f>IF(AND('Mapa final'!$Y$46="Alta",'Mapa final'!$AA$46="Menor"),CONCATENATE("R7C",'Mapa final'!$O$46),"")</f>
        <v/>
      </c>
      <c r="Q22" s="67" t="str">
        <f>IF(AND('Mapa final'!$Y$47="Alta",'Mapa final'!$AA$47="Menor"),CONCATENATE("R7C",'Mapa final'!$O$47),"")</f>
        <v/>
      </c>
      <c r="R22" s="67" t="str">
        <f>IF(AND('Mapa final'!$Y$48="Alta",'Mapa final'!$AA$48="Menor"),CONCATENATE("R7C",'Mapa final'!$O$48),"")</f>
        <v/>
      </c>
      <c r="S22" s="67" t="str">
        <f>IF(AND('Mapa final'!$Y$49="Alta",'Mapa final'!$AA$49="Menor"),CONCATENATE("R7C",'Mapa final'!$O$49),"")</f>
        <v/>
      </c>
      <c r="T22" s="67" t="str">
        <f>IF(AND('Mapa final'!$Y$50="Alta",'Mapa final'!$AA$50="Menor"),CONCATENATE("R7C",'Mapa final'!$O$50),"")</f>
        <v/>
      </c>
      <c r="U22" s="68" t="str">
        <f>IF(AND('Mapa final'!$Y$51="Alta",'Mapa final'!$AA$51="Menor"),CONCATENATE("R7C",'Mapa final'!$O$51),"")</f>
        <v/>
      </c>
      <c r="V22" s="51" t="str">
        <f>IF(AND('Mapa final'!$Y$46="Alta",'Mapa final'!$AA$46="Moderado"),CONCATENATE("R7C",'Mapa final'!$O$46),"")</f>
        <v/>
      </c>
      <c r="W22" s="52" t="str">
        <f>IF(AND('Mapa final'!$Y$47="Alta",'Mapa final'!$AA$47="Moderado"),CONCATENATE("R7C",'Mapa final'!$O$47),"")</f>
        <v/>
      </c>
      <c r="X22" s="52" t="str">
        <f>IF(AND('Mapa final'!$Y$48="Alta",'Mapa final'!$AA$48="Moderado"),CONCATENATE("R7C",'Mapa final'!$O$48),"")</f>
        <v/>
      </c>
      <c r="Y22" s="52" t="str">
        <f>IF(AND('Mapa final'!$Y$49="Alta",'Mapa final'!$AA$49="Moderado"),CONCATENATE("R7C",'Mapa final'!$O$49),"")</f>
        <v/>
      </c>
      <c r="Z22" s="52" t="str">
        <f>IF(AND('Mapa final'!$Y$50="Alta",'Mapa final'!$AA$50="Moderado"),CONCATENATE("R7C",'Mapa final'!$O$50),"")</f>
        <v/>
      </c>
      <c r="AA22" s="53" t="str">
        <f>IF(AND('Mapa final'!$Y$51="Alta",'Mapa final'!$AA$51="Moderado"),CONCATENATE("R7C",'Mapa final'!$O$51),"")</f>
        <v/>
      </c>
      <c r="AB22" s="51" t="str">
        <f>IF(AND('Mapa final'!$Y$46="Alta",'Mapa final'!$AA$46="Mayor"),CONCATENATE("R7C",'Mapa final'!$O$46),"")</f>
        <v/>
      </c>
      <c r="AC22" s="52" t="str">
        <f>IF(AND('Mapa final'!$Y$47="Alta",'Mapa final'!$AA$47="Mayor"),CONCATENATE("R7C",'Mapa final'!$O$47),"")</f>
        <v/>
      </c>
      <c r="AD22" s="52" t="str">
        <f>IF(AND('Mapa final'!$Y$48="Alta",'Mapa final'!$AA$48="Mayor"),CONCATENATE("R7C",'Mapa final'!$O$48),"")</f>
        <v/>
      </c>
      <c r="AE22" s="52" t="str">
        <f>IF(AND('Mapa final'!$Y$49="Alta",'Mapa final'!$AA$49="Mayor"),CONCATENATE("R7C",'Mapa final'!$O$49),"")</f>
        <v/>
      </c>
      <c r="AF22" s="52" t="str">
        <f>IF(AND('Mapa final'!$Y$50="Alta",'Mapa final'!$AA$50="Mayor"),CONCATENATE("R7C",'Mapa final'!$O$50),"")</f>
        <v/>
      </c>
      <c r="AG22" s="53" t="str">
        <f>IF(AND('Mapa final'!$Y$51="Alta",'Mapa final'!$AA$51="Mayor"),CONCATENATE("R7C",'Mapa final'!$O$51),"")</f>
        <v/>
      </c>
      <c r="AH22" s="54" t="str">
        <f>IF(AND('Mapa final'!$Y$46="Alta",'Mapa final'!$AA$46="Catastrófico"),CONCATENATE("R7C",'Mapa final'!$O$46),"")</f>
        <v/>
      </c>
      <c r="AI22" s="55" t="str">
        <f>IF(AND('Mapa final'!$Y$47="Alta",'Mapa final'!$AA$47="Catastrófico"),CONCATENATE("R7C",'Mapa final'!$O$47),"")</f>
        <v/>
      </c>
      <c r="AJ22" s="55" t="str">
        <f>IF(AND('Mapa final'!$Y$48="Alta",'Mapa final'!$AA$48="Catastrófico"),CONCATENATE("R7C",'Mapa final'!$O$48),"")</f>
        <v/>
      </c>
      <c r="AK22" s="55" t="str">
        <f>IF(AND('Mapa final'!$Y$49="Alta",'Mapa final'!$AA$49="Catastrófico"),CONCATENATE("R7C",'Mapa final'!$O$49),"")</f>
        <v/>
      </c>
      <c r="AL22" s="55" t="str">
        <f>IF(AND('Mapa final'!$Y$50="Alta",'Mapa final'!$AA$50="Catastrófico"),CONCATENATE("R7C",'Mapa final'!$O$50),"")</f>
        <v/>
      </c>
      <c r="AM22" s="56" t="str">
        <f>IF(AND('Mapa final'!$Y$51="Alta",'Mapa final'!$AA$51="Catastrófico"),CONCATENATE("R7C",'Mapa final'!$O$51),"")</f>
        <v/>
      </c>
      <c r="AN22" s="82"/>
      <c r="AO22" s="338"/>
      <c r="AP22" s="339"/>
      <c r="AQ22" s="339"/>
      <c r="AR22" s="339"/>
      <c r="AS22" s="339"/>
      <c r="AT22" s="340"/>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3">
      <c r="A23" s="82"/>
      <c r="B23" s="249"/>
      <c r="C23" s="249"/>
      <c r="D23" s="250"/>
      <c r="E23" s="348"/>
      <c r="F23" s="347"/>
      <c r="G23" s="347"/>
      <c r="H23" s="347"/>
      <c r="I23" s="347"/>
      <c r="J23" s="66" t="str">
        <f>IF(AND('Mapa final'!$Y$52="Alta",'Mapa final'!$AA$52="Leve"),CONCATENATE("R8C",'Mapa final'!$O$52),"")</f>
        <v/>
      </c>
      <c r="K23" s="67" t="str">
        <f>IF(AND('Mapa final'!$Y$53="Alta",'Mapa final'!$AA$53="Leve"),CONCATENATE("R8C",'Mapa final'!$O$53),"")</f>
        <v/>
      </c>
      <c r="L23" s="67" t="str">
        <f>IF(AND('Mapa final'!$Y$54="Alta",'Mapa final'!$AA$54="Leve"),CONCATENATE("R8C",'Mapa final'!$O$54),"")</f>
        <v/>
      </c>
      <c r="M23" s="67" t="str">
        <f>IF(AND('Mapa final'!$Y$55="Alta",'Mapa final'!$AA$55="Leve"),CONCATENATE("R8C",'Mapa final'!$O$55),"")</f>
        <v/>
      </c>
      <c r="N23" s="67" t="str">
        <f>IF(AND('Mapa final'!$Y$56="Alta",'Mapa final'!$AA$56="Leve"),CONCATENATE("R8C",'Mapa final'!$O$56),"")</f>
        <v/>
      </c>
      <c r="O23" s="68" t="str">
        <f>IF(AND('Mapa final'!$Y$57="Alta",'Mapa final'!$AA$57="Leve"),CONCATENATE("R8C",'Mapa final'!$O$57),"")</f>
        <v/>
      </c>
      <c r="P23" s="66" t="str">
        <f>IF(AND('Mapa final'!$Y$52="Alta",'Mapa final'!$AA$52="Menor"),CONCATENATE("R8C",'Mapa final'!$O$52),"")</f>
        <v/>
      </c>
      <c r="Q23" s="67" t="str">
        <f>IF(AND('Mapa final'!$Y$53="Alta",'Mapa final'!$AA$53="Menor"),CONCATENATE("R8C",'Mapa final'!$O$53),"")</f>
        <v/>
      </c>
      <c r="R23" s="67" t="str">
        <f>IF(AND('Mapa final'!$Y$54="Alta",'Mapa final'!$AA$54="Menor"),CONCATENATE("R8C",'Mapa final'!$O$54),"")</f>
        <v/>
      </c>
      <c r="S23" s="67" t="str">
        <f>IF(AND('Mapa final'!$Y$55="Alta",'Mapa final'!$AA$55="Menor"),CONCATENATE("R8C",'Mapa final'!$O$55),"")</f>
        <v/>
      </c>
      <c r="T23" s="67" t="str">
        <f>IF(AND('Mapa final'!$Y$56="Alta",'Mapa final'!$AA$56="Menor"),CONCATENATE("R8C",'Mapa final'!$O$56),"")</f>
        <v/>
      </c>
      <c r="U23" s="68" t="str">
        <f>IF(AND('Mapa final'!$Y$57="Alta",'Mapa final'!$AA$57="Menor"),CONCATENATE("R8C",'Mapa final'!$O$57),"")</f>
        <v/>
      </c>
      <c r="V23" s="51" t="str">
        <f>IF(AND('Mapa final'!$Y$52="Alta",'Mapa final'!$AA$52="Moderado"),CONCATENATE("R8C",'Mapa final'!$O$52),"")</f>
        <v/>
      </c>
      <c r="W23" s="52" t="str">
        <f>IF(AND('Mapa final'!$Y$53="Alta",'Mapa final'!$AA$53="Moderado"),CONCATENATE("R8C",'Mapa final'!$O$53),"")</f>
        <v/>
      </c>
      <c r="X23" s="52" t="str">
        <f>IF(AND('Mapa final'!$Y$54="Alta",'Mapa final'!$AA$54="Moderado"),CONCATENATE("R8C",'Mapa final'!$O$54),"")</f>
        <v/>
      </c>
      <c r="Y23" s="52" t="str">
        <f>IF(AND('Mapa final'!$Y$55="Alta",'Mapa final'!$AA$55="Moderado"),CONCATENATE("R8C",'Mapa final'!$O$55),"")</f>
        <v/>
      </c>
      <c r="Z23" s="52" t="str">
        <f>IF(AND('Mapa final'!$Y$56="Alta",'Mapa final'!$AA$56="Moderado"),CONCATENATE("R8C",'Mapa final'!$O$56),"")</f>
        <v/>
      </c>
      <c r="AA23" s="53" t="str">
        <f>IF(AND('Mapa final'!$Y$57="Alta",'Mapa final'!$AA$57="Moderado"),CONCATENATE("R8C",'Mapa final'!$O$57),"")</f>
        <v/>
      </c>
      <c r="AB23" s="51" t="str">
        <f>IF(AND('Mapa final'!$Y$52="Alta",'Mapa final'!$AA$52="Mayor"),CONCATENATE("R8C",'Mapa final'!$O$52),"")</f>
        <v/>
      </c>
      <c r="AC23" s="52" t="str">
        <f>IF(AND('Mapa final'!$Y$53="Alta",'Mapa final'!$AA$53="Mayor"),CONCATENATE("R8C",'Mapa final'!$O$53),"")</f>
        <v/>
      </c>
      <c r="AD23" s="52" t="str">
        <f>IF(AND('Mapa final'!$Y$54="Alta",'Mapa final'!$AA$54="Mayor"),CONCATENATE("R8C",'Mapa final'!$O$54),"")</f>
        <v/>
      </c>
      <c r="AE23" s="52" t="str">
        <f>IF(AND('Mapa final'!$Y$55="Alta",'Mapa final'!$AA$55="Mayor"),CONCATENATE("R8C",'Mapa final'!$O$55),"")</f>
        <v/>
      </c>
      <c r="AF23" s="52" t="str">
        <f>IF(AND('Mapa final'!$Y$56="Alta",'Mapa final'!$AA$56="Mayor"),CONCATENATE("R8C",'Mapa final'!$O$56),"")</f>
        <v/>
      </c>
      <c r="AG23" s="53" t="str">
        <f>IF(AND('Mapa final'!$Y$57="Alta",'Mapa final'!$AA$57="Mayor"),CONCATENATE("R8C",'Mapa final'!$O$57),"")</f>
        <v/>
      </c>
      <c r="AH23" s="54" t="str">
        <f>IF(AND('Mapa final'!$Y$52="Alta",'Mapa final'!$AA$52="Catastrófico"),CONCATENATE("R8C",'Mapa final'!$O$52),"")</f>
        <v/>
      </c>
      <c r="AI23" s="55" t="str">
        <f>IF(AND('Mapa final'!$Y$53="Alta",'Mapa final'!$AA$53="Catastrófico"),CONCATENATE("R8C",'Mapa final'!$O$53),"")</f>
        <v/>
      </c>
      <c r="AJ23" s="55" t="str">
        <f>IF(AND('Mapa final'!$Y$54="Alta",'Mapa final'!$AA$54="Catastrófico"),CONCATENATE("R8C",'Mapa final'!$O$54),"")</f>
        <v/>
      </c>
      <c r="AK23" s="55" t="str">
        <f>IF(AND('Mapa final'!$Y$55="Alta",'Mapa final'!$AA$55="Catastrófico"),CONCATENATE("R8C",'Mapa final'!$O$55),"")</f>
        <v/>
      </c>
      <c r="AL23" s="55" t="str">
        <f>IF(AND('Mapa final'!$Y$56="Alta",'Mapa final'!$AA$56="Catastrófico"),CONCATENATE("R8C",'Mapa final'!$O$56),"")</f>
        <v/>
      </c>
      <c r="AM23" s="56" t="str">
        <f>IF(AND('Mapa final'!$Y$57="Alta",'Mapa final'!$AA$57="Catastrófico"),CONCATENATE("R8C",'Mapa final'!$O$57),"")</f>
        <v/>
      </c>
      <c r="AN23" s="82"/>
      <c r="AO23" s="338"/>
      <c r="AP23" s="339"/>
      <c r="AQ23" s="339"/>
      <c r="AR23" s="339"/>
      <c r="AS23" s="339"/>
      <c r="AT23" s="34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3">
      <c r="A24" s="82"/>
      <c r="B24" s="249"/>
      <c r="C24" s="249"/>
      <c r="D24" s="250"/>
      <c r="E24" s="348"/>
      <c r="F24" s="347"/>
      <c r="G24" s="347"/>
      <c r="H24" s="347"/>
      <c r="I24" s="347"/>
      <c r="J24" s="66" t="str">
        <f>IF(AND('Mapa final'!$Y$58="Alta",'Mapa final'!$AA$58="Leve"),CONCATENATE("R9C",'Mapa final'!$O$58),"")</f>
        <v/>
      </c>
      <c r="K24" s="67" t="str">
        <f>IF(AND('Mapa final'!$Y$59="Alta",'Mapa final'!$AA$59="Leve"),CONCATENATE("R9C",'Mapa final'!$O$59),"")</f>
        <v/>
      </c>
      <c r="L24" s="67" t="str">
        <f>IF(AND('Mapa final'!$Y$60="Alta",'Mapa final'!$AA$60="Leve"),CONCATENATE("R9C",'Mapa final'!$O$60),"")</f>
        <v/>
      </c>
      <c r="M24" s="67" t="str">
        <f>IF(AND('Mapa final'!$Y$61="Alta",'Mapa final'!$AA$61="Leve"),CONCATENATE("R9C",'Mapa final'!$O$61),"")</f>
        <v/>
      </c>
      <c r="N24" s="67" t="str">
        <f>IF(AND('Mapa final'!$Y$62="Alta",'Mapa final'!$AA$62="Leve"),CONCATENATE("R9C",'Mapa final'!$O$62),"")</f>
        <v/>
      </c>
      <c r="O24" s="68" t="str">
        <f>IF(AND('Mapa final'!$Y$63="Alta",'Mapa final'!$AA$63="Leve"),CONCATENATE("R9C",'Mapa final'!$O$63),"")</f>
        <v/>
      </c>
      <c r="P24" s="66" t="str">
        <f>IF(AND('Mapa final'!$Y$58="Alta",'Mapa final'!$AA$58="Menor"),CONCATENATE("R9C",'Mapa final'!$O$58),"")</f>
        <v/>
      </c>
      <c r="Q24" s="67" t="str">
        <f>IF(AND('Mapa final'!$Y$59="Alta",'Mapa final'!$AA$59="Menor"),CONCATENATE("R9C",'Mapa final'!$O$59),"")</f>
        <v/>
      </c>
      <c r="R24" s="67" t="str">
        <f>IF(AND('Mapa final'!$Y$60="Alta",'Mapa final'!$AA$60="Menor"),CONCATENATE("R9C",'Mapa final'!$O$60),"")</f>
        <v/>
      </c>
      <c r="S24" s="67" t="str">
        <f>IF(AND('Mapa final'!$Y$61="Alta",'Mapa final'!$AA$61="Menor"),CONCATENATE("R9C",'Mapa final'!$O$61),"")</f>
        <v/>
      </c>
      <c r="T24" s="67" t="str">
        <f>IF(AND('Mapa final'!$Y$62="Alta",'Mapa final'!$AA$62="Menor"),CONCATENATE("R9C",'Mapa final'!$O$62),"")</f>
        <v/>
      </c>
      <c r="U24" s="68" t="str">
        <f>IF(AND('Mapa final'!$Y$63="Alta",'Mapa final'!$AA$63="Menor"),CONCATENATE("R9C",'Mapa final'!$O$63),"")</f>
        <v/>
      </c>
      <c r="V24" s="51" t="str">
        <f>IF(AND('Mapa final'!$Y$58="Alta",'Mapa final'!$AA$58="Moderado"),CONCATENATE("R9C",'Mapa final'!$O$58),"")</f>
        <v/>
      </c>
      <c r="W24" s="52" t="str">
        <f>IF(AND('Mapa final'!$Y$59="Alta",'Mapa final'!$AA$59="Moderado"),CONCATENATE("R9C",'Mapa final'!$O$59),"")</f>
        <v/>
      </c>
      <c r="X24" s="52" t="str">
        <f>IF(AND('Mapa final'!$Y$60="Alta",'Mapa final'!$AA$60="Moderado"),CONCATENATE("R9C",'Mapa final'!$O$60),"")</f>
        <v/>
      </c>
      <c r="Y24" s="52" t="str">
        <f>IF(AND('Mapa final'!$Y$61="Alta",'Mapa final'!$AA$61="Moderado"),CONCATENATE("R9C",'Mapa final'!$O$61),"")</f>
        <v/>
      </c>
      <c r="Z24" s="52" t="str">
        <f>IF(AND('Mapa final'!$Y$62="Alta",'Mapa final'!$AA$62="Moderado"),CONCATENATE("R9C",'Mapa final'!$O$62),"")</f>
        <v/>
      </c>
      <c r="AA24" s="53" t="str">
        <f>IF(AND('Mapa final'!$Y$63="Alta",'Mapa final'!$AA$63="Moderado"),CONCATENATE("R9C",'Mapa final'!$O$63),"")</f>
        <v/>
      </c>
      <c r="AB24" s="51" t="str">
        <f>IF(AND('Mapa final'!$Y$58="Alta",'Mapa final'!$AA$58="Mayor"),CONCATENATE("R9C",'Mapa final'!$O$58),"")</f>
        <v/>
      </c>
      <c r="AC24" s="52" t="str">
        <f>IF(AND('Mapa final'!$Y$59="Alta",'Mapa final'!$AA$59="Mayor"),CONCATENATE("R9C",'Mapa final'!$O$59),"")</f>
        <v/>
      </c>
      <c r="AD24" s="52" t="str">
        <f>IF(AND('Mapa final'!$Y$60="Alta",'Mapa final'!$AA$60="Mayor"),CONCATENATE("R9C",'Mapa final'!$O$60),"")</f>
        <v/>
      </c>
      <c r="AE24" s="52" t="str">
        <f>IF(AND('Mapa final'!$Y$61="Alta",'Mapa final'!$AA$61="Mayor"),CONCATENATE("R9C",'Mapa final'!$O$61),"")</f>
        <v/>
      </c>
      <c r="AF24" s="52" t="str">
        <f>IF(AND('Mapa final'!$Y$62="Alta",'Mapa final'!$AA$62="Mayor"),CONCATENATE("R9C",'Mapa final'!$O$62),"")</f>
        <v/>
      </c>
      <c r="AG24" s="53" t="str">
        <f>IF(AND('Mapa final'!$Y$63="Alta",'Mapa final'!$AA$63="Mayor"),CONCATENATE("R9C",'Mapa final'!$O$63),"")</f>
        <v/>
      </c>
      <c r="AH24" s="54" t="str">
        <f>IF(AND('Mapa final'!$Y$58="Alta",'Mapa final'!$AA$58="Catastrófico"),CONCATENATE("R9C",'Mapa final'!$O$58),"")</f>
        <v/>
      </c>
      <c r="AI24" s="55" t="str">
        <f>IF(AND('Mapa final'!$Y$59="Alta",'Mapa final'!$AA$59="Catastrófico"),CONCATENATE("R9C",'Mapa final'!$O$59),"")</f>
        <v/>
      </c>
      <c r="AJ24" s="55" t="str">
        <f>IF(AND('Mapa final'!$Y$60="Alta",'Mapa final'!$AA$60="Catastrófico"),CONCATENATE("R9C",'Mapa final'!$O$60),"")</f>
        <v/>
      </c>
      <c r="AK24" s="55" t="str">
        <f>IF(AND('Mapa final'!$Y$61="Alta",'Mapa final'!$AA$61="Catastrófico"),CONCATENATE("R9C",'Mapa final'!$O$61),"")</f>
        <v/>
      </c>
      <c r="AL24" s="55" t="str">
        <f>IF(AND('Mapa final'!$Y$62="Alta",'Mapa final'!$AA$62="Catastrófico"),CONCATENATE("R9C",'Mapa final'!$O$62),"")</f>
        <v/>
      </c>
      <c r="AM24" s="56" t="str">
        <f>IF(AND('Mapa final'!$Y$63="Alta",'Mapa final'!$AA$63="Catastrófico"),CONCATENATE("R9C",'Mapa final'!$O$63),"")</f>
        <v/>
      </c>
      <c r="AN24" s="82"/>
      <c r="AO24" s="338"/>
      <c r="AP24" s="339"/>
      <c r="AQ24" s="339"/>
      <c r="AR24" s="339"/>
      <c r="AS24" s="339"/>
      <c r="AT24" s="34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5">
      <c r="A25" s="82"/>
      <c r="B25" s="249"/>
      <c r="C25" s="249"/>
      <c r="D25" s="250"/>
      <c r="E25" s="349"/>
      <c r="F25" s="350"/>
      <c r="G25" s="350"/>
      <c r="H25" s="350"/>
      <c r="I25" s="350"/>
      <c r="J25" s="69" t="str">
        <f>IF(AND('Mapa final'!$Y$64="Alta",'Mapa final'!$AA$64="Leve"),CONCATENATE("R10C",'Mapa final'!$O$64),"")</f>
        <v/>
      </c>
      <c r="K25" s="70" t="str">
        <f>IF(AND('Mapa final'!$Y$65="Alta",'Mapa final'!$AA$65="Leve"),CONCATENATE("R10C",'Mapa final'!$O$65),"")</f>
        <v/>
      </c>
      <c r="L25" s="70" t="str">
        <f>IF(AND('Mapa final'!$Y$66="Alta",'Mapa final'!$AA$66="Leve"),CONCATENATE("R10C",'Mapa final'!$O$66),"")</f>
        <v/>
      </c>
      <c r="M25" s="70" t="str">
        <f>IF(AND('Mapa final'!$Y$67="Alta",'Mapa final'!$AA$67="Leve"),CONCATENATE("R10C",'Mapa final'!$O$67),"")</f>
        <v/>
      </c>
      <c r="N25" s="70" t="str">
        <f>IF(AND('Mapa final'!$Y$68="Alta",'Mapa final'!$AA$68="Leve"),CONCATENATE("R10C",'Mapa final'!$O$68),"")</f>
        <v/>
      </c>
      <c r="O25" s="71" t="str">
        <f>IF(AND('Mapa final'!$Y$69="Alta",'Mapa final'!$AA$69="Leve"),CONCATENATE("R10C",'Mapa final'!$O$69),"")</f>
        <v/>
      </c>
      <c r="P25" s="69" t="str">
        <f>IF(AND('Mapa final'!$Y$64="Alta",'Mapa final'!$AA$64="Menor"),CONCATENATE("R10C",'Mapa final'!$O$64),"")</f>
        <v/>
      </c>
      <c r="Q25" s="70" t="str">
        <f>IF(AND('Mapa final'!$Y$65="Alta",'Mapa final'!$AA$65="Menor"),CONCATENATE("R10C",'Mapa final'!$O$65),"")</f>
        <v/>
      </c>
      <c r="R25" s="70" t="str">
        <f>IF(AND('Mapa final'!$Y$66="Alta",'Mapa final'!$AA$66="Menor"),CONCATENATE("R10C",'Mapa final'!$O$66),"")</f>
        <v/>
      </c>
      <c r="S25" s="70" t="str">
        <f>IF(AND('Mapa final'!$Y$67="Alta",'Mapa final'!$AA$67="Menor"),CONCATENATE("R10C",'Mapa final'!$O$67),"")</f>
        <v/>
      </c>
      <c r="T25" s="70" t="str">
        <f>IF(AND('Mapa final'!$Y$68="Alta",'Mapa final'!$AA$68="Menor"),CONCATENATE("R10C",'Mapa final'!$O$68),"")</f>
        <v/>
      </c>
      <c r="U25" s="71" t="str">
        <f>IF(AND('Mapa final'!$Y$69="Alta",'Mapa final'!$AA$69="Menor"),CONCATENATE("R10C",'Mapa final'!$O$69),"")</f>
        <v/>
      </c>
      <c r="V25" s="57" t="str">
        <f>IF(AND('Mapa final'!$Y$64="Alta",'Mapa final'!$AA$64="Moderado"),CONCATENATE("R10C",'Mapa final'!$O$64),"")</f>
        <v/>
      </c>
      <c r="W25" s="58" t="str">
        <f>IF(AND('Mapa final'!$Y$65="Alta",'Mapa final'!$AA$65="Moderado"),CONCATENATE("R10C",'Mapa final'!$O$65),"")</f>
        <v/>
      </c>
      <c r="X25" s="58" t="str">
        <f>IF(AND('Mapa final'!$Y$66="Alta",'Mapa final'!$AA$66="Moderado"),CONCATENATE("R10C",'Mapa final'!$O$66),"")</f>
        <v/>
      </c>
      <c r="Y25" s="58" t="str">
        <f>IF(AND('Mapa final'!$Y$67="Alta",'Mapa final'!$AA$67="Moderado"),CONCATENATE("R10C",'Mapa final'!$O$67),"")</f>
        <v/>
      </c>
      <c r="Z25" s="58" t="str">
        <f>IF(AND('Mapa final'!$Y$68="Alta",'Mapa final'!$AA$68="Moderado"),CONCATENATE("R10C",'Mapa final'!$O$68),"")</f>
        <v/>
      </c>
      <c r="AA25" s="59" t="str">
        <f>IF(AND('Mapa final'!$Y$69="Alta",'Mapa final'!$AA$69="Moderado"),CONCATENATE("R10C",'Mapa final'!$O$69),"")</f>
        <v/>
      </c>
      <c r="AB25" s="57" t="str">
        <f>IF(AND('Mapa final'!$Y$64="Alta",'Mapa final'!$AA$64="Mayor"),CONCATENATE("R10C",'Mapa final'!$O$64),"")</f>
        <v/>
      </c>
      <c r="AC25" s="58" t="str">
        <f>IF(AND('Mapa final'!$Y$65="Alta",'Mapa final'!$AA$65="Mayor"),CONCATENATE("R10C",'Mapa final'!$O$65),"")</f>
        <v/>
      </c>
      <c r="AD25" s="58" t="str">
        <f>IF(AND('Mapa final'!$Y$66="Alta",'Mapa final'!$AA$66="Mayor"),CONCATENATE("R10C",'Mapa final'!$O$66),"")</f>
        <v/>
      </c>
      <c r="AE25" s="58" t="str">
        <f>IF(AND('Mapa final'!$Y$67="Alta",'Mapa final'!$AA$67="Mayor"),CONCATENATE("R10C",'Mapa final'!$O$67),"")</f>
        <v/>
      </c>
      <c r="AF25" s="58" t="str">
        <f>IF(AND('Mapa final'!$Y$68="Alta",'Mapa final'!$AA$68="Mayor"),CONCATENATE("R10C",'Mapa final'!$O$68),"")</f>
        <v/>
      </c>
      <c r="AG25" s="59" t="str">
        <f>IF(AND('Mapa final'!$Y$69="Alta",'Mapa final'!$AA$69="Mayor"),CONCATENATE("R10C",'Mapa final'!$O$69),"")</f>
        <v/>
      </c>
      <c r="AH25" s="60" t="str">
        <f>IF(AND('Mapa final'!$Y$64="Alta",'Mapa final'!$AA$64="Catastrófico"),CONCATENATE("R10C",'Mapa final'!$O$64),"")</f>
        <v/>
      </c>
      <c r="AI25" s="61" t="str">
        <f>IF(AND('Mapa final'!$Y$65="Alta",'Mapa final'!$AA$65="Catastrófico"),CONCATENATE("R10C",'Mapa final'!$O$65),"")</f>
        <v/>
      </c>
      <c r="AJ25" s="61" t="str">
        <f>IF(AND('Mapa final'!$Y$66="Alta",'Mapa final'!$AA$66="Catastrófico"),CONCATENATE("R10C",'Mapa final'!$O$66),"")</f>
        <v/>
      </c>
      <c r="AK25" s="61" t="str">
        <f>IF(AND('Mapa final'!$Y$67="Alta",'Mapa final'!$AA$67="Catastrófico"),CONCATENATE("R10C",'Mapa final'!$O$67),"")</f>
        <v/>
      </c>
      <c r="AL25" s="61" t="str">
        <f>IF(AND('Mapa final'!$Y$68="Alta",'Mapa final'!$AA$68="Catastrófico"),CONCATENATE("R10C",'Mapa final'!$O$68),"")</f>
        <v/>
      </c>
      <c r="AM25" s="62" t="str">
        <f>IF(AND('Mapa final'!$Y$69="Alta",'Mapa final'!$AA$69="Catastrófico"),CONCATENATE("R10C",'Mapa final'!$O$69),"")</f>
        <v/>
      </c>
      <c r="AN25" s="82"/>
      <c r="AO25" s="341"/>
      <c r="AP25" s="342"/>
      <c r="AQ25" s="342"/>
      <c r="AR25" s="342"/>
      <c r="AS25" s="342"/>
      <c r="AT25" s="343"/>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3">
      <c r="A26" s="82"/>
      <c r="B26" s="249"/>
      <c r="C26" s="249"/>
      <c r="D26" s="250"/>
      <c r="E26" s="344" t="s">
        <v>116</v>
      </c>
      <c r="F26" s="345"/>
      <c r="G26" s="345"/>
      <c r="H26" s="345"/>
      <c r="I26" s="362"/>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374" t="s">
        <v>80</v>
      </c>
      <c r="AP26" s="375"/>
      <c r="AQ26" s="375"/>
      <c r="AR26" s="375"/>
      <c r="AS26" s="375"/>
      <c r="AT26" s="376"/>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3">
      <c r="A27" s="82"/>
      <c r="B27" s="249"/>
      <c r="C27" s="249"/>
      <c r="D27" s="250"/>
      <c r="E27" s="346"/>
      <c r="F27" s="347"/>
      <c r="G27" s="347"/>
      <c r="H27" s="347"/>
      <c r="I27" s="363"/>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377"/>
      <c r="AP27" s="378"/>
      <c r="AQ27" s="378"/>
      <c r="AR27" s="378"/>
      <c r="AS27" s="378"/>
      <c r="AT27" s="379"/>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3">
      <c r="A28" s="82"/>
      <c r="B28" s="249"/>
      <c r="C28" s="249"/>
      <c r="D28" s="250"/>
      <c r="E28" s="348"/>
      <c r="F28" s="347"/>
      <c r="G28" s="347"/>
      <c r="H28" s="347"/>
      <c r="I28" s="363"/>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377"/>
      <c r="AP28" s="378"/>
      <c r="AQ28" s="378"/>
      <c r="AR28" s="378"/>
      <c r="AS28" s="378"/>
      <c r="AT28" s="379"/>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3">
      <c r="A29" s="82"/>
      <c r="B29" s="249"/>
      <c r="C29" s="249"/>
      <c r="D29" s="250"/>
      <c r="E29" s="348"/>
      <c r="F29" s="347"/>
      <c r="G29" s="347"/>
      <c r="H29" s="347"/>
      <c r="I29" s="363"/>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377"/>
      <c r="AP29" s="378"/>
      <c r="AQ29" s="378"/>
      <c r="AR29" s="378"/>
      <c r="AS29" s="378"/>
      <c r="AT29" s="379"/>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3">
      <c r="A30" s="82"/>
      <c r="B30" s="249"/>
      <c r="C30" s="249"/>
      <c r="D30" s="250"/>
      <c r="E30" s="348"/>
      <c r="F30" s="347"/>
      <c r="G30" s="347"/>
      <c r="H30" s="347"/>
      <c r="I30" s="363"/>
      <c r="J30" s="66" t="str">
        <f>IF(AND('Mapa final'!$Y$34="Media",'Mapa final'!$AA$34="Leve"),CONCATENATE("R5C",'Mapa final'!$O$34),"")</f>
        <v/>
      </c>
      <c r="K30" s="67" t="str">
        <f>IF(AND('Mapa final'!$Y$35="Media",'Mapa final'!$AA$35="Leve"),CONCATENATE("R5C",'Mapa final'!$O$35),"")</f>
        <v/>
      </c>
      <c r="L30" s="67" t="str">
        <f>IF(AND('Mapa final'!$Y$36="Media",'Mapa final'!$AA$36="Leve"),CONCATENATE("R5C",'Mapa final'!$O$36),"")</f>
        <v/>
      </c>
      <c r="M30" s="67" t="str">
        <f>IF(AND('Mapa final'!$Y$37="Media",'Mapa final'!$AA$37="Leve"),CONCATENATE("R5C",'Mapa final'!$O$37),"")</f>
        <v/>
      </c>
      <c r="N30" s="67" t="str">
        <f>IF(AND('Mapa final'!$Y$38="Media",'Mapa final'!$AA$38="Leve"),CONCATENATE("R5C",'Mapa final'!$O$38),"")</f>
        <v/>
      </c>
      <c r="O30" s="68" t="str">
        <f>IF(AND('Mapa final'!$Y$39="Media",'Mapa final'!$AA$39="Leve"),CONCATENATE("R5C",'Mapa final'!$O$39),"")</f>
        <v/>
      </c>
      <c r="P30" s="66" t="str">
        <f>IF(AND('Mapa final'!$Y$34="Media",'Mapa final'!$AA$34="Menor"),CONCATENATE("R5C",'Mapa final'!$O$34),"")</f>
        <v/>
      </c>
      <c r="Q30" s="67" t="str">
        <f>IF(AND('Mapa final'!$Y$35="Media",'Mapa final'!$AA$35="Menor"),CONCATENATE("R5C",'Mapa final'!$O$35),"")</f>
        <v/>
      </c>
      <c r="R30" s="67" t="str">
        <f>IF(AND('Mapa final'!$Y$36="Media",'Mapa final'!$AA$36="Menor"),CONCATENATE("R5C",'Mapa final'!$O$36),"")</f>
        <v/>
      </c>
      <c r="S30" s="67" t="str">
        <f>IF(AND('Mapa final'!$Y$37="Media",'Mapa final'!$AA$37="Menor"),CONCATENATE("R5C",'Mapa final'!$O$37),"")</f>
        <v/>
      </c>
      <c r="T30" s="67" t="str">
        <f>IF(AND('Mapa final'!$Y$38="Media",'Mapa final'!$AA$38="Menor"),CONCATENATE("R5C",'Mapa final'!$O$38),"")</f>
        <v/>
      </c>
      <c r="U30" s="68" t="str">
        <f>IF(AND('Mapa final'!$Y$39="Media",'Mapa final'!$AA$39="Menor"),CONCATENATE("R5C",'Mapa final'!$O$39),"")</f>
        <v/>
      </c>
      <c r="V30" s="66" t="str">
        <f>IF(AND('Mapa final'!$Y$34="Media",'Mapa final'!$AA$34="Moderado"),CONCATENATE("R5C",'Mapa final'!$O$34),"")</f>
        <v/>
      </c>
      <c r="W30" s="67" t="str">
        <f>IF(AND('Mapa final'!$Y$35="Media",'Mapa final'!$AA$35="Moderado"),CONCATENATE("R5C",'Mapa final'!$O$35),"")</f>
        <v/>
      </c>
      <c r="X30" s="67" t="str">
        <f>IF(AND('Mapa final'!$Y$36="Media",'Mapa final'!$AA$36="Moderado"),CONCATENATE("R5C",'Mapa final'!$O$36),"")</f>
        <v/>
      </c>
      <c r="Y30" s="67" t="str">
        <f>IF(AND('Mapa final'!$Y$37="Media",'Mapa final'!$AA$37="Moderado"),CONCATENATE("R5C",'Mapa final'!$O$37),"")</f>
        <v/>
      </c>
      <c r="Z30" s="67" t="str">
        <f>IF(AND('Mapa final'!$Y$38="Media",'Mapa final'!$AA$38="Moderado"),CONCATENATE("R5C",'Mapa final'!$O$38),"")</f>
        <v/>
      </c>
      <c r="AA30" s="68" t="str">
        <f>IF(AND('Mapa final'!$Y$39="Media",'Mapa final'!$AA$39="Moderado"),CONCATENATE("R5C",'Mapa final'!$O$39),"")</f>
        <v/>
      </c>
      <c r="AB30" s="51" t="str">
        <f>IF(AND('Mapa final'!$Y$34="Media",'Mapa final'!$AA$34="Mayor"),CONCATENATE("R5C",'Mapa final'!$O$34),"")</f>
        <v/>
      </c>
      <c r="AC30" s="52" t="str">
        <f>IF(AND('Mapa final'!$Y$35="Media",'Mapa final'!$AA$35="Mayor"),CONCATENATE("R5C",'Mapa final'!$O$35),"")</f>
        <v/>
      </c>
      <c r="AD30" s="52" t="str">
        <f>IF(AND('Mapa final'!$Y$36="Media",'Mapa final'!$AA$36="Mayor"),CONCATENATE("R5C",'Mapa final'!$O$36),"")</f>
        <v/>
      </c>
      <c r="AE30" s="52" t="str">
        <f>IF(AND('Mapa final'!$Y$37="Media",'Mapa final'!$AA$37="Mayor"),CONCATENATE("R5C",'Mapa final'!$O$37),"")</f>
        <v/>
      </c>
      <c r="AF30" s="52" t="str">
        <f>IF(AND('Mapa final'!$Y$38="Media",'Mapa final'!$AA$38="Mayor"),CONCATENATE("R5C",'Mapa final'!$O$38),"")</f>
        <v/>
      </c>
      <c r="AG30" s="53" t="str">
        <f>IF(AND('Mapa final'!$Y$39="Media",'Mapa final'!$AA$39="Mayor"),CONCATENATE("R5C",'Mapa final'!$O$39),"")</f>
        <v/>
      </c>
      <c r="AH30" s="54" t="str">
        <f>IF(AND('Mapa final'!$Y$34="Media",'Mapa final'!$AA$34="Catastrófico"),CONCATENATE("R5C",'Mapa final'!$O$34),"")</f>
        <v/>
      </c>
      <c r="AI30" s="55" t="str">
        <f>IF(AND('Mapa final'!$Y$35="Media",'Mapa final'!$AA$35="Catastrófico"),CONCATENATE("R5C",'Mapa final'!$O$35),"")</f>
        <v/>
      </c>
      <c r="AJ30" s="55" t="str">
        <f>IF(AND('Mapa final'!$Y$36="Media",'Mapa final'!$AA$36="Catastrófico"),CONCATENATE("R5C",'Mapa final'!$O$36),"")</f>
        <v/>
      </c>
      <c r="AK30" s="55" t="str">
        <f>IF(AND('Mapa final'!$Y$37="Media",'Mapa final'!$AA$37="Catastrófico"),CONCATENATE("R5C",'Mapa final'!$O$37),"")</f>
        <v/>
      </c>
      <c r="AL30" s="55" t="str">
        <f>IF(AND('Mapa final'!$Y$38="Media",'Mapa final'!$AA$38="Catastrófico"),CONCATENATE("R5C",'Mapa final'!$O$38),"")</f>
        <v/>
      </c>
      <c r="AM30" s="56" t="str">
        <f>IF(AND('Mapa final'!$Y$39="Media",'Mapa final'!$AA$39="Catastrófico"),CONCATENATE("R5C",'Mapa final'!$O$39),"")</f>
        <v/>
      </c>
      <c r="AN30" s="82"/>
      <c r="AO30" s="377"/>
      <c r="AP30" s="378"/>
      <c r="AQ30" s="378"/>
      <c r="AR30" s="378"/>
      <c r="AS30" s="378"/>
      <c r="AT30" s="379"/>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3">
      <c r="A31" s="82"/>
      <c r="B31" s="249"/>
      <c r="C31" s="249"/>
      <c r="D31" s="250"/>
      <c r="E31" s="348"/>
      <c r="F31" s="347"/>
      <c r="G31" s="347"/>
      <c r="H31" s="347"/>
      <c r="I31" s="363"/>
      <c r="J31" s="66" t="str">
        <f>IF(AND('Mapa final'!$Y$40="Media",'Mapa final'!$AA$40="Leve"),CONCATENATE("R6C",'Mapa final'!$O$40),"")</f>
        <v/>
      </c>
      <c r="K31" s="67" t="str">
        <f>IF(AND('Mapa final'!$Y$41="Media",'Mapa final'!$AA$41="Leve"),CONCATENATE("R6C",'Mapa final'!$O$41),"")</f>
        <v/>
      </c>
      <c r="L31" s="67" t="str">
        <f>IF(AND('Mapa final'!$Y$42="Media",'Mapa final'!$AA$42="Leve"),CONCATENATE("R6C",'Mapa final'!$O$42),"")</f>
        <v/>
      </c>
      <c r="M31" s="67" t="str">
        <f>IF(AND('Mapa final'!$Y$43="Media",'Mapa final'!$AA$43="Leve"),CONCATENATE("R6C",'Mapa final'!$O$43),"")</f>
        <v/>
      </c>
      <c r="N31" s="67" t="str">
        <f>IF(AND('Mapa final'!$Y$44="Media",'Mapa final'!$AA$44="Leve"),CONCATENATE("R6C",'Mapa final'!$O$44),"")</f>
        <v/>
      </c>
      <c r="O31" s="68" t="str">
        <f>IF(AND('Mapa final'!$Y$45="Media",'Mapa final'!$AA$45="Leve"),CONCATENATE("R6C",'Mapa final'!$O$45),"")</f>
        <v/>
      </c>
      <c r="P31" s="66" t="str">
        <f>IF(AND('Mapa final'!$Y$40="Media",'Mapa final'!$AA$40="Menor"),CONCATENATE("R6C",'Mapa final'!$O$40),"")</f>
        <v/>
      </c>
      <c r="Q31" s="67" t="str">
        <f>IF(AND('Mapa final'!$Y$41="Media",'Mapa final'!$AA$41="Menor"),CONCATENATE("R6C",'Mapa final'!$O$41),"")</f>
        <v/>
      </c>
      <c r="R31" s="67" t="str">
        <f>IF(AND('Mapa final'!$Y$42="Media",'Mapa final'!$AA$42="Menor"),CONCATENATE("R6C",'Mapa final'!$O$42),"")</f>
        <v/>
      </c>
      <c r="S31" s="67" t="str">
        <f>IF(AND('Mapa final'!$Y$43="Media",'Mapa final'!$AA$43="Menor"),CONCATENATE("R6C",'Mapa final'!$O$43),"")</f>
        <v/>
      </c>
      <c r="T31" s="67" t="str">
        <f>IF(AND('Mapa final'!$Y$44="Media",'Mapa final'!$AA$44="Menor"),CONCATENATE("R6C",'Mapa final'!$O$44),"")</f>
        <v/>
      </c>
      <c r="U31" s="68" t="str">
        <f>IF(AND('Mapa final'!$Y$45="Media",'Mapa final'!$AA$45="Menor"),CONCATENATE("R6C",'Mapa final'!$O$45),"")</f>
        <v/>
      </c>
      <c r="V31" s="66" t="str">
        <f>IF(AND('Mapa final'!$Y$40="Media",'Mapa final'!$AA$40="Moderado"),CONCATENATE("R6C",'Mapa final'!$O$40),"")</f>
        <v/>
      </c>
      <c r="W31" s="67" t="str">
        <f>IF(AND('Mapa final'!$Y$41="Media",'Mapa final'!$AA$41="Moderado"),CONCATENATE("R6C",'Mapa final'!$O$41),"")</f>
        <v/>
      </c>
      <c r="X31" s="67" t="str">
        <f>IF(AND('Mapa final'!$Y$42="Media",'Mapa final'!$AA$42="Moderado"),CONCATENATE("R6C",'Mapa final'!$O$42),"")</f>
        <v/>
      </c>
      <c r="Y31" s="67" t="str">
        <f>IF(AND('Mapa final'!$Y$43="Media",'Mapa final'!$AA$43="Moderado"),CONCATENATE("R6C",'Mapa final'!$O$43),"")</f>
        <v/>
      </c>
      <c r="Z31" s="67" t="str">
        <f>IF(AND('Mapa final'!$Y$44="Media",'Mapa final'!$AA$44="Moderado"),CONCATENATE("R6C",'Mapa final'!$O$44),"")</f>
        <v/>
      </c>
      <c r="AA31" s="68" t="str">
        <f>IF(AND('Mapa final'!$Y$45="Media",'Mapa final'!$AA$45="Moderado"),CONCATENATE("R6C",'Mapa final'!$O$45),"")</f>
        <v/>
      </c>
      <c r="AB31" s="51" t="str">
        <f>IF(AND('Mapa final'!$Y$40="Media",'Mapa final'!$AA$40="Mayor"),CONCATENATE("R6C",'Mapa final'!$O$40),"")</f>
        <v/>
      </c>
      <c r="AC31" s="52" t="str">
        <f>IF(AND('Mapa final'!$Y$41="Media",'Mapa final'!$AA$41="Mayor"),CONCATENATE("R6C",'Mapa final'!$O$41),"")</f>
        <v/>
      </c>
      <c r="AD31" s="52" t="str">
        <f>IF(AND('Mapa final'!$Y$42="Media",'Mapa final'!$AA$42="Mayor"),CONCATENATE("R6C",'Mapa final'!$O$42),"")</f>
        <v/>
      </c>
      <c r="AE31" s="52" t="str">
        <f>IF(AND('Mapa final'!$Y$43="Media",'Mapa final'!$AA$43="Mayor"),CONCATENATE("R6C",'Mapa final'!$O$43),"")</f>
        <v/>
      </c>
      <c r="AF31" s="52" t="str">
        <f>IF(AND('Mapa final'!$Y$44="Media",'Mapa final'!$AA$44="Mayor"),CONCATENATE("R6C",'Mapa final'!$O$44),"")</f>
        <v/>
      </c>
      <c r="AG31" s="53" t="str">
        <f>IF(AND('Mapa final'!$Y$45="Media",'Mapa final'!$AA$45="Mayor"),CONCATENATE("R6C",'Mapa final'!$O$45),"")</f>
        <v/>
      </c>
      <c r="AH31" s="54" t="str">
        <f>IF(AND('Mapa final'!$Y$40="Media",'Mapa final'!$AA$40="Catastrófico"),CONCATENATE("R6C",'Mapa final'!$O$40),"")</f>
        <v/>
      </c>
      <c r="AI31" s="55" t="str">
        <f>IF(AND('Mapa final'!$Y$41="Media",'Mapa final'!$AA$41="Catastrófico"),CONCATENATE("R6C",'Mapa final'!$O$41),"")</f>
        <v/>
      </c>
      <c r="AJ31" s="55" t="str">
        <f>IF(AND('Mapa final'!$Y$42="Media",'Mapa final'!$AA$42="Catastrófico"),CONCATENATE("R6C",'Mapa final'!$O$42),"")</f>
        <v/>
      </c>
      <c r="AK31" s="55" t="str">
        <f>IF(AND('Mapa final'!$Y$43="Media",'Mapa final'!$AA$43="Catastrófico"),CONCATENATE("R6C",'Mapa final'!$O$43),"")</f>
        <v/>
      </c>
      <c r="AL31" s="55" t="str">
        <f>IF(AND('Mapa final'!$Y$44="Media",'Mapa final'!$AA$44="Catastrófico"),CONCATENATE("R6C",'Mapa final'!$O$44),"")</f>
        <v/>
      </c>
      <c r="AM31" s="56" t="str">
        <f>IF(AND('Mapa final'!$Y$45="Media",'Mapa final'!$AA$45="Catastrófico"),CONCATENATE("R6C",'Mapa final'!$O$45),"")</f>
        <v/>
      </c>
      <c r="AN31" s="82"/>
      <c r="AO31" s="377"/>
      <c r="AP31" s="378"/>
      <c r="AQ31" s="378"/>
      <c r="AR31" s="378"/>
      <c r="AS31" s="378"/>
      <c r="AT31" s="379"/>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3">
      <c r="A32" s="82"/>
      <c r="B32" s="249"/>
      <c r="C32" s="249"/>
      <c r="D32" s="250"/>
      <c r="E32" s="348"/>
      <c r="F32" s="347"/>
      <c r="G32" s="347"/>
      <c r="H32" s="347"/>
      <c r="I32" s="363"/>
      <c r="J32" s="66" t="str">
        <f>IF(AND('Mapa final'!$Y$46="Media",'Mapa final'!$AA$46="Leve"),CONCATENATE("R7C",'Mapa final'!$O$46),"")</f>
        <v/>
      </c>
      <c r="K32" s="67" t="str">
        <f>IF(AND('Mapa final'!$Y$47="Media",'Mapa final'!$AA$47="Leve"),CONCATENATE("R7C",'Mapa final'!$O$47),"")</f>
        <v/>
      </c>
      <c r="L32" s="67" t="str">
        <f>IF(AND('Mapa final'!$Y$48="Media",'Mapa final'!$AA$48="Leve"),CONCATENATE("R7C",'Mapa final'!$O$48),"")</f>
        <v/>
      </c>
      <c r="M32" s="67" t="str">
        <f>IF(AND('Mapa final'!$Y$49="Media",'Mapa final'!$AA$49="Leve"),CONCATENATE("R7C",'Mapa final'!$O$49),"")</f>
        <v/>
      </c>
      <c r="N32" s="67" t="str">
        <f>IF(AND('Mapa final'!$Y$50="Media",'Mapa final'!$AA$50="Leve"),CONCATENATE("R7C",'Mapa final'!$O$50),"")</f>
        <v/>
      </c>
      <c r="O32" s="68" t="str">
        <f>IF(AND('Mapa final'!$Y$51="Media",'Mapa final'!$AA$51="Leve"),CONCATENATE("R7C",'Mapa final'!$O$51),"")</f>
        <v/>
      </c>
      <c r="P32" s="66" t="str">
        <f>IF(AND('Mapa final'!$Y$46="Media",'Mapa final'!$AA$46="Menor"),CONCATENATE("R7C",'Mapa final'!$O$46),"")</f>
        <v/>
      </c>
      <c r="Q32" s="67" t="str">
        <f>IF(AND('Mapa final'!$Y$47="Media",'Mapa final'!$AA$47="Menor"),CONCATENATE("R7C",'Mapa final'!$O$47),"")</f>
        <v/>
      </c>
      <c r="R32" s="67" t="str">
        <f>IF(AND('Mapa final'!$Y$48="Media",'Mapa final'!$AA$48="Menor"),CONCATENATE("R7C",'Mapa final'!$O$48),"")</f>
        <v/>
      </c>
      <c r="S32" s="67" t="str">
        <f>IF(AND('Mapa final'!$Y$49="Media",'Mapa final'!$AA$49="Menor"),CONCATENATE("R7C",'Mapa final'!$O$49),"")</f>
        <v/>
      </c>
      <c r="T32" s="67" t="str">
        <f>IF(AND('Mapa final'!$Y$50="Media",'Mapa final'!$AA$50="Menor"),CONCATENATE("R7C",'Mapa final'!$O$50),"")</f>
        <v/>
      </c>
      <c r="U32" s="68" t="str">
        <f>IF(AND('Mapa final'!$Y$51="Media",'Mapa final'!$AA$51="Menor"),CONCATENATE("R7C",'Mapa final'!$O$51),"")</f>
        <v/>
      </c>
      <c r="V32" s="66" t="str">
        <f>IF(AND('Mapa final'!$Y$46="Media",'Mapa final'!$AA$46="Moderado"),CONCATENATE("R7C",'Mapa final'!$O$46),"")</f>
        <v/>
      </c>
      <c r="W32" s="67" t="str">
        <f>IF(AND('Mapa final'!$Y$47="Media",'Mapa final'!$AA$47="Moderado"),CONCATENATE("R7C",'Mapa final'!$O$47),"")</f>
        <v/>
      </c>
      <c r="X32" s="67" t="str">
        <f>IF(AND('Mapa final'!$Y$48="Media",'Mapa final'!$AA$48="Moderado"),CONCATENATE("R7C",'Mapa final'!$O$48),"")</f>
        <v/>
      </c>
      <c r="Y32" s="67" t="str">
        <f>IF(AND('Mapa final'!$Y$49="Media",'Mapa final'!$AA$49="Moderado"),CONCATENATE("R7C",'Mapa final'!$O$49),"")</f>
        <v/>
      </c>
      <c r="Z32" s="67" t="str">
        <f>IF(AND('Mapa final'!$Y$50="Media",'Mapa final'!$AA$50="Moderado"),CONCATENATE("R7C",'Mapa final'!$O$50),"")</f>
        <v/>
      </c>
      <c r="AA32" s="68" t="str">
        <f>IF(AND('Mapa final'!$Y$51="Media",'Mapa final'!$AA$51="Moderado"),CONCATENATE("R7C",'Mapa final'!$O$51),"")</f>
        <v/>
      </c>
      <c r="AB32" s="51" t="str">
        <f>IF(AND('Mapa final'!$Y$46="Media",'Mapa final'!$AA$46="Mayor"),CONCATENATE("R7C",'Mapa final'!$O$46),"")</f>
        <v/>
      </c>
      <c r="AC32" s="52" t="str">
        <f>IF(AND('Mapa final'!$Y$47="Media",'Mapa final'!$AA$47="Mayor"),CONCATENATE("R7C",'Mapa final'!$O$47),"")</f>
        <v/>
      </c>
      <c r="AD32" s="52" t="str">
        <f>IF(AND('Mapa final'!$Y$48="Media",'Mapa final'!$AA$48="Mayor"),CONCATENATE("R7C",'Mapa final'!$O$48),"")</f>
        <v/>
      </c>
      <c r="AE32" s="52" t="str">
        <f>IF(AND('Mapa final'!$Y$49="Media",'Mapa final'!$AA$49="Mayor"),CONCATENATE("R7C",'Mapa final'!$O$49),"")</f>
        <v/>
      </c>
      <c r="AF32" s="52" t="str">
        <f>IF(AND('Mapa final'!$Y$50="Media",'Mapa final'!$AA$50="Mayor"),CONCATENATE("R7C",'Mapa final'!$O$50),"")</f>
        <v/>
      </c>
      <c r="AG32" s="53" t="str">
        <f>IF(AND('Mapa final'!$Y$51="Media",'Mapa final'!$AA$51="Mayor"),CONCATENATE("R7C",'Mapa final'!$O$51),"")</f>
        <v/>
      </c>
      <c r="AH32" s="54" t="str">
        <f>IF(AND('Mapa final'!$Y$46="Media",'Mapa final'!$AA$46="Catastrófico"),CONCATENATE("R7C",'Mapa final'!$O$46),"")</f>
        <v/>
      </c>
      <c r="AI32" s="55" t="str">
        <f>IF(AND('Mapa final'!$Y$47="Media",'Mapa final'!$AA$47="Catastrófico"),CONCATENATE("R7C",'Mapa final'!$O$47),"")</f>
        <v/>
      </c>
      <c r="AJ32" s="55" t="str">
        <f>IF(AND('Mapa final'!$Y$48="Media",'Mapa final'!$AA$48="Catastrófico"),CONCATENATE("R7C",'Mapa final'!$O$48),"")</f>
        <v/>
      </c>
      <c r="AK32" s="55" t="str">
        <f>IF(AND('Mapa final'!$Y$49="Media",'Mapa final'!$AA$49="Catastrófico"),CONCATENATE("R7C",'Mapa final'!$O$49),"")</f>
        <v/>
      </c>
      <c r="AL32" s="55" t="str">
        <f>IF(AND('Mapa final'!$Y$50="Media",'Mapa final'!$AA$50="Catastrófico"),CONCATENATE("R7C",'Mapa final'!$O$50),"")</f>
        <v/>
      </c>
      <c r="AM32" s="56" t="str">
        <f>IF(AND('Mapa final'!$Y$51="Media",'Mapa final'!$AA$51="Catastrófico"),CONCATENATE("R7C",'Mapa final'!$O$51),"")</f>
        <v/>
      </c>
      <c r="AN32" s="82"/>
      <c r="AO32" s="377"/>
      <c r="AP32" s="378"/>
      <c r="AQ32" s="378"/>
      <c r="AR32" s="378"/>
      <c r="AS32" s="378"/>
      <c r="AT32" s="379"/>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3">
      <c r="A33" s="82"/>
      <c r="B33" s="249"/>
      <c r="C33" s="249"/>
      <c r="D33" s="250"/>
      <c r="E33" s="348"/>
      <c r="F33" s="347"/>
      <c r="G33" s="347"/>
      <c r="H33" s="347"/>
      <c r="I33" s="363"/>
      <c r="J33" s="66" t="str">
        <f>IF(AND('Mapa final'!$Y$52="Media",'Mapa final'!$AA$52="Leve"),CONCATENATE("R8C",'Mapa final'!$O$52),"")</f>
        <v/>
      </c>
      <c r="K33" s="67" t="str">
        <f>IF(AND('Mapa final'!$Y$53="Media",'Mapa final'!$AA$53="Leve"),CONCATENATE("R8C",'Mapa final'!$O$53),"")</f>
        <v/>
      </c>
      <c r="L33" s="67" t="str">
        <f>IF(AND('Mapa final'!$Y$54="Media",'Mapa final'!$AA$54="Leve"),CONCATENATE("R8C",'Mapa final'!$O$54),"")</f>
        <v/>
      </c>
      <c r="M33" s="67" t="str">
        <f>IF(AND('Mapa final'!$Y$55="Media",'Mapa final'!$AA$55="Leve"),CONCATENATE("R8C",'Mapa final'!$O$55),"")</f>
        <v/>
      </c>
      <c r="N33" s="67" t="str">
        <f>IF(AND('Mapa final'!$Y$56="Media",'Mapa final'!$AA$56="Leve"),CONCATENATE("R8C",'Mapa final'!$O$56),"")</f>
        <v/>
      </c>
      <c r="O33" s="68" t="str">
        <f>IF(AND('Mapa final'!$Y$57="Media",'Mapa final'!$AA$57="Leve"),CONCATENATE("R8C",'Mapa final'!$O$57),"")</f>
        <v/>
      </c>
      <c r="P33" s="66" t="str">
        <f>IF(AND('Mapa final'!$Y$52="Media",'Mapa final'!$AA$52="Menor"),CONCATENATE("R8C",'Mapa final'!$O$52),"")</f>
        <v/>
      </c>
      <c r="Q33" s="67" t="str">
        <f>IF(AND('Mapa final'!$Y$53="Media",'Mapa final'!$AA$53="Menor"),CONCATENATE("R8C",'Mapa final'!$O$53),"")</f>
        <v/>
      </c>
      <c r="R33" s="67" t="str">
        <f>IF(AND('Mapa final'!$Y$54="Media",'Mapa final'!$AA$54="Menor"),CONCATENATE("R8C",'Mapa final'!$O$54),"")</f>
        <v/>
      </c>
      <c r="S33" s="67" t="str">
        <f>IF(AND('Mapa final'!$Y$55="Media",'Mapa final'!$AA$55="Menor"),CONCATENATE("R8C",'Mapa final'!$O$55),"")</f>
        <v/>
      </c>
      <c r="T33" s="67" t="str">
        <f>IF(AND('Mapa final'!$Y$56="Media",'Mapa final'!$AA$56="Menor"),CONCATENATE("R8C",'Mapa final'!$O$56),"")</f>
        <v/>
      </c>
      <c r="U33" s="68" t="str">
        <f>IF(AND('Mapa final'!$Y$57="Media",'Mapa final'!$AA$57="Menor"),CONCATENATE("R8C",'Mapa final'!$O$57),"")</f>
        <v/>
      </c>
      <c r="V33" s="66" t="str">
        <f>IF(AND('Mapa final'!$Y$52="Media",'Mapa final'!$AA$52="Moderado"),CONCATENATE("R8C",'Mapa final'!$O$52),"")</f>
        <v/>
      </c>
      <c r="W33" s="67" t="str">
        <f>IF(AND('Mapa final'!$Y$53="Media",'Mapa final'!$AA$53="Moderado"),CONCATENATE("R8C",'Mapa final'!$O$53),"")</f>
        <v/>
      </c>
      <c r="X33" s="67" t="str">
        <f>IF(AND('Mapa final'!$Y$54="Media",'Mapa final'!$AA$54="Moderado"),CONCATENATE("R8C",'Mapa final'!$O$54),"")</f>
        <v/>
      </c>
      <c r="Y33" s="67" t="str">
        <f>IF(AND('Mapa final'!$Y$55="Media",'Mapa final'!$AA$55="Moderado"),CONCATENATE("R8C",'Mapa final'!$O$55),"")</f>
        <v/>
      </c>
      <c r="Z33" s="67" t="str">
        <f>IF(AND('Mapa final'!$Y$56="Media",'Mapa final'!$AA$56="Moderado"),CONCATENATE("R8C",'Mapa final'!$O$56),"")</f>
        <v/>
      </c>
      <c r="AA33" s="68" t="str">
        <f>IF(AND('Mapa final'!$Y$57="Media",'Mapa final'!$AA$57="Moderado"),CONCATENATE("R8C",'Mapa final'!$O$57),"")</f>
        <v/>
      </c>
      <c r="AB33" s="51" t="str">
        <f>IF(AND('Mapa final'!$Y$52="Media",'Mapa final'!$AA$52="Mayor"),CONCATENATE("R8C",'Mapa final'!$O$52),"")</f>
        <v/>
      </c>
      <c r="AC33" s="52" t="str">
        <f>IF(AND('Mapa final'!$Y$53="Media",'Mapa final'!$AA$53="Mayor"),CONCATENATE("R8C",'Mapa final'!$O$53),"")</f>
        <v/>
      </c>
      <c r="AD33" s="52" t="str">
        <f>IF(AND('Mapa final'!$Y$54="Media",'Mapa final'!$AA$54="Mayor"),CONCATENATE("R8C",'Mapa final'!$O$54),"")</f>
        <v/>
      </c>
      <c r="AE33" s="52" t="str">
        <f>IF(AND('Mapa final'!$Y$55="Media",'Mapa final'!$AA$55="Mayor"),CONCATENATE("R8C",'Mapa final'!$O$55),"")</f>
        <v/>
      </c>
      <c r="AF33" s="52" t="str">
        <f>IF(AND('Mapa final'!$Y$56="Media",'Mapa final'!$AA$56="Mayor"),CONCATENATE("R8C",'Mapa final'!$O$56),"")</f>
        <v/>
      </c>
      <c r="AG33" s="53" t="str">
        <f>IF(AND('Mapa final'!$Y$57="Media",'Mapa final'!$AA$57="Mayor"),CONCATENATE("R8C",'Mapa final'!$O$57),"")</f>
        <v/>
      </c>
      <c r="AH33" s="54" t="str">
        <f>IF(AND('Mapa final'!$Y$52="Media",'Mapa final'!$AA$52="Catastrófico"),CONCATENATE("R8C",'Mapa final'!$O$52),"")</f>
        <v/>
      </c>
      <c r="AI33" s="55" t="str">
        <f>IF(AND('Mapa final'!$Y$53="Media",'Mapa final'!$AA$53="Catastrófico"),CONCATENATE("R8C",'Mapa final'!$O$53),"")</f>
        <v/>
      </c>
      <c r="AJ33" s="55" t="str">
        <f>IF(AND('Mapa final'!$Y$54="Media",'Mapa final'!$AA$54="Catastrófico"),CONCATENATE("R8C",'Mapa final'!$O$54),"")</f>
        <v/>
      </c>
      <c r="AK33" s="55" t="str">
        <f>IF(AND('Mapa final'!$Y$55="Media",'Mapa final'!$AA$55="Catastrófico"),CONCATENATE("R8C",'Mapa final'!$O$55),"")</f>
        <v/>
      </c>
      <c r="AL33" s="55" t="str">
        <f>IF(AND('Mapa final'!$Y$56="Media",'Mapa final'!$AA$56="Catastrófico"),CONCATENATE("R8C",'Mapa final'!$O$56),"")</f>
        <v/>
      </c>
      <c r="AM33" s="56" t="str">
        <f>IF(AND('Mapa final'!$Y$57="Media",'Mapa final'!$AA$57="Catastrófico"),CONCATENATE("R8C",'Mapa final'!$O$57),"")</f>
        <v/>
      </c>
      <c r="AN33" s="82"/>
      <c r="AO33" s="377"/>
      <c r="AP33" s="378"/>
      <c r="AQ33" s="378"/>
      <c r="AR33" s="378"/>
      <c r="AS33" s="378"/>
      <c r="AT33" s="379"/>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3">
      <c r="A34" s="82"/>
      <c r="B34" s="249"/>
      <c r="C34" s="249"/>
      <c r="D34" s="250"/>
      <c r="E34" s="348"/>
      <c r="F34" s="347"/>
      <c r="G34" s="347"/>
      <c r="H34" s="347"/>
      <c r="I34" s="363"/>
      <c r="J34" s="66" t="str">
        <f>IF(AND('Mapa final'!$Y$58="Media",'Mapa final'!$AA$58="Leve"),CONCATENATE("R9C",'Mapa final'!$O$58),"")</f>
        <v/>
      </c>
      <c r="K34" s="67" t="str">
        <f>IF(AND('Mapa final'!$Y$59="Media",'Mapa final'!$AA$59="Leve"),CONCATENATE("R9C",'Mapa final'!$O$59),"")</f>
        <v/>
      </c>
      <c r="L34" s="67" t="str">
        <f>IF(AND('Mapa final'!$Y$60="Media",'Mapa final'!$AA$60="Leve"),CONCATENATE("R9C",'Mapa final'!$O$60),"")</f>
        <v/>
      </c>
      <c r="M34" s="67" t="str">
        <f>IF(AND('Mapa final'!$Y$61="Media",'Mapa final'!$AA$61="Leve"),CONCATENATE("R9C",'Mapa final'!$O$61),"")</f>
        <v/>
      </c>
      <c r="N34" s="67" t="str">
        <f>IF(AND('Mapa final'!$Y$62="Media",'Mapa final'!$AA$62="Leve"),CONCATENATE("R9C",'Mapa final'!$O$62),"")</f>
        <v/>
      </c>
      <c r="O34" s="68" t="str">
        <f>IF(AND('Mapa final'!$Y$63="Media",'Mapa final'!$AA$63="Leve"),CONCATENATE("R9C",'Mapa final'!$O$63),"")</f>
        <v/>
      </c>
      <c r="P34" s="66" t="str">
        <f>IF(AND('Mapa final'!$Y$58="Media",'Mapa final'!$AA$58="Menor"),CONCATENATE("R9C",'Mapa final'!$O$58),"")</f>
        <v/>
      </c>
      <c r="Q34" s="67" t="str">
        <f>IF(AND('Mapa final'!$Y$59="Media",'Mapa final'!$AA$59="Menor"),CONCATENATE("R9C",'Mapa final'!$O$59),"")</f>
        <v/>
      </c>
      <c r="R34" s="67" t="str">
        <f>IF(AND('Mapa final'!$Y$60="Media",'Mapa final'!$AA$60="Menor"),CONCATENATE("R9C",'Mapa final'!$O$60),"")</f>
        <v/>
      </c>
      <c r="S34" s="67" t="str">
        <f>IF(AND('Mapa final'!$Y$61="Media",'Mapa final'!$AA$61="Menor"),CONCATENATE("R9C",'Mapa final'!$O$61),"")</f>
        <v/>
      </c>
      <c r="T34" s="67" t="str">
        <f>IF(AND('Mapa final'!$Y$62="Media",'Mapa final'!$AA$62="Menor"),CONCATENATE("R9C",'Mapa final'!$O$62),"")</f>
        <v/>
      </c>
      <c r="U34" s="68" t="str">
        <f>IF(AND('Mapa final'!$Y$63="Media",'Mapa final'!$AA$63="Menor"),CONCATENATE("R9C",'Mapa final'!$O$63),"")</f>
        <v/>
      </c>
      <c r="V34" s="66" t="str">
        <f>IF(AND('Mapa final'!$Y$58="Media",'Mapa final'!$AA$58="Moderado"),CONCATENATE("R9C",'Mapa final'!$O$58),"")</f>
        <v/>
      </c>
      <c r="W34" s="67" t="str">
        <f>IF(AND('Mapa final'!$Y$59="Media",'Mapa final'!$AA$59="Moderado"),CONCATENATE("R9C",'Mapa final'!$O$59),"")</f>
        <v/>
      </c>
      <c r="X34" s="67" t="str">
        <f>IF(AND('Mapa final'!$Y$60="Media",'Mapa final'!$AA$60="Moderado"),CONCATENATE("R9C",'Mapa final'!$O$60),"")</f>
        <v/>
      </c>
      <c r="Y34" s="67" t="str">
        <f>IF(AND('Mapa final'!$Y$61="Media",'Mapa final'!$AA$61="Moderado"),CONCATENATE("R9C",'Mapa final'!$O$61),"")</f>
        <v/>
      </c>
      <c r="Z34" s="67" t="str">
        <f>IF(AND('Mapa final'!$Y$62="Media",'Mapa final'!$AA$62="Moderado"),CONCATENATE("R9C",'Mapa final'!$O$62),"")</f>
        <v/>
      </c>
      <c r="AA34" s="68" t="str">
        <f>IF(AND('Mapa final'!$Y$63="Media",'Mapa final'!$AA$63="Moderado"),CONCATENATE("R9C",'Mapa final'!$O$63),"")</f>
        <v/>
      </c>
      <c r="AB34" s="51" t="str">
        <f>IF(AND('Mapa final'!$Y$58="Media",'Mapa final'!$AA$58="Mayor"),CONCATENATE("R9C",'Mapa final'!$O$58),"")</f>
        <v/>
      </c>
      <c r="AC34" s="52" t="str">
        <f>IF(AND('Mapa final'!$Y$59="Media",'Mapa final'!$AA$59="Mayor"),CONCATENATE("R9C",'Mapa final'!$O$59),"")</f>
        <v/>
      </c>
      <c r="AD34" s="52" t="str">
        <f>IF(AND('Mapa final'!$Y$60="Media",'Mapa final'!$AA$60="Mayor"),CONCATENATE("R9C",'Mapa final'!$O$60),"")</f>
        <v/>
      </c>
      <c r="AE34" s="52" t="str">
        <f>IF(AND('Mapa final'!$Y$61="Media",'Mapa final'!$AA$61="Mayor"),CONCATENATE("R9C",'Mapa final'!$O$61),"")</f>
        <v/>
      </c>
      <c r="AF34" s="52" t="str">
        <f>IF(AND('Mapa final'!$Y$62="Media",'Mapa final'!$AA$62="Mayor"),CONCATENATE("R9C",'Mapa final'!$O$62),"")</f>
        <v/>
      </c>
      <c r="AG34" s="53" t="str">
        <f>IF(AND('Mapa final'!$Y$63="Media",'Mapa final'!$AA$63="Mayor"),CONCATENATE("R9C",'Mapa final'!$O$63),"")</f>
        <v/>
      </c>
      <c r="AH34" s="54" t="str">
        <f>IF(AND('Mapa final'!$Y$58="Media",'Mapa final'!$AA$58="Catastrófico"),CONCATENATE("R9C",'Mapa final'!$O$58),"")</f>
        <v/>
      </c>
      <c r="AI34" s="55" t="str">
        <f>IF(AND('Mapa final'!$Y$59="Media",'Mapa final'!$AA$59="Catastrófico"),CONCATENATE("R9C",'Mapa final'!$O$59),"")</f>
        <v/>
      </c>
      <c r="AJ34" s="55" t="str">
        <f>IF(AND('Mapa final'!$Y$60="Media",'Mapa final'!$AA$60="Catastrófico"),CONCATENATE("R9C",'Mapa final'!$O$60),"")</f>
        <v/>
      </c>
      <c r="AK34" s="55" t="str">
        <f>IF(AND('Mapa final'!$Y$61="Media",'Mapa final'!$AA$61="Catastrófico"),CONCATENATE("R9C",'Mapa final'!$O$61),"")</f>
        <v/>
      </c>
      <c r="AL34" s="55" t="str">
        <f>IF(AND('Mapa final'!$Y$62="Media",'Mapa final'!$AA$62="Catastrófico"),CONCATENATE("R9C",'Mapa final'!$O$62),"")</f>
        <v/>
      </c>
      <c r="AM34" s="56" t="str">
        <f>IF(AND('Mapa final'!$Y$63="Media",'Mapa final'!$AA$63="Catastrófico"),CONCATENATE("R9C",'Mapa final'!$O$63),"")</f>
        <v/>
      </c>
      <c r="AN34" s="82"/>
      <c r="AO34" s="377"/>
      <c r="AP34" s="378"/>
      <c r="AQ34" s="378"/>
      <c r="AR34" s="378"/>
      <c r="AS34" s="378"/>
      <c r="AT34" s="379"/>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5">
      <c r="A35" s="82"/>
      <c r="B35" s="249"/>
      <c r="C35" s="249"/>
      <c r="D35" s="250"/>
      <c r="E35" s="349"/>
      <c r="F35" s="350"/>
      <c r="G35" s="350"/>
      <c r="H35" s="350"/>
      <c r="I35" s="364"/>
      <c r="J35" s="66" t="str">
        <f>IF(AND('Mapa final'!$Y$64="Media",'Mapa final'!$AA$64="Leve"),CONCATENATE("R10C",'Mapa final'!$O$64),"")</f>
        <v/>
      </c>
      <c r="K35" s="67" t="str">
        <f>IF(AND('Mapa final'!$Y$65="Media",'Mapa final'!$AA$65="Leve"),CONCATENATE("R10C",'Mapa final'!$O$65),"")</f>
        <v/>
      </c>
      <c r="L35" s="67" t="str">
        <f>IF(AND('Mapa final'!$Y$66="Media",'Mapa final'!$AA$66="Leve"),CONCATENATE("R10C",'Mapa final'!$O$66),"")</f>
        <v/>
      </c>
      <c r="M35" s="67" t="str">
        <f>IF(AND('Mapa final'!$Y$67="Media",'Mapa final'!$AA$67="Leve"),CONCATENATE("R10C",'Mapa final'!$O$67),"")</f>
        <v/>
      </c>
      <c r="N35" s="67" t="str">
        <f>IF(AND('Mapa final'!$Y$68="Media",'Mapa final'!$AA$68="Leve"),CONCATENATE("R10C",'Mapa final'!$O$68),"")</f>
        <v/>
      </c>
      <c r="O35" s="68" t="str">
        <f>IF(AND('Mapa final'!$Y$69="Media",'Mapa final'!$AA$69="Leve"),CONCATENATE("R10C",'Mapa final'!$O$69),"")</f>
        <v/>
      </c>
      <c r="P35" s="66" t="str">
        <f>IF(AND('Mapa final'!$Y$64="Media",'Mapa final'!$AA$64="Menor"),CONCATENATE("R10C",'Mapa final'!$O$64),"")</f>
        <v/>
      </c>
      <c r="Q35" s="67" t="str">
        <f>IF(AND('Mapa final'!$Y$65="Media",'Mapa final'!$AA$65="Menor"),CONCATENATE("R10C",'Mapa final'!$O$65),"")</f>
        <v/>
      </c>
      <c r="R35" s="67" t="str">
        <f>IF(AND('Mapa final'!$Y$66="Media",'Mapa final'!$AA$66="Menor"),CONCATENATE("R10C",'Mapa final'!$O$66),"")</f>
        <v/>
      </c>
      <c r="S35" s="67" t="str">
        <f>IF(AND('Mapa final'!$Y$67="Media",'Mapa final'!$AA$67="Menor"),CONCATENATE("R10C",'Mapa final'!$O$67),"")</f>
        <v/>
      </c>
      <c r="T35" s="67" t="str">
        <f>IF(AND('Mapa final'!$Y$68="Media",'Mapa final'!$AA$68="Menor"),CONCATENATE("R10C",'Mapa final'!$O$68),"")</f>
        <v/>
      </c>
      <c r="U35" s="68" t="str">
        <f>IF(AND('Mapa final'!$Y$69="Media",'Mapa final'!$AA$69="Menor"),CONCATENATE("R10C",'Mapa final'!$O$69),"")</f>
        <v/>
      </c>
      <c r="V35" s="66" t="str">
        <f>IF(AND('Mapa final'!$Y$64="Media",'Mapa final'!$AA$64="Moderado"),CONCATENATE("R10C",'Mapa final'!$O$64),"")</f>
        <v/>
      </c>
      <c r="W35" s="67" t="str">
        <f>IF(AND('Mapa final'!$Y$65="Media",'Mapa final'!$AA$65="Moderado"),CONCATENATE("R10C",'Mapa final'!$O$65),"")</f>
        <v/>
      </c>
      <c r="X35" s="67" t="str">
        <f>IF(AND('Mapa final'!$Y$66="Media",'Mapa final'!$AA$66="Moderado"),CONCATENATE("R10C",'Mapa final'!$O$66),"")</f>
        <v/>
      </c>
      <c r="Y35" s="67" t="str">
        <f>IF(AND('Mapa final'!$Y$67="Media",'Mapa final'!$AA$67="Moderado"),CONCATENATE("R10C",'Mapa final'!$O$67),"")</f>
        <v/>
      </c>
      <c r="Z35" s="67" t="str">
        <f>IF(AND('Mapa final'!$Y$68="Media",'Mapa final'!$AA$68="Moderado"),CONCATENATE("R10C",'Mapa final'!$O$68),"")</f>
        <v/>
      </c>
      <c r="AA35" s="68" t="str">
        <f>IF(AND('Mapa final'!$Y$69="Media",'Mapa final'!$AA$69="Moderado"),CONCATENATE("R10C",'Mapa final'!$O$69),"")</f>
        <v/>
      </c>
      <c r="AB35" s="57" t="str">
        <f>IF(AND('Mapa final'!$Y$64="Media",'Mapa final'!$AA$64="Mayor"),CONCATENATE("R10C",'Mapa final'!$O$64),"")</f>
        <v/>
      </c>
      <c r="AC35" s="58" t="str">
        <f>IF(AND('Mapa final'!$Y$65="Media",'Mapa final'!$AA$65="Mayor"),CONCATENATE("R10C",'Mapa final'!$O$65),"")</f>
        <v/>
      </c>
      <c r="AD35" s="58" t="str">
        <f>IF(AND('Mapa final'!$Y$66="Media",'Mapa final'!$AA$66="Mayor"),CONCATENATE("R10C",'Mapa final'!$O$66),"")</f>
        <v/>
      </c>
      <c r="AE35" s="58" t="str">
        <f>IF(AND('Mapa final'!$Y$67="Media",'Mapa final'!$AA$67="Mayor"),CONCATENATE("R10C",'Mapa final'!$O$67),"")</f>
        <v/>
      </c>
      <c r="AF35" s="58" t="str">
        <f>IF(AND('Mapa final'!$Y$68="Media",'Mapa final'!$AA$68="Mayor"),CONCATENATE("R10C",'Mapa final'!$O$68),"")</f>
        <v/>
      </c>
      <c r="AG35" s="59" t="str">
        <f>IF(AND('Mapa final'!$Y$69="Media",'Mapa final'!$AA$69="Mayor"),CONCATENATE("R10C",'Mapa final'!$O$69),"")</f>
        <v/>
      </c>
      <c r="AH35" s="60" t="str">
        <f>IF(AND('Mapa final'!$Y$64="Media",'Mapa final'!$AA$64="Catastrófico"),CONCATENATE("R10C",'Mapa final'!$O$64),"")</f>
        <v/>
      </c>
      <c r="AI35" s="61" t="str">
        <f>IF(AND('Mapa final'!$Y$65="Media",'Mapa final'!$AA$65="Catastrófico"),CONCATENATE("R10C",'Mapa final'!$O$65),"")</f>
        <v/>
      </c>
      <c r="AJ35" s="61" t="str">
        <f>IF(AND('Mapa final'!$Y$66="Media",'Mapa final'!$AA$66="Catastrófico"),CONCATENATE("R10C",'Mapa final'!$O$66),"")</f>
        <v/>
      </c>
      <c r="AK35" s="61" t="str">
        <f>IF(AND('Mapa final'!$Y$67="Media",'Mapa final'!$AA$67="Catastrófico"),CONCATENATE("R10C",'Mapa final'!$O$67),"")</f>
        <v/>
      </c>
      <c r="AL35" s="61" t="str">
        <f>IF(AND('Mapa final'!$Y$68="Media",'Mapa final'!$AA$68="Catastrófico"),CONCATENATE("R10C",'Mapa final'!$O$68),"")</f>
        <v/>
      </c>
      <c r="AM35" s="62" t="str">
        <f>IF(AND('Mapa final'!$Y$69="Media",'Mapa final'!$AA$69="Catastrófico"),CONCATENATE("R10C",'Mapa final'!$O$69),"")</f>
        <v/>
      </c>
      <c r="AN35" s="82"/>
      <c r="AO35" s="380"/>
      <c r="AP35" s="381"/>
      <c r="AQ35" s="381"/>
      <c r="AR35" s="381"/>
      <c r="AS35" s="381"/>
      <c r="AT35" s="3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3">
      <c r="A36" s="82"/>
      <c r="B36" s="249"/>
      <c r="C36" s="249"/>
      <c r="D36" s="250"/>
      <c r="E36" s="344" t="s">
        <v>113</v>
      </c>
      <c r="F36" s="345"/>
      <c r="G36" s="345"/>
      <c r="H36" s="345"/>
      <c r="I36" s="345"/>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R1C1</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365" t="s">
        <v>81</v>
      </c>
      <c r="AP36" s="366"/>
      <c r="AQ36" s="366"/>
      <c r="AR36" s="366"/>
      <c r="AS36" s="366"/>
      <c r="AT36" s="367"/>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3">
      <c r="A37" s="82"/>
      <c r="B37" s="249"/>
      <c r="C37" s="249"/>
      <c r="D37" s="250"/>
      <c r="E37" s="346"/>
      <c r="F37" s="347"/>
      <c r="G37" s="347"/>
      <c r="H37" s="347"/>
      <c r="I37" s="347"/>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R2C1</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368"/>
      <c r="AP37" s="369"/>
      <c r="AQ37" s="369"/>
      <c r="AR37" s="369"/>
      <c r="AS37" s="369"/>
      <c r="AT37" s="370"/>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3">
      <c r="A38" s="82"/>
      <c r="B38" s="249"/>
      <c r="C38" s="249"/>
      <c r="D38" s="250"/>
      <c r="E38" s="348"/>
      <c r="F38" s="347"/>
      <c r="G38" s="347"/>
      <c r="H38" s="347"/>
      <c r="I38" s="347"/>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368"/>
      <c r="AP38" s="369"/>
      <c r="AQ38" s="369"/>
      <c r="AR38" s="369"/>
      <c r="AS38" s="369"/>
      <c r="AT38" s="370"/>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3">
      <c r="A39" s="82"/>
      <c r="B39" s="249"/>
      <c r="C39" s="249"/>
      <c r="D39" s="250"/>
      <c r="E39" s="348"/>
      <c r="F39" s="347"/>
      <c r="G39" s="347"/>
      <c r="H39" s="347"/>
      <c r="I39" s="347"/>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368"/>
      <c r="AP39" s="369"/>
      <c r="AQ39" s="369"/>
      <c r="AR39" s="369"/>
      <c r="AS39" s="369"/>
      <c r="AT39" s="370"/>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3">
      <c r="A40" s="82"/>
      <c r="B40" s="249"/>
      <c r="C40" s="249"/>
      <c r="D40" s="250"/>
      <c r="E40" s="348"/>
      <c r="F40" s="347"/>
      <c r="G40" s="347"/>
      <c r="H40" s="347"/>
      <c r="I40" s="347"/>
      <c r="J40" s="75" t="str">
        <f>IF(AND('Mapa final'!$Y$34="Baja",'Mapa final'!$AA$34="Leve"),CONCATENATE("R5C",'Mapa final'!$O$34),"")</f>
        <v/>
      </c>
      <c r="K40" s="76" t="str">
        <f>IF(AND('Mapa final'!$Y$35="Baja",'Mapa final'!$AA$35="Leve"),CONCATENATE("R5C",'Mapa final'!$O$35),"")</f>
        <v/>
      </c>
      <c r="L40" s="76" t="str">
        <f>IF(AND('Mapa final'!$Y$36="Baja",'Mapa final'!$AA$36="Leve"),CONCATENATE("R5C",'Mapa final'!$O$36),"")</f>
        <v/>
      </c>
      <c r="M40" s="76" t="str">
        <f>IF(AND('Mapa final'!$Y$37="Baja",'Mapa final'!$AA$37="Leve"),CONCATENATE("R5C",'Mapa final'!$O$37),"")</f>
        <v/>
      </c>
      <c r="N40" s="76" t="str">
        <f>IF(AND('Mapa final'!$Y$38="Baja",'Mapa final'!$AA$38="Leve"),CONCATENATE("R5C",'Mapa final'!$O$38),"")</f>
        <v/>
      </c>
      <c r="O40" s="77" t="str">
        <f>IF(AND('Mapa final'!$Y$39="Baja",'Mapa final'!$AA$39="Leve"),CONCATENATE("R5C",'Mapa final'!$O$39),"")</f>
        <v/>
      </c>
      <c r="P40" s="66" t="str">
        <f>IF(AND('Mapa final'!$Y$34="Baja",'Mapa final'!$AA$34="Menor"),CONCATENATE("R5C",'Mapa final'!$O$34),"")</f>
        <v/>
      </c>
      <c r="Q40" s="67" t="str">
        <f>IF(AND('Mapa final'!$Y$35="Baja",'Mapa final'!$AA$35="Menor"),CONCATENATE("R5C",'Mapa final'!$O$35),"")</f>
        <v/>
      </c>
      <c r="R40" s="67" t="str">
        <f>IF(AND('Mapa final'!$Y$36="Baja",'Mapa final'!$AA$36="Menor"),CONCATENATE("R5C",'Mapa final'!$O$36),"")</f>
        <v/>
      </c>
      <c r="S40" s="67" t="str">
        <f>IF(AND('Mapa final'!$Y$37="Baja",'Mapa final'!$AA$37="Menor"),CONCATENATE("R5C",'Mapa final'!$O$37),"")</f>
        <v/>
      </c>
      <c r="T40" s="67" t="str">
        <f>IF(AND('Mapa final'!$Y$38="Baja",'Mapa final'!$AA$38="Menor"),CONCATENATE("R5C",'Mapa final'!$O$38),"")</f>
        <v/>
      </c>
      <c r="U40" s="68" t="str">
        <f>IF(AND('Mapa final'!$Y$39="Baja",'Mapa final'!$AA$39="Menor"),CONCATENATE("R5C",'Mapa final'!$O$39),"")</f>
        <v/>
      </c>
      <c r="V40" s="66" t="str">
        <f>IF(AND('Mapa final'!$Y$34="Baja",'Mapa final'!$AA$34="Moderado"),CONCATENATE("R5C",'Mapa final'!$O$34),"")</f>
        <v/>
      </c>
      <c r="W40" s="67" t="str">
        <f>IF(AND('Mapa final'!$Y$35="Baja",'Mapa final'!$AA$35="Moderado"),CONCATENATE("R5C",'Mapa final'!$O$35),"")</f>
        <v/>
      </c>
      <c r="X40" s="67" t="str">
        <f>IF(AND('Mapa final'!$Y$36="Baja",'Mapa final'!$AA$36="Moderado"),CONCATENATE("R5C",'Mapa final'!$O$36),"")</f>
        <v/>
      </c>
      <c r="Y40" s="67" t="str">
        <f>IF(AND('Mapa final'!$Y$37="Baja",'Mapa final'!$AA$37="Moderado"),CONCATENATE("R5C",'Mapa final'!$O$37),"")</f>
        <v/>
      </c>
      <c r="Z40" s="67" t="str">
        <f>IF(AND('Mapa final'!$Y$38="Baja",'Mapa final'!$AA$38="Moderado"),CONCATENATE("R5C",'Mapa final'!$O$38),"")</f>
        <v/>
      </c>
      <c r="AA40" s="68" t="str">
        <f>IF(AND('Mapa final'!$Y$39="Baja",'Mapa final'!$AA$39="Moderado"),CONCATENATE("R5C",'Mapa final'!$O$39),"")</f>
        <v/>
      </c>
      <c r="AB40" s="51" t="str">
        <f>IF(AND('Mapa final'!$Y$34="Baja",'Mapa final'!$AA$34="Mayor"),CONCATENATE("R5C",'Mapa final'!$O$34),"")</f>
        <v/>
      </c>
      <c r="AC40" s="52" t="str">
        <f>IF(AND('Mapa final'!$Y$35="Baja",'Mapa final'!$AA$35="Mayor"),CONCATENATE("R5C",'Mapa final'!$O$35),"")</f>
        <v/>
      </c>
      <c r="AD40" s="52" t="str">
        <f>IF(AND('Mapa final'!$Y$36="Baja",'Mapa final'!$AA$36="Mayor"),CONCATENATE("R5C",'Mapa final'!$O$36),"")</f>
        <v/>
      </c>
      <c r="AE40" s="52" t="str">
        <f>IF(AND('Mapa final'!$Y$37="Baja",'Mapa final'!$AA$37="Mayor"),CONCATENATE("R5C",'Mapa final'!$O$37),"")</f>
        <v/>
      </c>
      <c r="AF40" s="52" t="str">
        <f>IF(AND('Mapa final'!$Y$38="Baja",'Mapa final'!$AA$38="Mayor"),CONCATENATE("R5C",'Mapa final'!$O$38),"")</f>
        <v/>
      </c>
      <c r="AG40" s="53" t="str">
        <f>IF(AND('Mapa final'!$Y$39="Baja",'Mapa final'!$AA$39="Mayor"),CONCATENATE("R5C",'Mapa final'!$O$39),"")</f>
        <v/>
      </c>
      <c r="AH40" s="54" t="str">
        <f>IF(AND('Mapa final'!$Y$34="Baja",'Mapa final'!$AA$34="Catastrófico"),CONCATENATE("R5C",'Mapa final'!$O$34),"")</f>
        <v/>
      </c>
      <c r="AI40" s="55" t="str">
        <f>IF(AND('Mapa final'!$Y$35="Baja",'Mapa final'!$AA$35="Catastrófico"),CONCATENATE("R5C",'Mapa final'!$O$35),"")</f>
        <v/>
      </c>
      <c r="AJ40" s="55" t="str">
        <f>IF(AND('Mapa final'!$Y$36="Baja",'Mapa final'!$AA$36="Catastrófico"),CONCATENATE("R5C",'Mapa final'!$O$36),"")</f>
        <v/>
      </c>
      <c r="AK40" s="55" t="str">
        <f>IF(AND('Mapa final'!$Y$37="Baja",'Mapa final'!$AA$37="Catastrófico"),CONCATENATE("R5C",'Mapa final'!$O$37),"")</f>
        <v/>
      </c>
      <c r="AL40" s="55" t="str">
        <f>IF(AND('Mapa final'!$Y$38="Baja",'Mapa final'!$AA$38="Catastrófico"),CONCATENATE("R5C",'Mapa final'!$O$38),"")</f>
        <v/>
      </c>
      <c r="AM40" s="56" t="str">
        <f>IF(AND('Mapa final'!$Y$39="Baja",'Mapa final'!$AA$39="Catastrófico"),CONCATENATE("R5C",'Mapa final'!$O$39),"")</f>
        <v/>
      </c>
      <c r="AN40" s="82"/>
      <c r="AO40" s="368"/>
      <c r="AP40" s="369"/>
      <c r="AQ40" s="369"/>
      <c r="AR40" s="369"/>
      <c r="AS40" s="369"/>
      <c r="AT40" s="370"/>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3">
      <c r="A41" s="82"/>
      <c r="B41" s="249"/>
      <c r="C41" s="249"/>
      <c r="D41" s="250"/>
      <c r="E41" s="348"/>
      <c r="F41" s="347"/>
      <c r="G41" s="347"/>
      <c r="H41" s="347"/>
      <c r="I41" s="347"/>
      <c r="J41" s="75" t="str">
        <f>IF(AND('Mapa final'!$Y$40="Baja",'Mapa final'!$AA$40="Leve"),CONCATENATE("R6C",'Mapa final'!$O$40),"")</f>
        <v/>
      </c>
      <c r="K41" s="76" t="str">
        <f>IF(AND('Mapa final'!$Y$41="Baja",'Mapa final'!$AA$41="Leve"),CONCATENATE("R6C",'Mapa final'!$O$41),"")</f>
        <v/>
      </c>
      <c r="L41" s="76" t="str">
        <f>IF(AND('Mapa final'!$Y$42="Baja",'Mapa final'!$AA$42="Leve"),CONCATENATE("R6C",'Mapa final'!$O$42),"")</f>
        <v/>
      </c>
      <c r="M41" s="76" t="str">
        <f>IF(AND('Mapa final'!$Y$43="Baja",'Mapa final'!$AA$43="Leve"),CONCATENATE("R6C",'Mapa final'!$O$43),"")</f>
        <v/>
      </c>
      <c r="N41" s="76" t="str">
        <f>IF(AND('Mapa final'!$Y$44="Baja",'Mapa final'!$AA$44="Leve"),CONCATENATE("R6C",'Mapa final'!$O$44),"")</f>
        <v/>
      </c>
      <c r="O41" s="77" t="str">
        <f>IF(AND('Mapa final'!$Y$45="Baja",'Mapa final'!$AA$45="Leve"),CONCATENATE("R6C",'Mapa final'!$O$45),"")</f>
        <v/>
      </c>
      <c r="P41" s="66" t="str">
        <f>IF(AND('Mapa final'!$Y$40="Baja",'Mapa final'!$AA$40="Menor"),CONCATENATE("R6C",'Mapa final'!$O$40),"")</f>
        <v/>
      </c>
      <c r="Q41" s="67" t="str">
        <f>IF(AND('Mapa final'!$Y$41="Baja",'Mapa final'!$AA$41="Menor"),CONCATENATE("R6C",'Mapa final'!$O$41),"")</f>
        <v/>
      </c>
      <c r="R41" s="67" t="str">
        <f>IF(AND('Mapa final'!$Y$42="Baja",'Mapa final'!$AA$42="Menor"),CONCATENATE("R6C",'Mapa final'!$O$42),"")</f>
        <v/>
      </c>
      <c r="S41" s="67" t="str">
        <f>IF(AND('Mapa final'!$Y$43="Baja",'Mapa final'!$AA$43="Menor"),CONCATENATE("R6C",'Mapa final'!$O$43),"")</f>
        <v/>
      </c>
      <c r="T41" s="67" t="str">
        <f>IF(AND('Mapa final'!$Y$44="Baja",'Mapa final'!$AA$44="Menor"),CONCATENATE("R6C",'Mapa final'!$O$44),"")</f>
        <v/>
      </c>
      <c r="U41" s="68" t="str">
        <f>IF(AND('Mapa final'!$Y$45="Baja",'Mapa final'!$AA$45="Menor"),CONCATENATE("R6C",'Mapa final'!$O$45),"")</f>
        <v/>
      </c>
      <c r="V41" s="66" t="str">
        <f>IF(AND('Mapa final'!$Y$40="Baja",'Mapa final'!$AA$40="Moderado"),CONCATENATE("R6C",'Mapa final'!$O$40),"")</f>
        <v/>
      </c>
      <c r="W41" s="67" t="str">
        <f>IF(AND('Mapa final'!$Y$41="Baja",'Mapa final'!$AA$41="Moderado"),CONCATENATE("R6C",'Mapa final'!$O$41),"")</f>
        <v/>
      </c>
      <c r="X41" s="67" t="str">
        <f>IF(AND('Mapa final'!$Y$42="Baja",'Mapa final'!$AA$42="Moderado"),CONCATENATE("R6C",'Mapa final'!$O$42),"")</f>
        <v/>
      </c>
      <c r="Y41" s="67" t="str">
        <f>IF(AND('Mapa final'!$Y$43="Baja",'Mapa final'!$AA$43="Moderado"),CONCATENATE("R6C",'Mapa final'!$O$43),"")</f>
        <v/>
      </c>
      <c r="Z41" s="67" t="str">
        <f>IF(AND('Mapa final'!$Y$44="Baja",'Mapa final'!$AA$44="Moderado"),CONCATENATE("R6C",'Mapa final'!$O$44),"")</f>
        <v/>
      </c>
      <c r="AA41" s="68" t="str">
        <f>IF(AND('Mapa final'!$Y$45="Baja",'Mapa final'!$AA$45="Moderado"),CONCATENATE("R6C",'Mapa final'!$O$45),"")</f>
        <v/>
      </c>
      <c r="AB41" s="51" t="str">
        <f>IF(AND('Mapa final'!$Y$40="Baja",'Mapa final'!$AA$40="Mayor"),CONCATENATE("R6C",'Mapa final'!$O$40),"")</f>
        <v/>
      </c>
      <c r="AC41" s="52" t="str">
        <f>IF(AND('Mapa final'!$Y$41="Baja",'Mapa final'!$AA$41="Mayor"),CONCATENATE("R6C",'Mapa final'!$O$41),"")</f>
        <v/>
      </c>
      <c r="AD41" s="52" t="str">
        <f>IF(AND('Mapa final'!$Y$42="Baja",'Mapa final'!$AA$42="Mayor"),CONCATENATE("R6C",'Mapa final'!$O$42),"")</f>
        <v/>
      </c>
      <c r="AE41" s="52" t="str">
        <f>IF(AND('Mapa final'!$Y$43="Baja",'Mapa final'!$AA$43="Mayor"),CONCATENATE("R6C",'Mapa final'!$O$43),"")</f>
        <v/>
      </c>
      <c r="AF41" s="52" t="str">
        <f>IF(AND('Mapa final'!$Y$44="Baja",'Mapa final'!$AA$44="Mayor"),CONCATENATE("R6C",'Mapa final'!$O$44),"")</f>
        <v/>
      </c>
      <c r="AG41" s="53" t="str">
        <f>IF(AND('Mapa final'!$Y$45="Baja",'Mapa final'!$AA$45="Mayor"),CONCATENATE("R6C",'Mapa final'!$O$45),"")</f>
        <v/>
      </c>
      <c r="AH41" s="54" t="str">
        <f>IF(AND('Mapa final'!$Y$40="Baja",'Mapa final'!$AA$40="Catastrófico"),CONCATENATE("R6C",'Mapa final'!$O$40),"")</f>
        <v/>
      </c>
      <c r="AI41" s="55" t="str">
        <f>IF(AND('Mapa final'!$Y$41="Baja",'Mapa final'!$AA$41="Catastrófico"),CONCATENATE("R6C",'Mapa final'!$O$41),"")</f>
        <v/>
      </c>
      <c r="AJ41" s="55" t="str">
        <f>IF(AND('Mapa final'!$Y$42="Baja",'Mapa final'!$AA$42="Catastrófico"),CONCATENATE("R6C",'Mapa final'!$O$42),"")</f>
        <v/>
      </c>
      <c r="AK41" s="55" t="str">
        <f>IF(AND('Mapa final'!$Y$43="Baja",'Mapa final'!$AA$43="Catastrófico"),CONCATENATE("R6C",'Mapa final'!$O$43),"")</f>
        <v/>
      </c>
      <c r="AL41" s="55" t="str">
        <f>IF(AND('Mapa final'!$Y$44="Baja",'Mapa final'!$AA$44="Catastrófico"),CONCATENATE("R6C",'Mapa final'!$O$44),"")</f>
        <v/>
      </c>
      <c r="AM41" s="56" t="str">
        <f>IF(AND('Mapa final'!$Y$45="Baja",'Mapa final'!$AA$45="Catastrófico"),CONCATENATE("R6C",'Mapa final'!$O$45),"")</f>
        <v/>
      </c>
      <c r="AN41" s="82"/>
      <c r="AO41" s="368"/>
      <c r="AP41" s="369"/>
      <c r="AQ41" s="369"/>
      <c r="AR41" s="369"/>
      <c r="AS41" s="369"/>
      <c r="AT41" s="370"/>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3">
      <c r="A42" s="82"/>
      <c r="B42" s="249"/>
      <c r="C42" s="249"/>
      <c r="D42" s="250"/>
      <c r="E42" s="348"/>
      <c r="F42" s="347"/>
      <c r="G42" s="347"/>
      <c r="H42" s="347"/>
      <c r="I42" s="347"/>
      <c r="J42" s="75" t="str">
        <f>IF(AND('Mapa final'!$Y$46="Baja",'Mapa final'!$AA$46="Leve"),CONCATENATE("R7C",'Mapa final'!$O$46),"")</f>
        <v/>
      </c>
      <c r="K42" s="76" t="str">
        <f>IF(AND('Mapa final'!$Y$47="Baja",'Mapa final'!$AA$47="Leve"),CONCATENATE("R7C",'Mapa final'!$O$47),"")</f>
        <v/>
      </c>
      <c r="L42" s="76" t="str">
        <f>IF(AND('Mapa final'!$Y$48="Baja",'Mapa final'!$AA$48="Leve"),CONCATENATE("R7C",'Mapa final'!$O$48),"")</f>
        <v/>
      </c>
      <c r="M42" s="76" t="str">
        <f>IF(AND('Mapa final'!$Y$49="Baja",'Mapa final'!$AA$49="Leve"),CONCATENATE("R7C",'Mapa final'!$O$49),"")</f>
        <v/>
      </c>
      <c r="N42" s="76" t="str">
        <f>IF(AND('Mapa final'!$Y$50="Baja",'Mapa final'!$AA$50="Leve"),CONCATENATE("R7C",'Mapa final'!$O$50),"")</f>
        <v/>
      </c>
      <c r="O42" s="77" t="str">
        <f>IF(AND('Mapa final'!$Y$51="Baja",'Mapa final'!$AA$51="Leve"),CONCATENATE("R7C",'Mapa final'!$O$51),"")</f>
        <v/>
      </c>
      <c r="P42" s="66" t="str">
        <f>IF(AND('Mapa final'!$Y$46="Baja",'Mapa final'!$AA$46="Menor"),CONCATENATE("R7C",'Mapa final'!$O$46),"")</f>
        <v/>
      </c>
      <c r="Q42" s="67" t="str">
        <f>IF(AND('Mapa final'!$Y$47="Baja",'Mapa final'!$AA$47="Menor"),CONCATENATE("R7C",'Mapa final'!$O$47),"")</f>
        <v/>
      </c>
      <c r="R42" s="67" t="str">
        <f>IF(AND('Mapa final'!$Y$48="Baja",'Mapa final'!$AA$48="Menor"),CONCATENATE("R7C",'Mapa final'!$O$48),"")</f>
        <v/>
      </c>
      <c r="S42" s="67" t="str">
        <f>IF(AND('Mapa final'!$Y$49="Baja",'Mapa final'!$AA$49="Menor"),CONCATENATE("R7C",'Mapa final'!$O$49),"")</f>
        <v/>
      </c>
      <c r="T42" s="67" t="str">
        <f>IF(AND('Mapa final'!$Y$50="Baja",'Mapa final'!$AA$50="Menor"),CONCATENATE("R7C",'Mapa final'!$O$50),"")</f>
        <v/>
      </c>
      <c r="U42" s="68" t="str">
        <f>IF(AND('Mapa final'!$Y$51="Baja",'Mapa final'!$AA$51="Menor"),CONCATENATE("R7C",'Mapa final'!$O$51),"")</f>
        <v/>
      </c>
      <c r="V42" s="66" t="str">
        <f>IF(AND('Mapa final'!$Y$46="Baja",'Mapa final'!$AA$46="Moderado"),CONCATENATE("R7C",'Mapa final'!$O$46),"")</f>
        <v/>
      </c>
      <c r="W42" s="67" t="str">
        <f>IF(AND('Mapa final'!$Y$47="Baja",'Mapa final'!$AA$47="Moderado"),CONCATENATE("R7C",'Mapa final'!$O$47),"")</f>
        <v/>
      </c>
      <c r="X42" s="67" t="str">
        <f>IF(AND('Mapa final'!$Y$48="Baja",'Mapa final'!$AA$48="Moderado"),CONCATENATE("R7C",'Mapa final'!$O$48),"")</f>
        <v/>
      </c>
      <c r="Y42" s="67" t="str">
        <f>IF(AND('Mapa final'!$Y$49="Baja",'Mapa final'!$AA$49="Moderado"),CONCATENATE("R7C",'Mapa final'!$O$49),"")</f>
        <v/>
      </c>
      <c r="Z42" s="67" t="str">
        <f>IF(AND('Mapa final'!$Y$50="Baja",'Mapa final'!$AA$50="Moderado"),CONCATENATE("R7C",'Mapa final'!$O$50),"")</f>
        <v/>
      </c>
      <c r="AA42" s="68" t="str">
        <f>IF(AND('Mapa final'!$Y$51="Baja",'Mapa final'!$AA$51="Moderado"),CONCATENATE("R7C",'Mapa final'!$O$51),"")</f>
        <v/>
      </c>
      <c r="AB42" s="51" t="str">
        <f>IF(AND('Mapa final'!$Y$46="Baja",'Mapa final'!$AA$46="Mayor"),CONCATENATE("R7C",'Mapa final'!$O$46),"")</f>
        <v/>
      </c>
      <c r="AC42" s="52" t="str">
        <f>IF(AND('Mapa final'!$Y$47="Baja",'Mapa final'!$AA$47="Mayor"),CONCATENATE("R7C",'Mapa final'!$O$47),"")</f>
        <v/>
      </c>
      <c r="AD42" s="52" t="str">
        <f>IF(AND('Mapa final'!$Y$48="Baja",'Mapa final'!$AA$48="Mayor"),CONCATENATE("R7C",'Mapa final'!$O$48),"")</f>
        <v/>
      </c>
      <c r="AE42" s="52" t="str">
        <f>IF(AND('Mapa final'!$Y$49="Baja",'Mapa final'!$AA$49="Mayor"),CONCATENATE("R7C",'Mapa final'!$O$49),"")</f>
        <v/>
      </c>
      <c r="AF42" s="52" t="str">
        <f>IF(AND('Mapa final'!$Y$50="Baja",'Mapa final'!$AA$50="Mayor"),CONCATENATE("R7C",'Mapa final'!$O$50),"")</f>
        <v/>
      </c>
      <c r="AG42" s="53" t="str">
        <f>IF(AND('Mapa final'!$Y$51="Baja",'Mapa final'!$AA$51="Mayor"),CONCATENATE("R7C",'Mapa final'!$O$51),"")</f>
        <v/>
      </c>
      <c r="AH42" s="54" t="str">
        <f>IF(AND('Mapa final'!$Y$46="Baja",'Mapa final'!$AA$46="Catastrófico"),CONCATENATE("R7C",'Mapa final'!$O$46),"")</f>
        <v/>
      </c>
      <c r="AI42" s="55" t="str">
        <f>IF(AND('Mapa final'!$Y$47="Baja",'Mapa final'!$AA$47="Catastrófico"),CONCATENATE("R7C",'Mapa final'!$O$47),"")</f>
        <v/>
      </c>
      <c r="AJ42" s="55" t="str">
        <f>IF(AND('Mapa final'!$Y$48="Baja",'Mapa final'!$AA$48="Catastrófico"),CONCATENATE("R7C",'Mapa final'!$O$48),"")</f>
        <v/>
      </c>
      <c r="AK42" s="55" t="str">
        <f>IF(AND('Mapa final'!$Y$49="Baja",'Mapa final'!$AA$49="Catastrófico"),CONCATENATE("R7C",'Mapa final'!$O$49),"")</f>
        <v/>
      </c>
      <c r="AL42" s="55" t="str">
        <f>IF(AND('Mapa final'!$Y$50="Baja",'Mapa final'!$AA$50="Catastrófico"),CONCATENATE("R7C",'Mapa final'!$O$50),"")</f>
        <v/>
      </c>
      <c r="AM42" s="56" t="str">
        <f>IF(AND('Mapa final'!$Y$51="Baja",'Mapa final'!$AA$51="Catastrófico"),CONCATENATE("R7C",'Mapa final'!$O$51),"")</f>
        <v/>
      </c>
      <c r="AN42" s="82"/>
      <c r="AO42" s="368"/>
      <c r="AP42" s="369"/>
      <c r="AQ42" s="369"/>
      <c r="AR42" s="369"/>
      <c r="AS42" s="369"/>
      <c r="AT42" s="370"/>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3">
      <c r="A43" s="82"/>
      <c r="B43" s="249"/>
      <c r="C43" s="249"/>
      <c r="D43" s="250"/>
      <c r="E43" s="348"/>
      <c r="F43" s="347"/>
      <c r="G43" s="347"/>
      <c r="H43" s="347"/>
      <c r="I43" s="347"/>
      <c r="J43" s="75" t="str">
        <f>IF(AND('Mapa final'!$Y$52="Baja",'Mapa final'!$AA$52="Leve"),CONCATENATE("R8C",'Mapa final'!$O$52),"")</f>
        <v/>
      </c>
      <c r="K43" s="76" t="str">
        <f>IF(AND('Mapa final'!$Y$53="Baja",'Mapa final'!$AA$53="Leve"),CONCATENATE("R8C",'Mapa final'!$O$53),"")</f>
        <v/>
      </c>
      <c r="L43" s="76" t="str">
        <f>IF(AND('Mapa final'!$Y$54="Baja",'Mapa final'!$AA$54="Leve"),CONCATENATE("R8C",'Mapa final'!$O$54),"")</f>
        <v/>
      </c>
      <c r="M43" s="76" t="str">
        <f>IF(AND('Mapa final'!$Y$55="Baja",'Mapa final'!$AA$55="Leve"),CONCATENATE("R8C",'Mapa final'!$O$55),"")</f>
        <v/>
      </c>
      <c r="N43" s="76" t="str">
        <f>IF(AND('Mapa final'!$Y$56="Baja",'Mapa final'!$AA$56="Leve"),CONCATENATE("R8C",'Mapa final'!$O$56),"")</f>
        <v/>
      </c>
      <c r="O43" s="77" t="str">
        <f>IF(AND('Mapa final'!$Y$57="Baja",'Mapa final'!$AA$57="Leve"),CONCATENATE("R8C",'Mapa final'!$O$57),"")</f>
        <v/>
      </c>
      <c r="P43" s="66" t="str">
        <f>IF(AND('Mapa final'!$Y$52="Baja",'Mapa final'!$AA$52="Menor"),CONCATENATE("R8C",'Mapa final'!$O$52),"")</f>
        <v/>
      </c>
      <c r="Q43" s="67" t="str">
        <f>IF(AND('Mapa final'!$Y$53="Baja",'Mapa final'!$AA$53="Menor"),CONCATENATE("R8C",'Mapa final'!$O$53),"")</f>
        <v/>
      </c>
      <c r="R43" s="67" t="str">
        <f>IF(AND('Mapa final'!$Y$54="Baja",'Mapa final'!$AA$54="Menor"),CONCATENATE("R8C",'Mapa final'!$O$54),"")</f>
        <v/>
      </c>
      <c r="S43" s="67" t="str">
        <f>IF(AND('Mapa final'!$Y$55="Baja",'Mapa final'!$AA$55="Menor"),CONCATENATE("R8C",'Mapa final'!$O$55),"")</f>
        <v/>
      </c>
      <c r="T43" s="67" t="str">
        <f>IF(AND('Mapa final'!$Y$56="Baja",'Mapa final'!$AA$56="Menor"),CONCATENATE("R8C",'Mapa final'!$O$56),"")</f>
        <v/>
      </c>
      <c r="U43" s="68" t="str">
        <f>IF(AND('Mapa final'!$Y$57="Baja",'Mapa final'!$AA$57="Menor"),CONCATENATE("R8C",'Mapa final'!$O$57),"")</f>
        <v/>
      </c>
      <c r="V43" s="66" t="str">
        <f>IF(AND('Mapa final'!$Y$52="Baja",'Mapa final'!$AA$52="Moderado"),CONCATENATE("R8C",'Mapa final'!$O$52),"")</f>
        <v/>
      </c>
      <c r="W43" s="67" t="str">
        <f>IF(AND('Mapa final'!$Y$53="Baja",'Mapa final'!$AA$53="Moderado"),CONCATENATE("R8C",'Mapa final'!$O$53),"")</f>
        <v/>
      </c>
      <c r="X43" s="67" t="str">
        <f>IF(AND('Mapa final'!$Y$54="Baja",'Mapa final'!$AA$54="Moderado"),CONCATENATE("R8C",'Mapa final'!$O$54),"")</f>
        <v/>
      </c>
      <c r="Y43" s="67" t="str">
        <f>IF(AND('Mapa final'!$Y$55="Baja",'Mapa final'!$AA$55="Moderado"),CONCATENATE("R8C",'Mapa final'!$O$55),"")</f>
        <v/>
      </c>
      <c r="Z43" s="67" t="str">
        <f>IF(AND('Mapa final'!$Y$56="Baja",'Mapa final'!$AA$56="Moderado"),CONCATENATE("R8C",'Mapa final'!$O$56),"")</f>
        <v/>
      </c>
      <c r="AA43" s="68" t="str">
        <f>IF(AND('Mapa final'!$Y$57="Baja",'Mapa final'!$AA$57="Moderado"),CONCATENATE("R8C",'Mapa final'!$O$57),"")</f>
        <v/>
      </c>
      <c r="AB43" s="51" t="str">
        <f>IF(AND('Mapa final'!$Y$52="Baja",'Mapa final'!$AA$52="Mayor"),CONCATENATE("R8C",'Mapa final'!$O$52),"")</f>
        <v/>
      </c>
      <c r="AC43" s="52" t="str">
        <f>IF(AND('Mapa final'!$Y$53="Baja",'Mapa final'!$AA$53="Mayor"),CONCATENATE("R8C",'Mapa final'!$O$53),"")</f>
        <v/>
      </c>
      <c r="AD43" s="52" t="str">
        <f>IF(AND('Mapa final'!$Y$54="Baja",'Mapa final'!$AA$54="Mayor"),CONCATENATE("R8C",'Mapa final'!$O$54),"")</f>
        <v/>
      </c>
      <c r="AE43" s="52" t="str">
        <f>IF(AND('Mapa final'!$Y$55="Baja",'Mapa final'!$AA$55="Mayor"),CONCATENATE("R8C",'Mapa final'!$O$55),"")</f>
        <v/>
      </c>
      <c r="AF43" s="52" t="str">
        <f>IF(AND('Mapa final'!$Y$56="Baja",'Mapa final'!$AA$56="Mayor"),CONCATENATE("R8C",'Mapa final'!$O$56),"")</f>
        <v/>
      </c>
      <c r="AG43" s="53" t="str">
        <f>IF(AND('Mapa final'!$Y$57="Baja",'Mapa final'!$AA$57="Mayor"),CONCATENATE("R8C",'Mapa final'!$O$57),"")</f>
        <v/>
      </c>
      <c r="AH43" s="54" t="str">
        <f>IF(AND('Mapa final'!$Y$52="Baja",'Mapa final'!$AA$52="Catastrófico"),CONCATENATE("R8C",'Mapa final'!$O$52),"")</f>
        <v/>
      </c>
      <c r="AI43" s="55" t="str">
        <f>IF(AND('Mapa final'!$Y$53="Baja",'Mapa final'!$AA$53="Catastrófico"),CONCATENATE("R8C",'Mapa final'!$O$53),"")</f>
        <v/>
      </c>
      <c r="AJ43" s="55" t="str">
        <f>IF(AND('Mapa final'!$Y$54="Baja",'Mapa final'!$AA$54="Catastrófico"),CONCATENATE("R8C",'Mapa final'!$O$54),"")</f>
        <v/>
      </c>
      <c r="AK43" s="55" t="str">
        <f>IF(AND('Mapa final'!$Y$55="Baja",'Mapa final'!$AA$55="Catastrófico"),CONCATENATE("R8C",'Mapa final'!$O$55),"")</f>
        <v/>
      </c>
      <c r="AL43" s="55" t="str">
        <f>IF(AND('Mapa final'!$Y$56="Baja",'Mapa final'!$AA$56="Catastrófico"),CONCATENATE("R8C",'Mapa final'!$O$56),"")</f>
        <v/>
      </c>
      <c r="AM43" s="56" t="str">
        <f>IF(AND('Mapa final'!$Y$57="Baja",'Mapa final'!$AA$57="Catastrófico"),CONCATENATE("R8C",'Mapa final'!$O$57),"")</f>
        <v/>
      </c>
      <c r="AN43" s="82"/>
      <c r="AO43" s="368"/>
      <c r="AP43" s="369"/>
      <c r="AQ43" s="369"/>
      <c r="AR43" s="369"/>
      <c r="AS43" s="369"/>
      <c r="AT43" s="370"/>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3">
      <c r="A44" s="82"/>
      <c r="B44" s="249"/>
      <c r="C44" s="249"/>
      <c r="D44" s="250"/>
      <c r="E44" s="348"/>
      <c r="F44" s="347"/>
      <c r="G44" s="347"/>
      <c r="H44" s="347"/>
      <c r="I44" s="347"/>
      <c r="J44" s="75" t="str">
        <f>IF(AND('Mapa final'!$Y$58="Baja",'Mapa final'!$AA$58="Leve"),CONCATENATE("R9C",'Mapa final'!$O$58),"")</f>
        <v/>
      </c>
      <c r="K44" s="76" t="str">
        <f>IF(AND('Mapa final'!$Y$59="Baja",'Mapa final'!$AA$59="Leve"),CONCATENATE("R9C",'Mapa final'!$O$59),"")</f>
        <v/>
      </c>
      <c r="L44" s="76" t="str">
        <f>IF(AND('Mapa final'!$Y$60="Baja",'Mapa final'!$AA$60="Leve"),CONCATENATE("R9C",'Mapa final'!$O$60),"")</f>
        <v/>
      </c>
      <c r="M44" s="76" t="str">
        <f>IF(AND('Mapa final'!$Y$61="Baja",'Mapa final'!$AA$61="Leve"),CONCATENATE("R9C",'Mapa final'!$O$61),"")</f>
        <v/>
      </c>
      <c r="N44" s="76" t="str">
        <f>IF(AND('Mapa final'!$Y$62="Baja",'Mapa final'!$AA$62="Leve"),CONCATENATE("R9C",'Mapa final'!$O$62),"")</f>
        <v/>
      </c>
      <c r="O44" s="77" t="str">
        <f>IF(AND('Mapa final'!$Y$63="Baja",'Mapa final'!$AA$63="Leve"),CONCATENATE("R9C",'Mapa final'!$O$63),"")</f>
        <v/>
      </c>
      <c r="P44" s="66" t="str">
        <f>IF(AND('Mapa final'!$Y$58="Baja",'Mapa final'!$AA$58="Menor"),CONCATENATE("R9C",'Mapa final'!$O$58),"")</f>
        <v/>
      </c>
      <c r="Q44" s="67" t="str">
        <f>IF(AND('Mapa final'!$Y$59="Baja",'Mapa final'!$AA$59="Menor"),CONCATENATE("R9C",'Mapa final'!$O$59),"")</f>
        <v/>
      </c>
      <c r="R44" s="67" t="str">
        <f>IF(AND('Mapa final'!$Y$60="Baja",'Mapa final'!$AA$60="Menor"),CONCATENATE("R9C",'Mapa final'!$O$60),"")</f>
        <v/>
      </c>
      <c r="S44" s="67" t="str">
        <f>IF(AND('Mapa final'!$Y$61="Baja",'Mapa final'!$AA$61="Menor"),CONCATENATE("R9C",'Mapa final'!$O$61),"")</f>
        <v/>
      </c>
      <c r="T44" s="67" t="str">
        <f>IF(AND('Mapa final'!$Y$62="Baja",'Mapa final'!$AA$62="Menor"),CONCATENATE("R9C",'Mapa final'!$O$62),"")</f>
        <v/>
      </c>
      <c r="U44" s="68" t="str">
        <f>IF(AND('Mapa final'!$Y$63="Baja",'Mapa final'!$AA$63="Menor"),CONCATENATE("R9C",'Mapa final'!$O$63),"")</f>
        <v/>
      </c>
      <c r="V44" s="66" t="str">
        <f>IF(AND('Mapa final'!$Y$58="Baja",'Mapa final'!$AA$58="Moderado"),CONCATENATE("R9C",'Mapa final'!$O$58),"")</f>
        <v/>
      </c>
      <c r="W44" s="67" t="str">
        <f>IF(AND('Mapa final'!$Y$59="Baja",'Mapa final'!$AA$59="Moderado"),CONCATENATE("R9C",'Mapa final'!$O$59),"")</f>
        <v/>
      </c>
      <c r="X44" s="67" t="str">
        <f>IF(AND('Mapa final'!$Y$60="Baja",'Mapa final'!$AA$60="Moderado"),CONCATENATE("R9C",'Mapa final'!$O$60),"")</f>
        <v/>
      </c>
      <c r="Y44" s="67" t="str">
        <f>IF(AND('Mapa final'!$Y$61="Baja",'Mapa final'!$AA$61="Moderado"),CONCATENATE("R9C",'Mapa final'!$O$61),"")</f>
        <v/>
      </c>
      <c r="Z44" s="67" t="str">
        <f>IF(AND('Mapa final'!$Y$62="Baja",'Mapa final'!$AA$62="Moderado"),CONCATENATE("R9C",'Mapa final'!$O$62),"")</f>
        <v/>
      </c>
      <c r="AA44" s="68" t="str">
        <f>IF(AND('Mapa final'!$Y$63="Baja",'Mapa final'!$AA$63="Moderado"),CONCATENATE("R9C",'Mapa final'!$O$63),"")</f>
        <v/>
      </c>
      <c r="AB44" s="51" t="str">
        <f>IF(AND('Mapa final'!$Y$58="Baja",'Mapa final'!$AA$58="Mayor"),CONCATENATE("R9C",'Mapa final'!$O$58),"")</f>
        <v/>
      </c>
      <c r="AC44" s="52" t="str">
        <f>IF(AND('Mapa final'!$Y$59="Baja",'Mapa final'!$AA$59="Mayor"),CONCATENATE("R9C",'Mapa final'!$O$59),"")</f>
        <v/>
      </c>
      <c r="AD44" s="52" t="str">
        <f>IF(AND('Mapa final'!$Y$60="Baja",'Mapa final'!$AA$60="Mayor"),CONCATENATE("R9C",'Mapa final'!$O$60),"")</f>
        <v/>
      </c>
      <c r="AE44" s="52" t="str">
        <f>IF(AND('Mapa final'!$Y$61="Baja",'Mapa final'!$AA$61="Mayor"),CONCATENATE("R9C",'Mapa final'!$O$61),"")</f>
        <v/>
      </c>
      <c r="AF44" s="52" t="str">
        <f>IF(AND('Mapa final'!$Y$62="Baja",'Mapa final'!$AA$62="Mayor"),CONCATENATE("R9C",'Mapa final'!$O$62),"")</f>
        <v/>
      </c>
      <c r="AG44" s="53" t="str">
        <f>IF(AND('Mapa final'!$Y$63="Baja",'Mapa final'!$AA$63="Mayor"),CONCATENATE("R9C",'Mapa final'!$O$63),"")</f>
        <v/>
      </c>
      <c r="AH44" s="54" t="str">
        <f>IF(AND('Mapa final'!$Y$58="Baja",'Mapa final'!$AA$58="Catastrófico"),CONCATENATE("R9C",'Mapa final'!$O$58),"")</f>
        <v/>
      </c>
      <c r="AI44" s="55" t="str">
        <f>IF(AND('Mapa final'!$Y$59="Baja",'Mapa final'!$AA$59="Catastrófico"),CONCATENATE("R9C",'Mapa final'!$O$59),"")</f>
        <v/>
      </c>
      <c r="AJ44" s="55" t="str">
        <f>IF(AND('Mapa final'!$Y$60="Baja",'Mapa final'!$AA$60="Catastrófico"),CONCATENATE("R9C",'Mapa final'!$O$60),"")</f>
        <v/>
      </c>
      <c r="AK44" s="55" t="str">
        <f>IF(AND('Mapa final'!$Y$61="Baja",'Mapa final'!$AA$61="Catastrófico"),CONCATENATE("R9C",'Mapa final'!$O$61),"")</f>
        <v/>
      </c>
      <c r="AL44" s="55" t="str">
        <f>IF(AND('Mapa final'!$Y$62="Baja",'Mapa final'!$AA$62="Catastrófico"),CONCATENATE("R9C",'Mapa final'!$O$62),"")</f>
        <v/>
      </c>
      <c r="AM44" s="56" t="str">
        <f>IF(AND('Mapa final'!$Y$63="Baja",'Mapa final'!$AA$63="Catastrófico"),CONCATENATE("R9C",'Mapa final'!$O$63),"")</f>
        <v/>
      </c>
      <c r="AN44" s="82"/>
      <c r="AO44" s="368"/>
      <c r="AP44" s="369"/>
      <c r="AQ44" s="369"/>
      <c r="AR44" s="369"/>
      <c r="AS44" s="369"/>
      <c r="AT44" s="370"/>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5">
      <c r="A45" s="82"/>
      <c r="B45" s="249"/>
      <c r="C45" s="249"/>
      <c r="D45" s="250"/>
      <c r="E45" s="349"/>
      <c r="F45" s="350"/>
      <c r="G45" s="350"/>
      <c r="H45" s="350"/>
      <c r="I45" s="350"/>
      <c r="J45" s="78" t="str">
        <f>IF(AND('Mapa final'!$Y$64="Baja",'Mapa final'!$AA$64="Leve"),CONCATENATE("R10C",'Mapa final'!$O$64),"")</f>
        <v/>
      </c>
      <c r="K45" s="79" t="str">
        <f>IF(AND('Mapa final'!$Y$65="Baja",'Mapa final'!$AA$65="Leve"),CONCATENATE("R10C",'Mapa final'!$O$65),"")</f>
        <v/>
      </c>
      <c r="L45" s="79" t="str">
        <f>IF(AND('Mapa final'!$Y$66="Baja",'Mapa final'!$AA$66="Leve"),CONCATENATE("R10C",'Mapa final'!$O$66),"")</f>
        <v/>
      </c>
      <c r="M45" s="79" t="str">
        <f>IF(AND('Mapa final'!$Y$67="Baja",'Mapa final'!$AA$67="Leve"),CONCATENATE("R10C",'Mapa final'!$O$67),"")</f>
        <v/>
      </c>
      <c r="N45" s="79" t="str">
        <f>IF(AND('Mapa final'!$Y$68="Baja",'Mapa final'!$AA$68="Leve"),CONCATENATE("R10C",'Mapa final'!$O$68),"")</f>
        <v/>
      </c>
      <c r="O45" s="80" t="str">
        <f>IF(AND('Mapa final'!$Y$69="Baja",'Mapa final'!$AA$69="Leve"),CONCATENATE("R10C",'Mapa final'!$O$69),"")</f>
        <v/>
      </c>
      <c r="P45" s="66" t="str">
        <f>IF(AND('Mapa final'!$Y$64="Baja",'Mapa final'!$AA$64="Menor"),CONCATENATE("R10C",'Mapa final'!$O$64),"")</f>
        <v/>
      </c>
      <c r="Q45" s="67" t="str">
        <f>IF(AND('Mapa final'!$Y$65="Baja",'Mapa final'!$AA$65="Menor"),CONCATENATE("R10C",'Mapa final'!$O$65),"")</f>
        <v/>
      </c>
      <c r="R45" s="67" t="str">
        <f>IF(AND('Mapa final'!$Y$66="Baja",'Mapa final'!$AA$66="Menor"),CONCATENATE("R10C",'Mapa final'!$O$66),"")</f>
        <v/>
      </c>
      <c r="S45" s="67" t="str">
        <f>IF(AND('Mapa final'!$Y$67="Baja",'Mapa final'!$AA$67="Menor"),CONCATENATE("R10C",'Mapa final'!$O$67),"")</f>
        <v/>
      </c>
      <c r="T45" s="67" t="str">
        <f>IF(AND('Mapa final'!$Y$68="Baja",'Mapa final'!$AA$68="Menor"),CONCATENATE("R10C",'Mapa final'!$O$68),"")</f>
        <v/>
      </c>
      <c r="U45" s="68" t="str">
        <f>IF(AND('Mapa final'!$Y$69="Baja",'Mapa final'!$AA$69="Menor"),CONCATENATE("R10C",'Mapa final'!$O$69),"")</f>
        <v/>
      </c>
      <c r="V45" s="69" t="str">
        <f>IF(AND('Mapa final'!$Y$64="Baja",'Mapa final'!$AA$64="Moderado"),CONCATENATE("R10C",'Mapa final'!$O$64),"")</f>
        <v/>
      </c>
      <c r="W45" s="70" t="str">
        <f>IF(AND('Mapa final'!$Y$65="Baja",'Mapa final'!$AA$65="Moderado"),CONCATENATE("R10C",'Mapa final'!$O$65),"")</f>
        <v/>
      </c>
      <c r="X45" s="70" t="str">
        <f>IF(AND('Mapa final'!$Y$66="Baja",'Mapa final'!$AA$66="Moderado"),CONCATENATE("R10C",'Mapa final'!$O$66),"")</f>
        <v/>
      </c>
      <c r="Y45" s="70" t="str">
        <f>IF(AND('Mapa final'!$Y$67="Baja",'Mapa final'!$AA$67="Moderado"),CONCATENATE("R10C",'Mapa final'!$O$67),"")</f>
        <v/>
      </c>
      <c r="Z45" s="70" t="str">
        <f>IF(AND('Mapa final'!$Y$68="Baja",'Mapa final'!$AA$68="Moderado"),CONCATENATE("R10C",'Mapa final'!$O$68),"")</f>
        <v/>
      </c>
      <c r="AA45" s="71" t="str">
        <f>IF(AND('Mapa final'!$Y$69="Baja",'Mapa final'!$AA$69="Moderado"),CONCATENATE("R10C",'Mapa final'!$O$69),"")</f>
        <v/>
      </c>
      <c r="AB45" s="57" t="str">
        <f>IF(AND('Mapa final'!$Y$64="Baja",'Mapa final'!$AA$64="Mayor"),CONCATENATE("R10C",'Mapa final'!$O$64),"")</f>
        <v/>
      </c>
      <c r="AC45" s="58" t="str">
        <f>IF(AND('Mapa final'!$Y$65="Baja",'Mapa final'!$AA$65="Mayor"),CONCATENATE("R10C",'Mapa final'!$O$65),"")</f>
        <v/>
      </c>
      <c r="AD45" s="58" t="str">
        <f>IF(AND('Mapa final'!$Y$66="Baja",'Mapa final'!$AA$66="Mayor"),CONCATENATE("R10C",'Mapa final'!$O$66),"")</f>
        <v/>
      </c>
      <c r="AE45" s="58" t="str">
        <f>IF(AND('Mapa final'!$Y$67="Baja",'Mapa final'!$AA$67="Mayor"),CONCATENATE("R10C",'Mapa final'!$O$67),"")</f>
        <v/>
      </c>
      <c r="AF45" s="58" t="str">
        <f>IF(AND('Mapa final'!$Y$68="Baja",'Mapa final'!$AA$68="Mayor"),CONCATENATE("R10C",'Mapa final'!$O$68),"")</f>
        <v/>
      </c>
      <c r="AG45" s="59" t="str">
        <f>IF(AND('Mapa final'!$Y$69="Baja",'Mapa final'!$AA$69="Mayor"),CONCATENATE("R10C",'Mapa final'!$O$69),"")</f>
        <v/>
      </c>
      <c r="AH45" s="60" t="str">
        <f>IF(AND('Mapa final'!$Y$64="Baja",'Mapa final'!$AA$64="Catastrófico"),CONCATENATE("R10C",'Mapa final'!$O$64),"")</f>
        <v/>
      </c>
      <c r="AI45" s="61" t="str">
        <f>IF(AND('Mapa final'!$Y$65="Baja",'Mapa final'!$AA$65="Catastrófico"),CONCATENATE("R10C",'Mapa final'!$O$65),"")</f>
        <v/>
      </c>
      <c r="AJ45" s="61" t="str">
        <f>IF(AND('Mapa final'!$Y$66="Baja",'Mapa final'!$AA$66="Catastrófico"),CONCATENATE("R10C",'Mapa final'!$O$66),"")</f>
        <v/>
      </c>
      <c r="AK45" s="61" t="str">
        <f>IF(AND('Mapa final'!$Y$67="Baja",'Mapa final'!$AA$67="Catastrófico"),CONCATENATE("R10C",'Mapa final'!$O$67),"")</f>
        <v/>
      </c>
      <c r="AL45" s="61" t="str">
        <f>IF(AND('Mapa final'!$Y$68="Baja",'Mapa final'!$AA$68="Catastrófico"),CONCATENATE("R10C",'Mapa final'!$O$68),"")</f>
        <v/>
      </c>
      <c r="AM45" s="62" t="str">
        <f>IF(AND('Mapa final'!$Y$69="Baja",'Mapa final'!$AA$69="Catastrófico"),CONCATENATE("R10C",'Mapa final'!$O$69),"")</f>
        <v/>
      </c>
      <c r="AN45" s="82"/>
      <c r="AO45" s="371"/>
      <c r="AP45" s="372"/>
      <c r="AQ45" s="372"/>
      <c r="AR45" s="372"/>
      <c r="AS45" s="372"/>
      <c r="AT45" s="373"/>
    </row>
    <row r="46" spans="1:80" ht="46.5" customHeight="1" x14ac:dyDescent="0.45">
      <c r="A46" s="82"/>
      <c r="B46" s="249"/>
      <c r="C46" s="249"/>
      <c r="D46" s="250"/>
      <c r="E46" s="344" t="s">
        <v>112</v>
      </c>
      <c r="F46" s="345"/>
      <c r="G46" s="345"/>
      <c r="H46" s="345"/>
      <c r="I46" s="362"/>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3">
      <c r="A47" s="82"/>
      <c r="B47" s="249"/>
      <c r="C47" s="249"/>
      <c r="D47" s="250"/>
      <c r="E47" s="346"/>
      <c r="F47" s="347"/>
      <c r="G47" s="347"/>
      <c r="H47" s="347"/>
      <c r="I47" s="363"/>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3">
      <c r="A48" s="82"/>
      <c r="B48" s="249"/>
      <c r="C48" s="249"/>
      <c r="D48" s="250"/>
      <c r="E48" s="346"/>
      <c r="F48" s="347"/>
      <c r="G48" s="347"/>
      <c r="H48" s="347"/>
      <c r="I48" s="363"/>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3">
      <c r="A49" s="82"/>
      <c r="B49" s="249"/>
      <c r="C49" s="249"/>
      <c r="D49" s="250"/>
      <c r="E49" s="348"/>
      <c r="F49" s="347"/>
      <c r="G49" s="347"/>
      <c r="H49" s="347"/>
      <c r="I49" s="363"/>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3">
      <c r="A50" s="82"/>
      <c r="B50" s="249"/>
      <c r="C50" s="249"/>
      <c r="D50" s="250"/>
      <c r="E50" s="348"/>
      <c r="F50" s="347"/>
      <c r="G50" s="347"/>
      <c r="H50" s="347"/>
      <c r="I50" s="363"/>
      <c r="J50" s="75" t="str">
        <f>IF(AND('Mapa final'!$Y$34="Muy Baja",'Mapa final'!$AA$34="Leve"),CONCATENATE("R5C",'Mapa final'!$O$34),"")</f>
        <v/>
      </c>
      <c r="K50" s="76" t="str">
        <f>IF(AND('Mapa final'!$Y$35="Muy Baja",'Mapa final'!$AA$35="Leve"),CONCATENATE("R5C",'Mapa final'!$O$35),"")</f>
        <v/>
      </c>
      <c r="L50" s="76" t="str">
        <f>IF(AND('Mapa final'!$Y$36="Muy Baja",'Mapa final'!$AA$36="Leve"),CONCATENATE("R5C",'Mapa final'!$O$36),"")</f>
        <v/>
      </c>
      <c r="M50" s="76" t="str">
        <f>IF(AND('Mapa final'!$Y$37="Muy Baja",'Mapa final'!$AA$37="Leve"),CONCATENATE("R5C",'Mapa final'!$O$37),"")</f>
        <v/>
      </c>
      <c r="N50" s="76" t="str">
        <f>IF(AND('Mapa final'!$Y$38="Muy Baja",'Mapa final'!$AA$38="Leve"),CONCATENATE("R5C",'Mapa final'!$O$38),"")</f>
        <v/>
      </c>
      <c r="O50" s="77" t="str">
        <f>IF(AND('Mapa final'!$Y$39="Muy Baja",'Mapa final'!$AA$39="Leve"),CONCATENATE("R5C",'Mapa final'!$O$39),"")</f>
        <v/>
      </c>
      <c r="P50" s="75" t="str">
        <f>IF(AND('Mapa final'!$Y$34="Muy Baja",'Mapa final'!$AA$34="Menor"),CONCATENATE("R5C",'Mapa final'!$O$34),"")</f>
        <v/>
      </c>
      <c r="Q50" s="76" t="str">
        <f>IF(AND('Mapa final'!$Y$35="Muy Baja",'Mapa final'!$AA$35="Menor"),CONCATENATE("R5C",'Mapa final'!$O$35),"")</f>
        <v/>
      </c>
      <c r="R50" s="76" t="str">
        <f>IF(AND('Mapa final'!$Y$36="Muy Baja",'Mapa final'!$AA$36="Menor"),CONCATENATE("R5C",'Mapa final'!$O$36),"")</f>
        <v/>
      </c>
      <c r="S50" s="76" t="str">
        <f>IF(AND('Mapa final'!$Y$37="Muy Baja",'Mapa final'!$AA$37="Menor"),CONCATENATE("R5C",'Mapa final'!$O$37),"")</f>
        <v/>
      </c>
      <c r="T50" s="76" t="str">
        <f>IF(AND('Mapa final'!$Y$38="Muy Baja",'Mapa final'!$AA$38="Menor"),CONCATENATE("R5C",'Mapa final'!$O$38),"")</f>
        <v/>
      </c>
      <c r="U50" s="77" t="str">
        <f>IF(AND('Mapa final'!$Y$39="Muy Baja",'Mapa final'!$AA$39="Menor"),CONCATENATE("R5C",'Mapa final'!$O$39),"")</f>
        <v/>
      </c>
      <c r="V50" s="66" t="str">
        <f>IF(AND('Mapa final'!$Y$34="Muy Baja",'Mapa final'!$AA$34="Moderado"),CONCATENATE("R5C",'Mapa final'!$O$34),"")</f>
        <v/>
      </c>
      <c r="W50" s="67" t="str">
        <f>IF(AND('Mapa final'!$Y$35="Muy Baja",'Mapa final'!$AA$35="Moderado"),CONCATENATE("R5C",'Mapa final'!$O$35),"")</f>
        <v/>
      </c>
      <c r="X50" s="67" t="str">
        <f>IF(AND('Mapa final'!$Y$36="Muy Baja",'Mapa final'!$AA$36="Moderado"),CONCATENATE("R5C",'Mapa final'!$O$36),"")</f>
        <v/>
      </c>
      <c r="Y50" s="67" t="str">
        <f>IF(AND('Mapa final'!$Y$37="Muy Baja",'Mapa final'!$AA$37="Moderado"),CONCATENATE("R5C",'Mapa final'!$O$37),"")</f>
        <v/>
      </c>
      <c r="Z50" s="67" t="str">
        <f>IF(AND('Mapa final'!$Y$38="Muy Baja",'Mapa final'!$AA$38="Moderado"),CONCATENATE("R5C",'Mapa final'!$O$38),"")</f>
        <v/>
      </c>
      <c r="AA50" s="68" t="str">
        <f>IF(AND('Mapa final'!$Y$39="Muy Baja",'Mapa final'!$AA$39="Moderado"),CONCATENATE("R5C",'Mapa final'!$O$39),"")</f>
        <v/>
      </c>
      <c r="AB50" s="51" t="str">
        <f>IF(AND('Mapa final'!$Y$34="Muy Baja",'Mapa final'!$AA$34="Mayor"),CONCATENATE("R5C",'Mapa final'!$O$34),"")</f>
        <v/>
      </c>
      <c r="AC50" s="52" t="str">
        <f>IF(AND('Mapa final'!$Y$35="Muy Baja",'Mapa final'!$AA$35="Mayor"),CONCATENATE("R5C",'Mapa final'!$O$35),"")</f>
        <v/>
      </c>
      <c r="AD50" s="52" t="str">
        <f>IF(AND('Mapa final'!$Y$36="Muy Baja",'Mapa final'!$AA$36="Mayor"),CONCATENATE("R5C",'Mapa final'!$O$36),"")</f>
        <v/>
      </c>
      <c r="AE50" s="52" t="str">
        <f>IF(AND('Mapa final'!$Y$37="Muy Baja",'Mapa final'!$AA$37="Mayor"),CONCATENATE("R5C",'Mapa final'!$O$37),"")</f>
        <v/>
      </c>
      <c r="AF50" s="52" t="str">
        <f>IF(AND('Mapa final'!$Y$38="Muy Baja",'Mapa final'!$AA$38="Mayor"),CONCATENATE("R5C",'Mapa final'!$O$38),"")</f>
        <v/>
      </c>
      <c r="AG50" s="53" t="str">
        <f>IF(AND('Mapa final'!$Y$39="Muy Baja",'Mapa final'!$AA$39="Mayor"),CONCATENATE("R5C",'Mapa final'!$O$39),"")</f>
        <v/>
      </c>
      <c r="AH50" s="54" t="str">
        <f>IF(AND('Mapa final'!$Y$34="Muy Baja",'Mapa final'!$AA$34="Catastrófico"),CONCATENATE("R5C",'Mapa final'!$O$34),"")</f>
        <v/>
      </c>
      <c r="AI50" s="55" t="str">
        <f>IF(AND('Mapa final'!$Y$35="Muy Baja",'Mapa final'!$AA$35="Catastrófico"),CONCATENATE("R5C",'Mapa final'!$O$35),"")</f>
        <v/>
      </c>
      <c r="AJ50" s="55" t="str">
        <f>IF(AND('Mapa final'!$Y$36="Muy Baja",'Mapa final'!$AA$36="Catastrófico"),CONCATENATE("R5C",'Mapa final'!$O$36),"")</f>
        <v/>
      </c>
      <c r="AK50" s="55" t="str">
        <f>IF(AND('Mapa final'!$Y$37="Muy Baja",'Mapa final'!$AA$37="Catastrófico"),CONCATENATE("R5C",'Mapa final'!$O$37),"")</f>
        <v/>
      </c>
      <c r="AL50" s="55" t="str">
        <f>IF(AND('Mapa final'!$Y$38="Muy Baja",'Mapa final'!$AA$38="Catastrófico"),CONCATENATE("R5C",'Mapa final'!$O$38),"")</f>
        <v/>
      </c>
      <c r="AM50" s="56" t="str">
        <f>IF(AND('Mapa final'!$Y$39="Muy Baja",'Mapa final'!$AA$39="Catastrófico"),CONCATENATE("R5C",'Mapa final'!$O$39),"")</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3">
      <c r="A51" s="82"/>
      <c r="B51" s="249"/>
      <c r="C51" s="249"/>
      <c r="D51" s="250"/>
      <c r="E51" s="348"/>
      <c r="F51" s="347"/>
      <c r="G51" s="347"/>
      <c r="H51" s="347"/>
      <c r="I51" s="363"/>
      <c r="J51" s="75" t="str">
        <f>IF(AND('Mapa final'!$Y$40="Muy Baja",'Mapa final'!$AA$40="Leve"),CONCATENATE("R6C",'Mapa final'!$O$40),"")</f>
        <v/>
      </c>
      <c r="K51" s="76" t="str">
        <f>IF(AND('Mapa final'!$Y$41="Muy Baja",'Mapa final'!$AA$41="Leve"),CONCATENATE("R6C",'Mapa final'!$O$41),"")</f>
        <v/>
      </c>
      <c r="L51" s="76" t="str">
        <f>IF(AND('Mapa final'!$Y$42="Muy Baja",'Mapa final'!$AA$42="Leve"),CONCATENATE("R6C",'Mapa final'!$O$42),"")</f>
        <v/>
      </c>
      <c r="M51" s="76" t="str">
        <f>IF(AND('Mapa final'!$Y$43="Muy Baja",'Mapa final'!$AA$43="Leve"),CONCATENATE("R6C",'Mapa final'!$O$43),"")</f>
        <v/>
      </c>
      <c r="N51" s="76" t="str">
        <f>IF(AND('Mapa final'!$Y$44="Muy Baja",'Mapa final'!$AA$44="Leve"),CONCATENATE("R6C",'Mapa final'!$O$44),"")</f>
        <v/>
      </c>
      <c r="O51" s="77" t="str">
        <f>IF(AND('Mapa final'!$Y$45="Muy Baja",'Mapa final'!$AA$45="Leve"),CONCATENATE("R6C",'Mapa final'!$O$45),"")</f>
        <v/>
      </c>
      <c r="P51" s="75" t="str">
        <f>IF(AND('Mapa final'!$Y$40="Muy Baja",'Mapa final'!$AA$40="Menor"),CONCATENATE("R6C",'Mapa final'!$O$40),"")</f>
        <v/>
      </c>
      <c r="Q51" s="76" t="str">
        <f>IF(AND('Mapa final'!$Y$41="Muy Baja",'Mapa final'!$AA$41="Menor"),CONCATENATE("R6C",'Mapa final'!$O$41),"")</f>
        <v/>
      </c>
      <c r="R51" s="76" t="str">
        <f>IF(AND('Mapa final'!$Y$42="Muy Baja",'Mapa final'!$AA$42="Menor"),CONCATENATE("R6C",'Mapa final'!$O$42),"")</f>
        <v/>
      </c>
      <c r="S51" s="76" t="str">
        <f>IF(AND('Mapa final'!$Y$43="Muy Baja",'Mapa final'!$AA$43="Menor"),CONCATENATE("R6C",'Mapa final'!$O$43),"")</f>
        <v/>
      </c>
      <c r="T51" s="76" t="str">
        <f>IF(AND('Mapa final'!$Y$44="Muy Baja",'Mapa final'!$AA$44="Menor"),CONCATENATE("R6C",'Mapa final'!$O$44),"")</f>
        <v/>
      </c>
      <c r="U51" s="77" t="str">
        <f>IF(AND('Mapa final'!$Y$45="Muy Baja",'Mapa final'!$AA$45="Menor"),CONCATENATE("R6C",'Mapa final'!$O$45),"")</f>
        <v/>
      </c>
      <c r="V51" s="66" t="str">
        <f>IF(AND('Mapa final'!$Y$40="Muy Baja",'Mapa final'!$AA$40="Moderado"),CONCATENATE("R6C",'Mapa final'!$O$40),"")</f>
        <v/>
      </c>
      <c r="W51" s="67" t="str">
        <f>IF(AND('Mapa final'!$Y$41="Muy Baja",'Mapa final'!$AA$41="Moderado"),CONCATENATE("R6C",'Mapa final'!$O$41),"")</f>
        <v/>
      </c>
      <c r="X51" s="67" t="str">
        <f>IF(AND('Mapa final'!$Y$42="Muy Baja",'Mapa final'!$AA$42="Moderado"),CONCATENATE("R6C",'Mapa final'!$O$42),"")</f>
        <v/>
      </c>
      <c r="Y51" s="67" t="str">
        <f>IF(AND('Mapa final'!$Y$43="Muy Baja",'Mapa final'!$AA$43="Moderado"),CONCATENATE("R6C",'Mapa final'!$O$43),"")</f>
        <v/>
      </c>
      <c r="Z51" s="67" t="str">
        <f>IF(AND('Mapa final'!$Y$44="Muy Baja",'Mapa final'!$AA$44="Moderado"),CONCATENATE("R6C",'Mapa final'!$O$44),"")</f>
        <v/>
      </c>
      <c r="AA51" s="68" t="str">
        <f>IF(AND('Mapa final'!$Y$45="Muy Baja",'Mapa final'!$AA$45="Moderado"),CONCATENATE("R6C",'Mapa final'!$O$45),"")</f>
        <v/>
      </c>
      <c r="AB51" s="51" t="str">
        <f>IF(AND('Mapa final'!$Y$40="Muy Baja",'Mapa final'!$AA$40="Mayor"),CONCATENATE("R6C",'Mapa final'!$O$40),"")</f>
        <v/>
      </c>
      <c r="AC51" s="52" t="str">
        <f>IF(AND('Mapa final'!$Y$41="Muy Baja",'Mapa final'!$AA$41="Mayor"),CONCATENATE("R6C",'Mapa final'!$O$41),"")</f>
        <v/>
      </c>
      <c r="AD51" s="52" t="str">
        <f>IF(AND('Mapa final'!$Y$42="Muy Baja",'Mapa final'!$AA$42="Mayor"),CONCATENATE("R6C",'Mapa final'!$O$42),"")</f>
        <v/>
      </c>
      <c r="AE51" s="52" t="str">
        <f>IF(AND('Mapa final'!$Y$43="Muy Baja",'Mapa final'!$AA$43="Mayor"),CONCATENATE("R6C",'Mapa final'!$O$43),"")</f>
        <v/>
      </c>
      <c r="AF51" s="52" t="str">
        <f>IF(AND('Mapa final'!$Y$44="Muy Baja",'Mapa final'!$AA$44="Mayor"),CONCATENATE("R6C",'Mapa final'!$O$44),"")</f>
        <v/>
      </c>
      <c r="AG51" s="53" t="str">
        <f>IF(AND('Mapa final'!$Y$45="Muy Baja",'Mapa final'!$AA$45="Mayor"),CONCATENATE("R6C",'Mapa final'!$O$45),"")</f>
        <v/>
      </c>
      <c r="AH51" s="54" t="str">
        <f>IF(AND('Mapa final'!$Y$40="Muy Baja",'Mapa final'!$AA$40="Catastrófico"),CONCATENATE("R6C",'Mapa final'!$O$40),"")</f>
        <v/>
      </c>
      <c r="AI51" s="55" t="str">
        <f>IF(AND('Mapa final'!$Y$41="Muy Baja",'Mapa final'!$AA$41="Catastrófico"),CONCATENATE("R6C",'Mapa final'!$O$41),"")</f>
        <v/>
      </c>
      <c r="AJ51" s="55" t="str">
        <f>IF(AND('Mapa final'!$Y$42="Muy Baja",'Mapa final'!$AA$42="Catastrófico"),CONCATENATE("R6C",'Mapa final'!$O$42),"")</f>
        <v/>
      </c>
      <c r="AK51" s="55" t="str">
        <f>IF(AND('Mapa final'!$Y$43="Muy Baja",'Mapa final'!$AA$43="Catastrófico"),CONCATENATE("R6C",'Mapa final'!$O$43),"")</f>
        <v/>
      </c>
      <c r="AL51" s="55" t="str">
        <f>IF(AND('Mapa final'!$Y$44="Muy Baja",'Mapa final'!$AA$44="Catastrófico"),CONCATENATE("R6C",'Mapa final'!$O$44),"")</f>
        <v/>
      </c>
      <c r="AM51" s="56" t="str">
        <f>IF(AND('Mapa final'!$Y$45="Muy Baja",'Mapa final'!$AA$45="Catastrófico"),CONCATENATE("R6C",'Mapa final'!$O$45),"")</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3">
      <c r="A52" s="82"/>
      <c r="B52" s="249"/>
      <c r="C52" s="249"/>
      <c r="D52" s="250"/>
      <c r="E52" s="348"/>
      <c r="F52" s="347"/>
      <c r="G52" s="347"/>
      <c r="H52" s="347"/>
      <c r="I52" s="363"/>
      <c r="J52" s="75" t="str">
        <f>IF(AND('Mapa final'!$Y$46="Muy Baja",'Mapa final'!$AA$46="Leve"),CONCATENATE("R7C",'Mapa final'!$O$46),"")</f>
        <v/>
      </c>
      <c r="K52" s="76" t="str">
        <f>IF(AND('Mapa final'!$Y$47="Muy Baja",'Mapa final'!$AA$47="Leve"),CONCATENATE("R7C",'Mapa final'!$O$47),"")</f>
        <v/>
      </c>
      <c r="L52" s="76" t="str">
        <f>IF(AND('Mapa final'!$Y$48="Muy Baja",'Mapa final'!$AA$48="Leve"),CONCATENATE("R7C",'Mapa final'!$O$48),"")</f>
        <v/>
      </c>
      <c r="M52" s="76" t="str">
        <f>IF(AND('Mapa final'!$Y$49="Muy Baja",'Mapa final'!$AA$49="Leve"),CONCATENATE("R7C",'Mapa final'!$O$49),"")</f>
        <v/>
      </c>
      <c r="N52" s="76" t="str">
        <f>IF(AND('Mapa final'!$Y$50="Muy Baja",'Mapa final'!$AA$50="Leve"),CONCATENATE("R7C",'Mapa final'!$O$50),"")</f>
        <v/>
      </c>
      <c r="O52" s="77" t="str">
        <f>IF(AND('Mapa final'!$Y$51="Muy Baja",'Mapa final'!$AA$51="Leve"),CONCATENATE("R7C",'Mapa final'!$O$51),"")</f>
        <v/>
      </c>
      <c r="P52" s="75" t="str">
        <f>IF(AND('Mapa final'!$Y$46="Muy Baja",'Mapa final'!$AA$46="Menor"),CONCATENATE("R7C",'Mapa final'!$O$46),"")</f>
        <v/>
      </c>
      <c r="Q52" s="76" t="str">
        <f>IF(AND('Mapa final'!$Y$47="Muy Baja",'Mapa final'!$AA$47="Menor"),CONCATENATE("R7C",'Mapa final'!$O$47),"")</f>
        <v/>
      </c>
      <c r="R52" s="76" t="str">
        <f>IF(AND('Mapa final'!$Y$48="Muy Baja",'Mapa final'!$AA$48="Menor"),CONCATENATE("R7C",'Mapa final'!$O$48),"")</f>
        <v/>
      </c>
      <c r="S52" s="76" t="str">
        <f>IF(AND('Mapa final'!$Y$49="Muy Baja",'Mapa final'!$AA$49="Menor"),CONCATENATE("R7C",'Mapa final'!$O$49),"")</f>
        <v/>
      </c>
      <c r="T52" s="76" t="str">
        <f>IF(AND('Mapa final'!$Y$50="Muy Baja",'Mapa final'!$AA$50="Menor"),CONCATENATE("R7C",'Mapa final'!$O$50),"")</f>
        <v/>
      </c>
      <c r="U52" s="77" t="str">
        <f>IF(AND('Mapa final'!$Y$51="Muy Baja",'Mapa final'!$AA$51="Menor"),CONCATENATE("R7C",'Mapa final'!$O$51),"")</f>
        <v/>
      </c>
      <c r="V52" s="66" t="str">
        <f>IF(AND('Mapa final'!$Y$46="Muy Baja",'Mapa final'!$AA$46="Moderado"),CONCATENATE("R7C",'Mapa final'!$O$46),"")</f>
        <v/>
      </c>
      <c r="W52" s="67" t="str">
        <f>IF(AND('Mapa final'!$Y$47="Muy Baja",'Mapa final'!$AA$47="Moderado"),CONCATENATE("R7C",'Mapa final'!$O$47),"")</f>
        <v/>
      </c>
      <c r="X52" s="67" t="str">
        <f>IF(AND('Mapa final'!$Y$48="Muy Baja",'Mapa final'!$AA$48="Moderado"),CONCATENATE("R7C",'Mapa final'!$O$48),"")</f>
        <v/>
      </c>
      <c r="Y52" s="67" t="str">
        <f>IF(AND('Mapa final'!$Y$49="Muy Baja",'Mapa final'!$AA$49="Moderado"),CONCATENATE("R7C",'Mapa final'!$O$49),"")</f>
        <v/>
      </c>
      <c r="Z52" s="67" t="str">
        <f>IF(AND('Mapa final'!$Y$50="Muy Baja",'Mapa final'!$AA$50="Moderado"),CONCATENATE("R7C",'Mapa final'!$O$50),"")</f>
        <v/>
      </c>
      <c r="AA52" s="68" t="str">
        <f>IF(AND('Mapa final'!$Y$51="Muy Baja",'Mapa final'!$AA$51="Moderado"),CONCATENATE("R7C",'Mapa final'!$O$51),"")</f>
        <v/>
      </c>
      <c r="AB52" s="51" t="str">
        <f>IF(AND('Mapa final'!$Y$46="Muy Baja",'Mapa final'!$AA$46="Mayor"),CONCATENATE("R7C",'Mapa final'!$O$46),"")</f>
        <v/>
      </c>
      <c r="AC52" s="52" t="str">
        <f>IF(AND('Mapa final'!$Y$47="Muy Baja",'Mapa final'!$AA$47="Mayor"),CONCATENATE("R7C",'Mapa final'!$O$47),"")</f>
        <v/>
      </c>
      <c r="AD52" s="52" t="str">
        <f>IF(AND('Mapa final'!$Y$48="Muy Baja",'Mapa final'!$AA$48="Mayor"),CONCATENATE("R7C",'Mapa final'!$O$48),"")</f>
        <v/>
      </c>
      <c r="AE52" s="52" t="str">
        <f>IF(AND('Mapa final'!$Y$49="Muy Baja",'Mapa final'!$AA$49="Mayor"),CONCATENATE("R7C",'Mapa final'!$O$49),"")</f>
        <v/>
      </c>
      <c r="AF52" s="52" t="str">
        <f>IF(AND('Mapa final'!$Y$50="Muy Baja",'Mapa final'!$AA$50="Mayor"),CONCATENATE("R7C",'Mapa final'!$O$50),"")</f>
        <v/>
      </c>
      <c r="AG52" s="53" t="str">
        <f>IF(AND('Mapa final'!$Y$51="Muy Baja",'Mapa final'!$AA$51="Mayor"),CONCATENATE("R7C",'Mapa final'!$O$51),"")</f>
        <v/>
      </c>
      <c r="AH52" s="54" t="str">
        <f>IF(AND('Mapa final'!$Y$46="Muy Baja",'Mapa final'!$AA$46="Catastrófico"),CONCATENATE("R7C",'Mapa final'!$O$46),"")</f>
        <v/>
      </c>
      <c r="AI52" s="55" t="str">
        <f>IF(AND('Mapa final'!$Y$47="Muy Baja",'Mapa final'!$AA$47="Catastrófico"),CONCATENATE("R7C",'Mapa final'!$O$47),"")</f>
        <v/>
      </c>
      <c r="AJ52" s="55" t="str">
        <f>IF(AND('Mapa final'!$Y$48="Muy Baja",'Mapa final'!$AA$48="Catastrófico"),CONCATENATE("R7C",'Mapa final'!$O$48),"")</f>
        <v/>
      </c>
      <c r="AK52" s="55" t="str">
        <f>IF(AND('Mapa final'!$Y$49="Muy Baja",'Mapa final'!$AA$49="Catastrófico"),CONCATENATE("R7C",'Mapa final'!$O$49),"")</f>
        <v/>
      </c>
      <c r="AL52" s="55" t="str">
        <f>IF(AND('Mapa final'!$Y$50="Muy Baja",'Mapa final'!$AA$50="Catastrófico"),CONCATENATE("R7C",'Mapa final'!$O$50),"")</f>
        <v/>
      </c>
      <c r="AM52" s="56" t="str">
        <f>IF(AND('Mapa final'!$Y$51="Muy Baja",'Mapa final'!$AA$51="Catastrófico"),CONCATENATE("R7C",'Mapa final'!$O$51),"")</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3">
      <c r="A53" s="82"/>
      <c r="B53" s="249"/>
      <c r="C53" s="249"/>
      <c r="D53" s="250"/>
      <c r="E53" s="348"/>
      <c r="F53" s="347"/>
      <c r="G53" s="347"/>
      <c r="H53" s="347"/>
      <c r="I53" s="363"/>
      <c r="J53" s="75" t="str">
        <f>IF(AND('Mapa final'!$Y$52="Muy Baja",'Mapa final'!$AA$52="Leve"),CONCATENATE("R8C",'Mapa final'!$O$52),"")</f>
        <v/>
      </c>
      <c r="K53" s="76" t="str">
        <f>IF(AND('Mapa final'!$Y$53="Muy Baja",'Mapa final'!$AA$53="Leve"),CONCATENATE("R8C",'Mapa final'!$O$53),"")</f>
        <v/>
      </c>
      <c r="L53" s="76" t="str">
        <f>IF(AND('Mapa final'!$Y$54="Muy Baja",'Mapa final'!$AA$54="Leve"),CONCATENATE("R8C",'Mapa final'!$O$54),"")</f>
        <v/>
      </c>
      <c r="M53" s="76" t="str">
        <f>IF(AND('Mapa final'!$Y$55="Muy Baja",'Mapa final'!$AA$55="Leve"),CONCATENATE("R8C",'Mapa final'!$O$55),"")</f>
        <v/>
      </c>
      <c r="N53" s="76" t="str">
        <f>IF(AND('Mapa final'!$Y$56="Muy Baja",'Mapa final'!$AA$56="Leve"),CONCATENATE("R8C",'Mapa final'!$O$56),"")</f>
        <v/>
      </c>
      <c r="O53" s="77" t="str">
        <f>IF(AND('Mapa final'!$Y$57="Muy Baja",'Mapa final'!$AA$57="Leve"),CONCATENATE("R8C",'Mapa final'!$O$57),"")</f>
        <v/>
      </c>
      <c r="P53" s="75" t="str">
        <f>IF(AND('Mapa final'!$Y$52="Muy Baja",'Mapa final'!$AA$52="Menor"),CONCATENATE("R8C",'Mapa final'!$O$52),"")</f>
        <v/>
      </c>
      <c r="Q53" s="76" t="str">
        <f>IF(AND('Mapa final'!$Y$53="Muy Baja",'Mapa final'!$AA$53="Menor"),CONCATENATE("R8C",'Mapa final'!$O$53),"")</f>
        <v/>
      </c>
      <c r="R53" s="76" t="str">
        <f>IF(AND('Mapa final'!$Y$54="Muy Baja",'Mapa final'!$AA$54="Menor"),CONCATENATE("R8C",'Mapa final'!$O$54),"")</f>
        <v/>
      </c>
      <c r="S53" s="76" t="str">
        <f>IF(AND('Mapa final'!$Y$55="Muy Baja",'Mapa final'!$AA$55="Menor"),CONCATENATE("R8C",'Mapa final'!$O$55),"")</f>
        <v/>
      </c>
      <c r="T53" s="76" t="str">
        <f>IF(AND('Mapa final'!$Y$56="Muy Baja",'Mapa final'!$AA$56="Menor"),CONCATENATE("R8C",'Mapa final'!$O$56),"")</f>
        <v/>
      </c>
      <c r="U53" s="77" t="str">
        <f>IF(AND('Mapa final'!$Y$57="Muy Baja",'Mapa final'!$AA$57="Menor"),CONCATENATE("R8C",'Mapa final'!$O$57),"")</f>
        <v/>
      </c>
      <c r="V53" s="66" t="str">
        <f>IF(AND('Mapa final'!$Y$52="Muy Baja",'Mapa final'!$AA$52="Moderado"),CONCATENATE("R8C",'Mapa final'!$O$52),"")</f>
        <v/>
      </c>
      <c r="W53" s="67" t="str">
        <f>IF(AND('Mapa final'!$Y$53="Muy Baja",'Mapa final'!$AA$53="Moderado"),CONCATENATE("R8C",'Mapa final'!$O$53),"")</f>
        <v/>
      </c>
      <c r="X53" s="67" t="str">
        <f>IF(AND('Mapa final'!$Y$54="Muy Baja",'Mapa final'!$AA$54="Moderado"),CONCATENATE("R8C",'Mapa final'!$O$54),"")</f>
        <v/>
      </c>
      <c r="Y53" s="67" t="str">
        <f>IF(AND('Mapa final'!$Y$55="Muy Baja",'Mapa final'!$AA$55="Moderado"),CONCATENATE("R8C",'Mapa final'!$O$55),"")</f>
        <v/>
      </c>
      <c r="Z53" s="67" t="str">
        <f>IF(AND('Mapa final'!$Y$56="Muy Baja",'Mapa final'!$AA$56="Moderado"),CONCATENATE("R8C",'Mapa final'!$O$56),"")</f>
        <v/>
      </c>
      <c r="AA53" s="68" t="str">
        <f>IF(AND('Mapa final'!$Y$57="Muy Baja",'Mapa final'!$AA$57="Moderado"),CONCATENATE("R8C",'Mapa final'!$O$57),"")</f>
        <v/>
      </c>
      <c r="AB53" s="51" t="str">
        <f>IF(AND('Mapa final'!$Y$52="Muy Baja",'Mapa final'!$AA$52="Mayor"),CONCATENATE("R8C",'Mapa final'!$O$52),"")</f>
        <v/>
      </c>
      <c r="AC53" s="52" t="str">
        <f>IF(AND('Mapa final'!$Y$53="Muy Baja",'Mapa final'!$AA$53="Mayor"),CONCATENATE("R8C",'Mapa final'!$O$53),"")</f>
        <v/>
      </c>
      <c r="AD53" s="52" t="str">
        <f>IF(AND('Mapa final'!$Y$54="Muy Baja",'Mapa final'!$AA$54="Mayor"),CONCATENATE("R8C",'Mapa final'!$O$54),"")</f>
        <v/>
      </c>
      <c r="AE53" s="52" t="str">
        <f>IF(AND('Mapa final'!$Y$55="Muy Baja",'Mapa final'!$AA$55="Mayor"),CONCATENATE("R8C",'Mapa final'!$O$55),"")</f>
        <v/>
      </c>
      <c r="AF53" s="52" t="str">
        <f>IF(AND('Mapa final'!$Y$56="Muy Baja",'Mapa final'!$AA$56="Mayor"),CONCATENATE("R8C",'Mapa final'!$O$56),"")</f>
        <v/>
      </c>
      <c r="AG53" s="53" t="str">
        <f>IF(AND('Mapa final'!$Y$57="Muy Baja",'Mapa final'!$AA$57="Mayor"),CONCATENATE("R8C",'Mapa final'!$O$57),"")</f>
        <v/>
      </c>
      <c r="AH53" s="54" t="str">
        <f>IF(AND('Mapa final'!$Y$52="Muy Baja",'Mapa final'!$AA$52="Catastrófico"),CONCATENATE("R8C",'Mapa final'!$O$52),"")</f>
        <v/>
      </c>
      <c r="AI53" s="55" t="str">
        <f>IF(AND('Mapa final'!$Y$53="Muy Baja",'Mapa final'!$AA$53="Catastrófico"),CONCATENATE("R8C",'Mapa final'!$O$53),"")</f>
        <v/>
      </c>
      <c r="AJ53" s="55" t="str">
        <f>IF(AND('Mapa final'!$Y$54="Muy Baja",'Mapa final'!$AA$54="Catastrófico"),CONCATENATE("R8C",'Mapa final'!$O$54),"")</f>
        <v/>
      </c>
      <c r="AK53" s="55" t="str">
        <f>IF(AND('Mapa final'!$Y$55="Muy Baja",'Mapa final'!$AA$55="Catastrófico"),CONCATENATE("R8C",'Mapa final'!$O$55),"")</f>
        <v/>
      </c>
      <c r="AL53" s="55" t="str">
        <f>IF(AND('Mapa final'!$Y$56="Muy Baja",'Mapa final'!$AA$56="Catastrófico"),CONCATENATE("R8C",'Mapa final'!$O$56),"")</f>
        <v/>
      </c>
      <c r="AM53" s="56" t="str">
        <f>IF(AND('Mapa final'!$Y$57="Muy Baja",'Mapa final'!$AA$57="Catastrófico"),CONCATENATE("R8C",'Mapa final'!$O$57),"")</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3">
      <c r="A54" s="82"/>
      <c r="B54" s="249"/>
      <c r="C54" s="249"/>
      <c r="D54" s="250"/>
      <c r="E54" s="348"/>
      <c r="F54" s="347"/>
      <c r="G54" s="347"/>
      <c r="H54" s="347"/>
      <c r="I54" s="363"/>
      <c r="J54" s="75" t="str">
        <f>IF(AND('Mapa final'!$Y$58="Muy Baja",'Mapa final'!$AA$58="Leve"),CONCATENATE("R9C",'Mapa final'!$O$58),"")</f>
        <v/>
      </c>
      <c r="K54" s="76" t="str">
        <f>IF(AND('Mapa final'!$Y$59="Muy Baja",'Mapa final'!$AA$59="Leve"),CONCATENATE("R9C",'Mapa final'!$O$59),"")</f>
        <v/>
      </c>
      <c r="L54" s="76" t="str">
        <f>IF(AND('Mapa final'!$Y$60="Muy Baja",'Mapa final'!$AA$60="Leve"),CONCATENATE("R9C",'Mapa final'!$O$60),"")</f>
        <v/>
      </c>
      <c r="M54" s="76" t="str">
        <f>IF(AND('Mapa final'!$Y$61="Muy Baja",'Mapa final'!$AA$61="Leve"),CONCATENATE("R9C",'Mapa final'!$O$61),"")</f>
        <v/>
      </c>
      <c r="N54" s="76" t="str">
        <f>IF(AND('Mapa final'!$Y$62="Muy Baja",'Mapa final'!$AA$62="Leve"),CONCATENATE("R9C",'Mapa final'!$O$62),"")</f>
        <v/>
      </c>
      <c r="O54" s="77" t="str">
        <f>IF(AND('Mapa final'!$Y$63="Muy Baja",'Mapa final'!$AA$63="Leve"),CONCATENATE("R9C",'Mapa final'!$O$63),"")</f>
        <v/>
      </c>
      <c r="P54" s="75" t="str">
        <f>IF(AND('Mapa final'!$Y$58="Muy Baja",'Mapa final'!$AA$58="Menor"),CONCATENATE("R9C",'Mapa final'!$O$58),"")</f>
        <v/>
      </c>
      <c r="Q54" s="76" t="str">
        <f>IF(AND('Mapa final'!$Y$59="Muy Baja",'Mapa final'!$AA$59="Menor"),CONCATENATE("R9C",'Mapa final'!$O$59),"")</f>
        <v/>
      </c>
      <c r="R54" s="76" t="str">
        <f>IF(AND('Mapa final'!$Y$60="Muy Baja",'Mapa final'!$AA$60="Menor"),CONCATENATE("R9C",'Mapa final'!$O$60),"")</f>
        <v/>
      </c>
      <c r="S54" s="76" t="str">
        <f>IF(AND('Mapa final'!$Y$61="Muy Baja",'Mapa final'!$AA$61="Menor"),CONCATENATE("R9C",'Mapa final'!$O$61),"")</f>
        <v/>
      </c>
      <c r="T54" s="76" t="str">
        <f>IF(AND('Mapa final'!$Y$62="Muy Baja",'Mapa final'!$AA$62="Menor"),CONCATENATE("R9C",'Mapa final'!$O$62),"")</f>
        <v/>
      </c>
      <c r="U54" s="77" t="str">
        <f>IF(AND('Mapa final'!$Y$63="Muy Baja",'Mapa final'!$AA$63="Menor"),CONCATENATE("R9C",'Mapa final'!$O$63),"")</f>
        <v/>
      </c>
      <c r="V54" s="66" t="str">
        <f>IF(AND('Mapa final'!$Y$58="Muy Baja",'Mapa final'!$AA$58="Moderado"),CONCATENATE("R9C",'Mapa final'!$O$58),"")</f>
        <v/>
      </c>
      <c r="W54" s="67" t="str">
        <f>IF(AND('Mapa final'!$Y$59="Muy Baja",'Mapa final'!$AA$59="Moderado"),CONCATENATE("R9C",'Mapa final'!$O$59),"")</f>
        <v/>
      </c>
      <c r="X54" s="67" t="str">
        <f>IF(AND('Mapa final'!$Y$60="Muy Baja",'Mapa final'!$AA$60="Moderado"),CONCATENATE("R9C",'Mapa final'!$O$60),"")</f>
        <v/>
      </c>
      <c r="Y54" s="67" t="str">
        <f>IF(AND('Mapa final'!$Y$61="Muy Baja",'Mapa final'!$AA$61="Moderado"),CONCATENATE("R9C",'Mapa final'!$O$61),"")</f>
        <v/>
      </c>
      <c r="Z54" s="67" t="str">
        <f>IF(AND('Mapa final'!$Y$62="Muy Baja",'Mapa final'!$AA$62="Moderado"),CONCATENATE("R9C",'Mapa final'!$O$62),"")</f>
        <v/>
      </c>
      <c r="AA54" s="68" t="str">
        <f>IF(AND('Mapa final'!$Y$63="Muy Baja",'Mapa final'!$AA$63="Moderado"),CONCATENATE("R9C",'Mapa final'!$O$63),"")</f>
        <v/>
      </c>
      <c r="AB54" s="51" t="str">
        <f>IF(AND('Mapa final'!$Y$58="Muy Baja",'Mapa final'!$AA$58="Mayor"),CONCATENATE("R9C",'Mapa final'!$O$58),"")</f>
        <v/>
      </c>
      <c r="AC54" s="52" t="str">
        <f>IF(AND('Mapa final'!$Y$59="Muy Baja",'Mapa final'!$AA$59="Mayor"),CONCATENATE("R9C",'Mapa final'!$O$59),"")</f>
        <v/>
      </c>
      <c r="AD54" s="52" t="str">
        <f>IF(AND('Mapa final'!$Y$60="Muy Baja",'Mapa final'!$AA$60="Mayor"),CONCATENATE("R9C",'Mapa final'!$O$60),"")</f>
        <v/>
      </c>
      <c r="AE54" s="52" t="str">
        <f>IF(AND('Mapa final'!$Y$61="Muy Baja",'Mapa final'!$AA$61="Mayor"),CONCATENATE("R9C",'Mapa final'!$O$61),"")</f>
        <v/>
      </c>
      <c r="AF54" s="52" t="str">
        <f>IF(AND('Mapa final'!$Y$62="Muy Baja",'Mapa final'!$AA$62="Mayor"),CONCATENATE("R9C",'Mapa final'!$O$62),"")</f>
        <v/>
      </c>
      <c r="AG54" s="53" t="str">
        <f>IF(AND('Mapa final'!$Y$63="Muy Baja",'Mapa final'!$AA$63="Mayor"),CONCATENATE("R9C",'Mapa final'!$O$63),"")</f>
        <v/>
      </c>
      <c r="AH54" s="54" t="str">
        <f>IF(AND('Mapa final'!$Y$58="Muy Baja",'Mapa final'!$AA$58="Catastrófico"),CONCATENATE("R9C",'Mapa final'!$O$58),"")</f>
        <v/>
      </c>
      <c r="AI54" s="55" t="str">
        <f>IF(AND('Mapa final'!$Y$59="Muy Baja",'Mapa final'!$AA$59="Catastrófico"),CONCATENATE("R9C",'Mapa final'!$O$59),"")</f>
        <v/>
      </c>
      <c r="AJ54" s="55" t="str">
        <f>IF(AND('Mapa final'!$Y$60="Muy Baja",'Mapa final'!$AA$60="Catastrófico"),CONCATENATE("R9C",'Mapa final'!$O$60),"")</f>
        <v/>
      </c>
      <c r="AK54" s="55" t="str">
        <f>IF(AND('Mapa final'!$Y$61="Muy Baja",'Mapa final'!$AA$61="Catastrófico"),CONCATENATE("R9C",'Mapa final'!$O$61),"")</f>
        <v/>
      </c>
      <c r="AL54" s="55" t="str">
        <f>IF(AND('Mapa final'!$Y$62="Muy Baja",'Mapa final'!$AA$62="Catastrófico"),CONCATENATE("R9C",'Mapa final'!$O$62),"")</f>
        <v/>
      </c>
      <c r="AM54" s="56" t="str">
        <f>IF(AND('Mapa final'!$Y$63="Muy Baja",'Mapa final'!$AA$63="Catastrófico"),CONCATENATE("R9C",'Mapa final'!$O$63),"")</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5">
      <c r="A55" s="82"/>
      <c r="B55" s="249"/>
      <c r="C55" s="249"/>
      <c r="D55" s="250"/>
      <c r="E55" s="349"/>
      <c r="F55" s="350"/>
      <c r="G55" s="350"/>
      <c r="H55" s="350"/>
      <c r="I55" s="364"/>
      <c r="J55" s="78" t="str">
        <f>IF(AND('Mapa final'!$Y$64="Muy Baja",'Mapa final'!$AA$64="Leve"),CONCATENATE("R10C",'Mapa final'!$O$64),"")</f>
        <v/>
      </c>
      <c r="K55" s="79" t="str">
        <f>IF(AND('Mapa final'!$Y$65="Muy Baja",'Mapa final'!$AA$65="Leve"),CONCATENATE("R10C",'Mapa final'!$O$65),"")</f>
        <v/>
      </c>
      <c r="L55" s="79" t="str">
        <f>IF(AND('Mapa final'!$Y$66="Muy Baja",'Mapa final'!$AA$66="Leve"),CONCATENATE("R10C",'Mapa final'!$O$66),"")</f>
        <v/>
      </c>
      <c r="M55" s="79" t="str">
        <f>IF(AND('Mapa final'!$Y$67="Muy Baja",'Mapa final'!$AA$67="Leve"),CONCATENATE("R10C",'Mapa final'!$O$67),"")</f>
        <v/>
      </c>
      <c r="N55" s="79" t="str">
        <f>IF(AND('Mapa final'!$Y$68="Muy Baja",'Mapa final'!$AA$68="Leve"),CONCATENATE("R10C",'Mapa final'!$O$68),"")</f>
        <v/>
      </c>
      <c r="O55" s="80" t="str">
        <f>IF(AND('Mapa final'!$Y$69="Muy Baja",'Mapa final'!$AA$69="Leve"),CONCATENATE("R10C",'Mapa final'!$O$69),"")</f>
        <v/>
      </c>
      <c r="P55" s="78" t="str">
        <f>IF(AND('Mapa final'!$Y$64="Muy Baja",'Mapa final'!$AA$64="Menor"),CONCATENATE("R10C",'Mapa final'!$O$64),"")</f>
        <v/>
      </c>
      <c r="Q55" s="79" t="str">
        <f>IF(AND('Mapa final'!$Y$65="Muy Baja",'Mapa final'!$AA$65="Menor"),CONCATENATE("R10C",'Mapa final'!$O$65),"")</f>
        <v/>
      </c>
      <c r="R55" s="79" t="str">
        <f>IF(AND('Mapa final'!$Y$66="Muy Baja",'Mapa final'!$AA$66="Menor"),CONCATENATE("R10C",'Mapa final'!$O$66),"")</f>
        <v/>
      </c>
      <c r="S55" s="79" t="str">
        <f>IF(AND('Mapa final'!$Y$67="Muy Baja",'Mapa final'!$AA$67="Menor"),CONCATENATE("R10C",'Mapa final'!$O$67),"")</f>
        <v/>
      </c>
      <c r="T55" s="79" t="str">
        <f>IF(AND('Mapa final'!$Y$68="Muy Baja",'Mapa final'!$AA$68="Menor"),CONCATENATE("R10C",'Mapa final'!$O$68),"")</f>
        <v/>
      </c>
      <c r="U55" s="80" t="str">
        <f>IF(AND('Mapa final'!$Y$69="Muy Baja",'Mapa final'!$AA$69="Menor"),CONCATENATE("R10C",'Mapa final'!$O$69),"")</f>
        <v/>
      </c>
      <c r="V55" s="69" t="str">
        <f>IF(AND('Mapa final'!$Y$64="Muy Baja",'Mapa final'!$AA$64="Moderado"),CONCATENATE("R10C",'Mapa final'!$O$64),"")</f>
        <v/>
      </c>
      <c r="W55" s="70" t="str">
        <f>IF(AND('Mapa final'!$Y$65="Muy Baja",'Mapa final'!$AA$65="Moderado"),CONCATENATE("R10C",'Mapa final'!$O$65),"")</f>
        <v/>
      </c>
      <c r="X55" s="70" t="str">
        <f>IF(AND('Mapa final'!$Y$66="Muy Baja",'Mapa final'!$AA$66="Moderado"),CONCATENATE("R10C",'Mapa final'!$O$66),"")</f>
        <v/>
      </c>
      <c r="Y55" s="70" t="str">
        <f>IF(AND('Mapa final'!$Y$67="Muy Baja",'Mapa final'!$AA$67="Moderado"),CONCATENATE("R10C",'Mapa final'!$O$67),"")</f>
        <v/>
      </c>
      <c r="Z55" s="70" t="str">
        <f>IF(AND('Mapa final'!$Y$68="Muy Baja",'Mapa final'!$AA$68="Moderado"),CONCATENATE("R10C",'Mapa final'!$O$68),"")</f>
        <v/>
      </c>
      <c r="AA55" s="71" t="str">
        <f>IF(AND('Mapa final'!$Y$69="Muy Baja",'Mapa final'!$AA$69="Moderado"),CONCATENATE("R10C",'Mapa final'!$O$69),"")</f>
        <v/>
      </c>
      <c r="AB55" s="57" t="str">
        <f>IF(AND('Mapa final'!$Y$64="Muy Baja",'Mapa final'!$AA$64="Mayor"),CONCATENATE("R10C",'Mapa final'!$O$64),"")</f>
        <v/>
      </c>
      <c r="AC55" s="58" t="str">
        <f>IF(AND('Mapa final'!$Y$65="Muy Baja",'Mapa final'!$AA$65="Mayor"),CONCATENATE("R10C",'Mapa final'!$O$65),"")</f>
        <v/>
      </c>
      <c r="AD55" s="58" t="str">
        <f>IF(AND('Mapa final'!$Y$66="Muy Baja",'Mapa final'!$AA$66="Mayor"),CONCATENATE("R10C",'Mapa final'!$O$66),"")</f>
        <v/>
      </c>
      <c r="AE55" s="58" t="str">
        <f>IF(AND('Mapa final'!$Y$67="Muy Baja",'Mapa final'!$AA$67="Mayor"),CONCATENATE("R10C",'Mapa final'!$O$67),"")</f>
        <v/>
      </c>
      <c r="AF55" s="58" t="str">
        <f>IF(AND('Mapa final'!$Y$68="Muy Baja",'Mapa final'!$AA$68="Mayor"),CONCATENATE("R10C",'Mapa final'!$O$68),"")</f>
        <v/>
      </c>
      <c r="AG55" s="59" t="str">
        <f>IF(AND('Mapa final'!$Y$69="Muy Baja",'Mapa final'!$AA$69="Mayor"),CONCATENATE("R10C",'Mapa final'!$O$69),"")</f>
        <v/>
      </c>
      <c r="AH55" s="60" t="str">
        <f>IF(AND('Mapa final'!$Y$64="Muy Baja",'Mapa final'!$AA$64="Catastrófico"),CONCATENATE("R10C",'Mapa final'!$O$64),"")</f>
        <v/>
      </c>
      <c r="AI55" s="61" t="str">
        <f>IF(AND('Mapa final'!$Y$65="Muy Baja",'Mapa final'!$AA$65="Catastrófico"),CONCATENATE("R10C",'Mapa final'!$O$65),"")</f>
        <v/>
      </c>
      <c r="AJ55" s="61" t="str">
        <f>IF(AND('Mapa final'!$Y$66="Muy Baja",'Mapa final'!$AA$66="Catastrófico"),CONCATENATE("R10C",'Mapa final'!$O$66),"")</f>
        <v/>
      </c>
      <c r="AK55" s="61" t="str">
        <f>IF(AND('Mapa final'!$Y$67="Muy Baja",'Mapa final'!$AA$67="Catastrófico"),CONCATENATE("R10C",'Mapa final'!$O$67),"")</f>
        <v/>
      </c>
      <c r="AL55" s="61" t="str">
        <f>IF(AND('Mapa final'!$Y$68="Muy Baja",'Mapa final'!$AA$68="Catastrófico"),CONCATENATE("R10C",'Mapa final'!$O$68),"")</f>
        <v/>
      </c>
      <c r="AM55" s="62" t="str">
        <f>IF(AND('Mapa final'!$Y$69="Muy Baja",'Mapa final'!$AA$69="Catastrófico"),CONCATENATE("R10C",'Mapa final'!$O$69),"")</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3">
      <c r="A56" s="82"/>
      <c r="B56" s="82"/>
      <c r="C56" s="82"/>
      <c r="D56" s="82"/>
      <c r="E56" s="82"/>
      <c r="F56" s="82"/>
      <c r="G56" s="82"/>
      <c r="H56" s="82"/>
      <c r="I56" s="82"/>
      <c r="J56" s="344" t="s">
        <v>111</v>
      </c>
      <c r="K56" s="345"/>
      <c r="L56" s="345"/>
      <c r="M56" s="345"/>
      <c r="N56" s="345"/>
      <c r="O56" s="362"/>
      <c r="P56" s="344" t="s">
        <v>110</v>
      </c>
      <c r="Q56" s="345"/>
      <c r="R56" s="345"/>
      <c r="S56" s="345"/>
      <c r="T56" s="345"/>
      <c r="U56" s="362"/>
      <c r="V56" s="344" t="s">
        <v>109</v>
      </c>
      <c r="W56" s="345"/>
      <c r="X56" s="345"/>
      <c r="Y56" s="345"/>
      <c r="Z56" s="345"/>
      <c r="AA56" s="362"/>
      <c r="AB56" s="344" t="s">
        <v>108</v>
      </c>
      <c r="AC56" s="383"/>
      <c r="AD56" s="345"/>
      <c r="AE56" s="345"/>
      <c r="AF56" s="345"/>
      <c r="AG56" s="362"/>
      <c r="AH56" s="344" t="s">
        <v>107</v>
      </c>
      <c r="AI56" s="345"/>
      <c r="AJ56" s="345"/>
      <c r="AK56" s="345"/>
      <c r="AL56" s="345"/>
      <c r="AM56" s="36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3">
      <c r="A57" s="82"/>
      <c r="B57" s="82"/>
      <c r="C57" s="82"/>
      <c r="D57" s="82"/>
      <c r="E57" s="82"/>
      <c r="F57" s="82"/>
      <c r="G57" s="82"/>
      <c r="H57" s="82"/>
      <c r="I57" s="82"/>
      <c r="J57" s="348"/>
      <c r="K57" s="347"/>
      <c r="L57" s="347"/>
      <c r="M57" s="347"/>
      <c r="N57" s="347"/>
      <c r="O57" s="363"/>
      <c r="P57" s="348"/>
      <c r="Q57" s="347"/>
      <c r="R57" s="347"/>
      <c r="S57" s="347"/>
      <c r="T57" s="347"/>
      <c r="U57" s="363"/>
      <c r="V57" s="348"/>
      <c r="W57" s="347"/>
      <c r="X57" s="347"/>
      <c r="Y57" s="347"/>
      <c r="Z57" s="347"/>
      <c r="AA57" s="363"/>
      <c r="AB57" s="348"/>
      <c r="AC57" s="347"/>
      <c r="AD57" s="347"/>
      <c r="AE57" s="347"/>
      <c r="AF57" s="347"/>
      <c r="AG57" s="363"/>
      <c r="AH57" s="348"/>
      <c r="AI57" s="347"/>
      <c r="AJ57" s="347"/>
      <c r="AK57" s="347"/>
      <c r="AL57" s="347"/>
      <c r="AM57" s="363"/>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3">
      <c r="A58" s="82"/>
      <c r="B58" s="82"/>
      <c r="C58" s="82"/>
      <c r="D58" s="82"/>
      <c r="E58" s="82"/>
      <c r="F58" s="82"/>
      <c r="G58" s="82"/>
      <c r="H58" s="82"/>
      <c r="I58" s="82"/>
      <c r="J58" s="348"/>
      <c r="K58" s="347"/>
      <c r="L58" s="347"/>
      <c r="M58" s="347"/>
      <c r="N58" s="347"/>
      <c r="O58" s="363"/>
      <c r="P58" s="348"/>
      <c r="Q58" s="347"/>
      <c r="R58" s="347"/>
      <c r="S58" s="347"/>
      <c r="T58" s="347"/>
      <c r="U58" s="363"/>
      <c r="V58" s="348"/>
      <c r="W58" s="347"/>
      <c r="X58" s="347"/>
      <c r="Y58" s="347"/>
      <c r="Z58" s="347"/>
      <c r="AA58" s="363"/>
      <c r="AB58" s="348"/>
      <c r="AC58" s="347"/>
      <c r="AD58" s="347"/>
      <c r="AE58" s="347"/>
      <c r="AF58" s="347"/>
      <c r="AG58" s="363"/>
      <c r="AH58" s="348"/>
      <c r="AI58" s="347"/>
      <c r="AJ58" s="347"/>
      <c r="AK58" s="347"/>
      <c r="AL58" s="347"/>
      <c r="AM58" s="363"/>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3">
      <c r="A59" s="82"/>
      <c r="B59" s="82"/>
      <c r="C59" s="82"/>
      <c r="D59" s="82"/>
      <c r="E59" s="82"/>
      <c r="F59" s="82"/>
      <c r="G59" s="82"/>
      <c r="H59" s="82"/>
      <c r="I59" s="82"/>
      <c r="J59" s="348"/>
      <c r="K59" s="347"/>
      <c r="L59" s="347"/>
      <c r="M59" s="347"/>
      <c r="N59" s="347"/>
      <c r="O59" s="363"/>
      <c r="P59" s="348"/>
      <c r="Q59" s="347"/>
      <c r="R59" s="347"/>
      <c r="S59" s="347"/>
      <c r="T59" s="347"/>
      <c r="U59" s="363"/>
      <c r="V59" s="348"/>
      <c r="W59" s="347"/>
      <c r="X59" s="347"/>
      <c r="Y59" s="347"/>
      <c r="Z59" s="347"/>
      <c r="AA59" s="363"/>
      <c r="AB59" s="348"/>
      <c r="AC59" s="347"/>
      <c r="AD59" s="347"/>
      <c r="AE59" s="347"/>
      <c r="AF59" s="347"/>
      <c r="AG59" s="363"/>
      <c r="AH59" s="348"/>
      <c r="AI59" s="347"/>
      <c r="AJ59" s="347"/>
      <c r="AK59" s="347"/>
      <c r="AL59" s="347"/>
      <c r="AM59" s="363"/>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3">
      <c r="A60" s="82"/>
      <c r="B60" s="82"/>
      <c r="C60" s="82"/>
      <c r="D60" s="82"/>
      <c r="E60" s="82"/>
      <c r="F60" s="82"/>
      <c r="G60" s="82"/>
      <c r="H60" s="82"/>
      <c r="I60" s="82"/>
      <c r="J60" s="348"/>
      <c r="K60" s="347"/>
      <c r="L60" s="347"/>
      <c r="M60" s="347"/>
      <c r="N60" s="347"/>
      <c r="O60" s="363"/>
      <c r="P60" s="348"/>
      <c r="Q60" s="347"/>
      <c r="R60" s="347"/>
      <c r="S60" s="347"/>
      <c r="T60" s="347"/>
      <c r="U60" s="363"/>
      <c r="V60" s="348"/>
      <c r="W60" s="347"/>
      <c r="X60" s="347"/>
      <c r="Y60" s="347"/>
      <c r="Z60" s="347"/>
      <c r="AA60" s="363"/>
      <c r="AB60" s="348"/>
      <c r="AC60" s="347"/>
      <c r="AD60" s="347"/>
      <c r="AE60" s="347"/>
      <c r="AF60" s="347"/>
      <c r="AG60" s="363"/>
      <c r="AH60" s="348"/>
      <c r="AI60" s="347"/>
      <c r="AJ60" s="347"/>
      <c r="AK60" s="347"/>
      <c r="AL60" s="347"/>
      <c r="AM60" s="363"/>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 thickBot="1" x14ac:dyDescent="0.35">
      <c r="A61" s="82"/>
      <c r="B61" s="82"/>
      <c r="C61" s="82"/>
      <c r="D61" s="82"/>
      <c r="E61" s="82"/>
      <c r="F61" s="82"/>
      <c r="G61" s="82"/>
      <c r="H61" s="82"/>
      <c r="I61" s="82"/>
      <c r="J61" s="349"/>
      <c r="K61" s="350"/>
      <c r="L61" s="350"/>
      <c r="M61" s="350"/>
      <c r="N61" s="350"/>
      <c r="O61" s="364"/>
      <c r="P61" s="349"/>
      <c r="Q61" s="350"/>
      <c r="R61" s="350"/>
      <c r="S61" s="350"/>
      <c r="T61" s="350"/>
      <c r="U61" s="364"/>
      <c r="V61" s="349"/>
      <c r="W61" s="350"/>
      <c r="X61" s="350"/>
      <c r="Y61" s="350"/>
      <c r="Z61" s="350"/>
      <c r="AA61" s="364"/>
      <c r="AB61" s="349"/>
      <c r="AC61" s="350"/>
      <c r="AD61" s="350"/>
      <c r="AE61" s="350"/>
      <c r="AF61" s="350"/>
      <c r="AG61" s="364"/>
      <c r="AH61" s="349"/>
      <c r="AI61" s="350"/>
      <c r="AJ61" s="350"/>
      <c r="AK61" s="350"/>
      <c r="AL61" s="350"/>
      <c r="AM61" s="364"/>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3">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3">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3">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3">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3">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3">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3">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3">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3">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3">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3">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3">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3">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3">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3">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3">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3">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3">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3">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3">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3">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3">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3">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3">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3">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3">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3">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3">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3">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3">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3">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3">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3">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3">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3">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3">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3">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3">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3">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3">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3">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3">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3">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3">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3">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3">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3">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3">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3">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3">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3">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3">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3">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3">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3">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3">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3">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3">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3">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3">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3">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3">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3">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3">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3">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3">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3">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3">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3">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3">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3">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3">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3">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3">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3">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3">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3">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3">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3">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3">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3">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3">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3">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3">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3">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3">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3">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3">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3">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3">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3">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3">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3">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3">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3">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3">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3">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3">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3">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3">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3">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3">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3">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3">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3">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3">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3">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3">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3">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3">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3">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3">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3">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3">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3">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3">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3">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3">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3">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3">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3">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3">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3">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3">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3">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3">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3">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3">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3">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3">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3">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3">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3">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3">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3">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3">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3">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3">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3">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3">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3">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3">
      <c r="A245" s="82"/>
    </row>
    <row r="246" spans="1:60" x14ac:dyDescent="0.3">
      <c r="A246" s="82"/>
    </row>
    <row r="247" spans="1:60" x14ac:dyDescent="0.3">
      <c r="A247" s="82"/>
    </row>
    <row r="248" spans="1:60" x14ac:dyDescent="0.3">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2"/>
      <c r="B1" s="384" t="s">
        <v>54</v>
      </c>
      <c r="C1" s="384"/>
      <c r="D1" s="384"/>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3">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2" x14ac:dyDescent="0.3">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0.4" x14ac:dyDescent="0.3">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0.4" x14ac:dyDescent="0.3">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0.4" x14ac:dyDescent="0.3">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5.599999999999994" x14ac:dyDescent="0.3">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0.4" x14ac:dyDescent="0.3">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3">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x14ac:dyDescent="0.3">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3">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3">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3">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3">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3">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3">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3">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3">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3">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3">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3">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3">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3">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3">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3">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3">
      <c r="A35" s="82"/>
    </row>
    <row r="36" spans="1:31" x14ac:dyDescent="0.3">
      <c r="A36" s="82"/>
    </row>
    <row r="37" spans="1:31" x14ac:dyDescent="0.3">
      <c r="A37" s="82"/>
    </row>
    <row r="38" spans="1:31" x14ac:dyDescent="0.3">
      <c r="A38" s="82"/>
    </row>
    <row r="39" spans="1:31" x14ac:dyDescent="0.3">
      <c r="A39" s="82"/>
    </row>
    <row r="40" spans="1:31" x14ac:dyDescent="0.3">
      <c r="A40" s="82"/>
    </row>
    <row r="41" spans="1:31" x14ac:dyDescent="0.3">
      <c r="A41" s="82"/>
    </row>
    <row r="42" spans="1:31" x14ac:dyDescent="0.3">
      <c r="A42" s="82"/>
    </row>
    <row r="43" spans="1:31" x14ac:dyDescent="0.3">
      <c r="A43" s="82"/>
    </row>
    <row r="44" spans="1:31" x14ac:dyDescent="0.3">
      <c r="A44" s="82"/>
    </row>
    <row r="45" spans="1:31" x14ac:dyDescent="0.3">
      <c r="A45" s="82"/>
    </row>
    <row r="46" spans="1:31" x14ac:dyDescent="0.3">
      <c r="A46" s="82"/>
    </row>
    <row r="47" spans="1:31" x14ac:dyDescent="0.3">
      <c r="A47" s="82"/>
    </row>
    <row r="48" spans="1:31" x14ac:dyDescent="0.3">
      <c r="A48" s="82"/>
    </row>
    <row r="49" spans="1:1" x14ac:dyDescent="0.3">
      <c r="A49" s="82"/>
    </row>
    <row r="50" spans="1:1" x14ac:dyDescent="0.3">
      <c r="A50" s="82"/>
    </row>
    <row r="51" spans="1:1" x14ac:dyDescent="0.3">
      <c r="A51" s="82"/>
    </row>
    <row r="52" spans="1:1" x14ac:dyDescent="0.3">
      <c r="A52" s="82"/>
    </row>
    <row r="53" spans="1:1" x14ac:dyDescent="0.3">
      <c r="A53" s="82"/>
    </row>
    <row r="54" spans="1:1" x14ac:dyDescent="0.3">
      <c r="A54" s="82"/>
    </row>
    <row r="55" spans="1:1" x14ac:dyDescent="0.3">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2"/>
      <c r="B1" s="385" t="s">
        <v>62</v>
      </c>
      <c r="C1" s="385"/>
      <c r="D1" s="385"/>
      <c r="E1" s="82"/>
      <c r="F1" s="82"/>
      <c r="G1" s="82"/>
      <c r="H1" s="82"/>
      <c r="I1" s="82"/>
      <c r="J1" s="82"/>
      <c r="K1" s="82"/>
      <c r="L1" s="82"/>
      <c r="M1" s="82"/>
      <c r="N1" s="82"/>
      <c r="O1" s="82"/>
      <c r="P1" s="82"/>
      <c r="Q1" s="82"/>
      <c r="R1" s="82"/>
      <c r="S1" s="82"/>
      <c r="T1" s="82"/>
      <c r="U1" s="82"/>
    </row>
    <row r="2" spans="1:21" x14ac:dyDescent="0.3">
      <c r="A2" s="82"/>
      <c r="B2" s="82"/>
      <c r="C2" s="82"/>
      <c r="D2" s="82"/>
      <c r="E2" s="82"/>
      <c r="F2" s="82"/>
      <c r="G2" s="82"/>
      <c r="H2" s="82"/>
      <c r="I2" s="82"/>
      <c r="J2" s="82"/>
      <c r="K2" s="82"/>
      <c r="L2" s="82"/>
      <c r="M2" s="82"/>
      <c r="N2" s="82"/>
      <c r="O2" s="82"/>
      <c r="P2" s="82"/>
      <c r="Q2" s="82"/>
      <c r="R2" s="82"/>
      <c r="S2" s="82"/>
      <c r="T2" s="82"/>
      <c r="U2" s="82"/>
    </row>
    <row r="3" spans="1:21" ht="30" x14ac:dyDescent="0.3">
      <c r="A3" s="82"/>
      <c r="B3" s="103"/>
      <c r="C3" s="35" t="s">
        <v>55</v>
      </c>
      <c r="D3" s="35" t="s">
        <v>56</v>
      </c>
      <c r="E3" s="82"/>
      <c r="F3" s="82"/>
      <c r="G3" s="82"/>
      <c r="H3" s="82"/>
      <c r="I3" s="82"/>
      <c r="J3" s="82"/>
      <c r="K3" s="82"/>
      <c r="L3" s="82"/>
      <c r="M3" s="82"/>
      <c r="N3" s="82"/>
      <c r="O3" s="82"/>
      <c r="P3" s="82"/>
      <c r="Q3" s="82"/>
      <c r="R3" s="82"/>
      <c r="S3" s="82"/>
      <c r="T3" s="82"/>
      <c r="U3" s="82"/>
    </row>
    <row r="4" spans="1:21" ht="32.4" x14ac:dyDescent="0.3">
      <c r="A4" s="102" t="s">
        <v>82</v>
      </c>
      <c r="B4" s="38" t="s">
        <v>100</v>
      </c>
      <c r="C4" s="43" t="s">
        <v>156</v>
      </c>
      <c r="D4" s="36" t="s">
        <v>96</v>
      </c>
      <c r="E4" s="82"/>
      <c r="F4" s="82"/>
      <c r="G4" s="82"/>
      <c r="H4" s="82"/>
      <c r="I4" s="82"/>
      <c r="J4" s="82"/>
      <c r="K4" s="82"/>
      <c r="L4" s="82"/>
      <c r="M4" s="82"/>
      <c r="N4" s="82"/>
      <c r="O4" s="82"/>
      <c r="P4" s="82"/>
      <c r="Q4" s="82"/>
      <c r="R4" s="82"/>
      <c r="S4" s="82"/>
      <c r="T4" s="82"/>
      <c r="U4" s="82"/>
    </row>
    <row r="5" spans="1:21" ht="64.8" x14ac:dyDescent="0.3">
      <c r="A5" s="102" t="s">
        <v>83</v>
      </c>
      <c r="B5" s="39" t="s">
        <v>58</v>
      </c>
      <c r="C5" s="44" t="s">
        <v>92</v>
      </c>
      <c r="D5" s="37" t="s">
        <v>97</v>
      </c>
      <c r="E5" s="82"/>
      <c r="F5" s="82"/>
      <c r="G5" s="82"/>
      <c r="H5" s="82"/>
      <c r="I5" s="82"/>
      <c r="J5" s="82"/>
      <c r="K5" s="82"/>
      <c r="L5" s="82"/>
      <c r="M5" s="82"/>
      <c r="N5" s="82"/>
      <c r="O5" s="82"/>
      <c r="P5" s="82"/>
      <c r="Q5" s="82"/>
      <c r="R5" s="82"/>
      <c r="S5" s="82"/>
      <c r="T5" s="82"/>
      <c r="U5" s="82"/>
    </row>
    <row r="6" spans="1:21" ht="64.8" x14ac:dyDescent="0.3">
      <c r="A6" s="102" t="s">
        <v>80</v>
      </c>
      <c r="B6" s="40" t="s">
        <v>59</v>
      </c>
      <c r="C6" s="44" t="s">
        <v>93</v>
      </c>
      <c r="D6" s="37" t="s">
        <v>99</v>
      </c>
      <c r="E6" s="82"/>
      <c r="F6" s="82"/>
      <c r="G6" s="82"/>
      <c r="H6" s="82"/>
      <c r="I6" s="82"/>
      <c r="J6" s="82"/>
      <c r="K6" s="82"/>
      <c r="L6" s="82"/>
      <c r="M6" s="82"/>
      <c r="N6" s="82"/>
      <c r="O6" s="82"/>
      <c r="P6" s="82"/>
      <c r="Q6" s="82"/>
      <c r="R6" s="82"/>
      <c r="S6" s="82"/>
      <c r="T6" s="82"/>
      <c r="U6" s="82"/>
    </row>
    <row r="7" spans="1:21" ht="97.2" x14ac:dyDescent="0.3">
      <c r="A7" s="102" t="s">
        <v>7</v>
      </c>
      <c r="B7" s="41" t="s">
        <v>60</v>
      </c>
      <c r="C7" s="44" t="s">
        <v>94</v>
      </c>
      <c r="D7" s="37" t="s">
        <v>98</v>
      </c>
      <c r="E7" s="82"/>
      <c r="F7" s="82"/>
      <c r="G7" s="82"/>
      <c r="H7" s="82"/>
      <c r="I7" s="82"/>
      <c r="J7" s="82"/>
      <c r="K7" s="82"/>
      <c r="L7" s="82"/>
      <c r="M7" s="82"/>
      <c r="N7" s="82"/>
      <c r="O7" s="82"/>
      <c r="P7" s="82"/>
      <c r="Q7" s="82"/>
      <c r="R7" s="82"/>
      <c r="S7" s="82"/>
      <c r="T7" s="82"/>
      <c r="U7" s="82"/>
    </row>
    <row r="8" spans="1:21" ht="64.8" x14ac:dyDescent="0.3">
      <c r="A8" s="102" t="s">
        <v>84</v>
      </c>
      <c r="B8" s="42" t="s">
        <v>61</v>
      </c>
      <c r="C8" s="44" t="s">
        <v>95</v>
      </c>
      <c r="D8" s="37" t="s">
        <v>117</v>
      </c>
      <c r="E8" s="82"/>
      <c r="F8" s="82"/>
      <c r="G8" s="82"/>
      <c r="H8" s="82"/>
      <c r="I8" s="82"/>
      <c r="J8" s="82"/>
      <c r="K8" s="82"/>
      <c r="L8" s="82"/>
      <c r="M8" s="82"/>
      <c r="N8" s="82"/>
      <c r="O8" s="82"/>
      <c r="P8" s="82"/>
      <c r="Q8" s="82"/>
      <c r="R8" s="82"/>
      <c r="S8" s="82"/>
      <c r="T8" s="82"/>
      <c r="U8" s="82"/>
    </row>
    <row r="9" spans="1:21" ht="20.399999999999999" x14ac:dyDescent="0.3">
      <c r="A9" s="102"/>
      <c r="B9" s="102"/>
      <c r="C9" s="104"/>
      <c r="D9" s="104"/>
      <c r="E9" s="82"/>
      <c r="F9" s="82"/>
      <c r="G9" s="82"/>
      <c r="H9" s="82"/>
      <c r="I9" s="82"/>
      <c r="J9" s="82"/>
      <c r="K9" s="82"/>
      <c r="L9" s="82"/>
      <c r="M9" s="82"/>
      <c r="N9" s="82"/>
      <c r="O9" s="82"/>
      <c r="P9" s="82"/>
      <c r="Q9" s="82"/>
      <c r="R9" s="82"/>
      <c r="S9" s="82"/>
      <c r="T9" s="82"/>
      <c r="U9" s="82"/>
    </row>
    <row r="10" spans="1:21" x14ac:dyDescent="0.3">
      <c r="A10" s="102"/>
      <c r="B10" s="105"/>
      <c r="C10" s="105"/>
      <c r="D10" s="105"/>
      <c r="E10" s="82"/>
      <c r="F10" s="82"/>
      <c r="G10" s="82"/>
      <c r="H10" s="82"/>
      <c r="I10" s="82"/>
      <c r="J10" s="82"/>
      <c r="K10" s="82"/>
      <c r="L10" s="82"/>
      <c r="M10" s="82"/>
      <c r="N10" s="82"/>
      <c r="O10" s="82"/>
      <c r="P10" s="82"/>
      <c r="Q10" s="82"/>
      <c r="R10" s="82"/>
      <c r="S10" s="82"/>
      <c r="T10" s="82"/>
      <c r="U10" s="82"/>
    </row>
    <row r="11" spans="1:21" x14ac:dyDescent="0.3">
      <c r="A11" s="102"/>
      <c r="B11" s="102" t="s">
        <v>90</v>
      </c>
      <c r="C11" s="102" t="s">
        <v>144</v>
      </c>
      <c r="D11" s="102" t="s">
        <v>151</v>
      </c>
      <c r="E11" s="82"/>
      <c r="F11" s="82"/>
      <c r="G11" s="82"/>
      <c r="H11" s="82"/>
      <c r="I11" s="82"/>
      <c r="J11" s="82"/>
      <c r="K11" s="82"/>
      <c r="L11" s="82"/>
      <c r="M11" s="82"/>
      <c r="N11" s="82"/>
      <c r="O11" s="82"/>
      <c r="P11" s="82"/>
      <c r="Q11" s="82"/>
      <c r="R11" s="82"/>
      <c r="S11" s="82"/>
      <c r="T11" s="82"/>
      <c r="U11" s="82"/>
    </row>
    <row r="12" spans="1:21" x14ac:dyDescent="0.3">
      <c r="A12" s="102"/>
      <c r="B12" s="102" t="s">
        <v>88</v>
      </c>
      <c r="C12" s="102" t="s">
        <v>148</v>
      </c>
      <c r="D12" s="102" t="s">
        <v>152</v>
      </c>
      <c r="E12" s="82"/>
      <c r="F12" s="82"/>
      <c r="G12" s="82"/>
      <c r="H12" s="82"/>
      <c r="I12" s="82"/>
      <c r="J12" s="82"/>
      <c r="K12" s="82"/>
      <c r="L12" s="82"/>
      <c r="M12" s="82"/>
      <c r="N12" s="82"/>
      <c r="O12" s="82"/>
      <c r="P12" s="82"/>
      <c r="Q12" s="82"/>
      <c r="R12" s="82"/>
      <c r="S12" s="82"/>
      <c r="T12" s="82"/>
      <c r="U12" s="82"/>
    </row>
    <row r="13" spans="1:21" x14ac:dyDescent="0.3">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3">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3">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3">
      <c r="A16" s="102"/>
      <c r="B16" s="102"/>
      <c r="C16" s="102"/>
      <c r="D16" s="102"/>
      <c r="E16" s="82"/>
      <c r="F16" s="82"/>
      <c r="G16" s="82"/>
      <c r="H16" s="82"/>
      <c r="I16" s="82"/>
      <c r="J16" s="82"/>
      <c r="K16" s="82"/>
      <c r="L16" s="82"/>
      <c r="M16" s="82"/>
      <c r="N16" s="82"/>
      <c r="O16" s="82"/>
    </row>
    <row r="17" spans="1:15" x14ac:dyDescent="0.3">
      <c r="A17" s="102"/>
      <c r="B17" s="102"/>
      <c r="C17" s="102"/>
      <c r="D17" s="102"/>
      <c r="E17" s="82"/>
      <c r="F17" s="82"/>
      <c r="G17" s="82"/>
      <c r="H17" s="82"/>
      <c r="I17" s="82"/>
      <c r="J17" s="82"/>
      <c r="K17" s="82"/>
      <c r="L17" s="82"/>
      <c r="M17" s="82"/>
      <c r="N17" s="82"/>
      <c r="O17" s="82"/>
    </row>
    <row r="18" spans="1:15" x14ac:dyDescent="0.3">
      <c r="A18" s="102"/>
      <c r="B18" s="106"/>
      <c r="C18" s="106"/>
      <c r="D18" s="106"/>
      <c r="E18" s="82"/>
      <c r="F18" s="82"/>
      <c r="G18" s="82"/>
      <c r="H18" s="82"/>
      <c r="I18" s="82"/>
      <c r="J18" s="82"/>
      <c r="K18" s="82"/>
      <c r="L18" s="82"/>
      <c r="M18" s="82"/>
      <c r="N18" s="82"/>
      <c r="O18" s="82"/>
    </row>
    <row r="19" spans="1:15" x14ac:dyDescent="0.3">
      <c r="A19" s="102"/>
      <c r="B19" s="106"/>
      <c r="C19" s="106"/>
      <c r="D19" s="106"/>
      <c r="E19" s="82"/>
      <c r="F19" s="82"/>
      <c r="G19" s="82"/>
      <c r="H19" s="82"/>
      <c r="I19" s="82"/>
      <c r="J19" s="82"/>
      <c r="K19" s="82"/>
      <c r="L19" s="82"/>
      <c r="M19" s="82"/>
      <c r="N19" s="82"/>
      <c r="O19" s="82"/>
    </row>
    <row r="20" spans="1:15" x14ac:dyDescent="0.3">
      <c r="A20" s="102"/>
      <c r="B20" s="106"/>
      <c r="C20" s="106"/>
      <c r="D20" s="106"/>
      <c r="E20" s="82"/>
      <c r="F20" s="82"/>
      <c r="G20" s="82"/>
      <c r="H20" s="82"/>
      <c r="I20" s="82"/>
      <c r="J20" s="82"/>
      <c r="K20" s="82"/>
      <c r="L20" s="82"/>
      <c r="M20" s="82"/>
      <c r="N20" s="82"/>
      <c r="O20" s="82"/>
    </row>
    <row r="21" spans="1:15" x14ac:dyDescent="0.3">
      <c r="A21" s="102"/>
      <c r="B21" s="106"/>
      <c r="C21" s="106"/>
      <c r="D21" s="106"/>
      <c r="E21" s="82"/>
      <c r="F21" s="82"/>
      <c r="G21" s="82"/>
      <c r="H21" s="82"/>
      <c r="I21" s="82"/>
      <c r="J21" s="82"/>
      <c r="K21" s="82"/>
      <c r="L21" s="82"/>
      <c r="M21" s="82"/>
      <c r="N21" s="82"/>
      <c r="O21" s="82"/>
    </row>
    <row r="22" spans="1:15" ht="20.399999999999999" x14ac:dyDescent="0.3">
      <c r="A22" s="102"/>
      <c r="B22" s="102"/>
      <c r="C22" s="104"/>
      <c r="D22" s="104"/>
      <c r="E22" s="82"/>
      <c r="F22" s="82"/>
      <c r="G22" s="82"/>
      <c r="H22" s="82"/>
      <c r="I22" s="82"/>
      <c r="J22" s="82"/>
      <c r="K22" s="82"/>
      <c r="L22" s="82"/>
      <c r="M22" s="82"/>
      <c r="N22" s="82"/>
      <c r="O22" s="82"/>
    </row>
    <row r="23" spans="1:15" ht="20.399999999999999" x14ac:dyDescent="0.3">
      <c r="A23" s="102"/>
      <c r="B23" s="102"/>
      <c r="C23" s="104"/>
      <c r="D23" s="104"/>
      <c r="E23" s="82"/>
      <c r="F23" s="82"/>
      <c r="G23" s="82"/>
      <c r="H23" s="82"/>
      <c r="I23" s="82"/>
      <c r="J23" s="82"/>
      <c r="K23" s="82"/>
      <c r="L23" s="82"/>
      <c r="M23" s="82"/>
      <c r="N23" s="82"/>
      <c r="O23" s="82"/>
    </row>
    <row r="24" spans="1:15" ht="20.399999999999999" x14ac:dyDescent="0.3">
      <c r="A24" s="102"/>
      <c r="B24" s="102"/>
      <c r="C24" s="104"/>
      <c r="D24" s="104"/>
      <c r="E24" s="82"/>
      <c r="F24" s="82"/>
      <c r="G24" s="82"/>
      <c r="H24" s="82"/>
      <c r="I24" s="82"/>
      <c r="J24" s="82"/>
      <c r="K24" s="82"/>
      <c r="L24" s="82"/>
      <c r="M24" s="82"/>
      <c r="N24" s="82"/>
      <c r="O24" s="82"/>
    </row>
    <row r="25" spans="1:15" ht="20.399999999999999" x14ac:dyDescent="0.3">
      <c r="A25" s="102"/>
      <c r="B25" s="102"/>
      <c r="C25" s="104"/>
      <c r="D25" s="104"/>
      <c r="E25" s="82"/>
      <c r="F25" s="82"/>
      <c r="G25" s="82"/>
      <c r="H25" s="82"/>
      <c r="I25" s="82"/>
      <c r="J25" s="82"/>
      <c r="K25" s="82"/>
      <c r="L25" s="82"/>
      <c r="M25" s="82"/>
      <c r="N25" s="82"/>
      <c r="O25" s="82"/>
    </row>
    <row r="26" spans="1:15" ht="20.399999999999999" x14ac:dyDescent="0.3">
      <c r="A26" s="102"/>
      <c r="B26" s="102"/>
      <c r="C26" s="104"/>
      <c r="D26" s="104"/>
      <c r="E26" s="82"/>
      <c r="F26" s="82"/>
      <c r="G26" s="82"/>
      <c r="H26" s="82"/>
      <c r="I26" s="82"/>
      <c r="J26" s="82"/>
      <c r="K26" s="82"/>
      <c r="L26" s="82"/>
      <c r="M26" s="82"/>
      <c r="N26" s="82"/>
      <c r="O26" s="82"/>
    </row>
    <row r="27" spans="1:15" ht="20.399999999999999" x14ac:dyDescent="0.3">
      <c r="A27" s="102"/>
      <c r="B27" s="102"/>
      <c r="C27" s="104"/>
      <c r="D27" s="104"/>
      <c r="E27" s="82"/>
      <c r="F27" s="82"/>
      <c r="G27" s="82"/>
      <c r="H27" s="82"/>
      <c r="I27" s="82"/>
      <c r="J27" s="82"/>
      <c r="K27" s="82"/>
      <c r="L27" s="82"/>
      <c r="M27" s="82"/>
      <c r="N27" s="82"/>
      <c r="O27" s="82"/>
    </row>
    <row r="28" spans="1:15" ht="20.399999999999999" x14ac:dyDescent="0.3">
      <c r="A28" s="102"/>
      <c r="B28" s="102"/>
      <c r="C28" s="104"/>
      <c r="D28" s="104"/>
      <c r="E28" s="82"/>
      <c r="F28" s="82"/>
      <c r="G28" s="82"/>
      <c r="H28" s="82"/>
      <c r="I28" s="82"/>
      <c r="J28" s="82"/>
      <c r="K28" s="82"/>
      <c r="L28" s="82"/>
      <c r="M28" s="82"/>
      <c r="N28" s="82"/>
      <c r="O28" s="82"/>
    </row>
    <row r="29" spans="1:15" ht="20.399999999999999" x14ac:dyDescent="0.3">
      <c r="A29" s="102"/>
      <c r="B29" s="102"/>
      <c r="C29" s="104"/>
      <c r="D29" s="104"/>
      <c r="E29" s="82"/>
      <c r="F29" s="82"/>
      <c r="G29" s="82"/>
      <c r="H29" s="82"/>
      <c r="I29" s="82"/>
      <c r="J29" s="82"/>
      <c r="K29" s="82"/>
      <c r="L29" s="82"/>
      <c r="M29" s="82"/>
      <c r="N29" s="82"/>
      <c r="O29" s="82"/>
    </row>
    <row r="30" spans="1:15" ht="20.399999999999999" x14ac:dyDescent="0.3">
      <c r="A30" s="102"/>
      <c r="B30" s="102"/>
      <c r="C30" s="104"/>
      <c r="D30" s="104"/>
      <c r="E30" s="82"/>
      <c r="F30" s="82"/>
      <c r="G30" s="82"/>
      <c r="H30" s="82"/>
      <c r="I30" s="82"/>
      <c r="J30" s="82"/>
      <c r="K30" s="82"/>
      <c r="L30" s="82"/>
      <c r="M30" s="82"/>
      <c r="N30" s="82"/>
      <c r="O30" s="82"/>
    </row>
    <row r="31" spans="1:15" ht="20.399999999999999" x14ac:dyDescent="0.3">
      <c r="A31" s="102"/>
      <c r="B31" s="102"/>
      <c r="C31" s="104"/>
      <c r="D31" s="104"/>
      <c r="E31" s="82"/>
      <c r="F31" s="82"/>
      <c r="G31" s="82"/>
      <c r="H31" s="82"/>
      <c r="I31" s="82"/>
      <c r="J31" s="82"/>
      <c r="K31" s="82"/>
      <c r="L31" s="82"/>
      <c r="M31" s="82"/>
      <c r="N31" s="82"/>
      <c r="O31" s="82"/>
    </row>
    <row r="32" spans="1:15" ht="20.399999999999999" x14ac:dyDescent="0.3">
      <c r="A32" s="102"/>
      <c r="B32" s="102"/>
      <c r="C32" s="104"/>
      <c r="D32" s="104"/>
      <c r="E32" s="82"/>
      <c r="F32" s="82"/>
      <c r="G32" s="82"/>
      <c r="H32" s="82"/>
      <c r="I32" s="82"/>
      <c r="J32" s="82"/>
      <c r="K32" s="82"/>
      <c r="L32" s="82"/>
      <c r="M32" s="82"/>
      <c r="N32" s="82"/>
      <c r="O32" s="82"/>
    </row>
    <row r="33" spans="1:15" ht="20.399999999999999" x14ac:dyDescent="0.3">
      <c r="A33" s="102"/>
      <c r="B33" s="102"/>
      <c r="C33" s="104"/>
      <c r="D33" s="104"/>
      <c r="E33" s="82"/>
      <c r="F33" s="82"/>
      <c r="G33" s="82"/>
      <c r="H33" s="82"/>
      <c r="I33" s="82"/>
      <c r="J33" s="82"/>
      <c r="K33" s="82"/>
      <c r="L33" s="82"/>
      <c r="M33" s="82"/>
      <c r="N33" s="82"/>
      <c r="O33" s="82"/>
    </row>
    <row r="34" spans="1:15" ht="20.399999999999999" x14ac:dyDescent="0.3">
      <c r="A34" s="102"/>
      <c r="B34" s="102"/>
      <c r="C34" s="104"/>
      <c r="D34" s="104"/>
      <c r="E34" s="82"/>
      <c r="F34" s="82"/>
      <c r="G34" s="82"/>
      <c r="H34" s="82"/>
      <c r="I34" s="82"/>
      <c r="J34" s="82"/>
      <c r="K34" s="82"/>
      <c r="L34" s="82"/>
      <c r="M34" s="82"/>
      <c r="N34" s="82"/>
      <c r="O34" s="82"/>
    </row>
    <row r="35" spans="1:15" ht="20.399999999999999" x14ac:dyDescent="0.3">
      <c r="A35" s="102"/>
      <c r="B35" s="102"/>
      <c r="C35" s="104"/>
      <c r="D35" s="104"/>
      <c r="E35" s="82"/>
      <c r="F35" s="82"/>
      <c r="G35" s="82"/>
      <c r="H35" s="82"/>
      <c r="I35" s="82"/>
      <c r="J35" s="82"/>
      <c r="K35" s="82"/>
      <c r="L35" s="82"/>
      <c r="M35" s="82"/>
      <c r="N35" s="82"/>
      <c r="O35" s="82"/>
    </row>
    <row r="36" spans="1:15" ht="20.399999999999999" x14ac:dyDescent="0.3">
      <c r="A36" s="102"/>
      <c r="B36" s="102"/>
      <c r="C36" s="104"/>
      <c r="D36" s="104"/>
      <c r="E36" s="82"/>
      <c r="F36" s="82"/>
      <c r="G36" s="82"/>
      <c r="H36" s="82"/>
      <c r="I36" s="82"/>
      <c r="J36" s="82"/>
      <c r="K36" s="82"/>
      <c r="L36" s="82"/>
      <c r="M36" s="82"/>
      <c r="N36" s="82"/>
      <c r="O36" s="82"/>
    </row>
    <row r="37" spans="1:15" ht="20.399999999999999" x14ac:dyDescent="0.3">
      <c r="A37" s="102"/>
      <c r="B37" s="102"/>
      <c r="C37" s="104"/>
      <c r="D37" s="104"/>
      <c r="E37" s="82"/>
      <c r="F37" s="82"/>
      <c r="G37" s="82"/>
      <c r="H37" s="82"/>
      <c r="I37" s="82"/>
      <c r="J37" s="82"/>
      <c r="K37" s="82"/>
      <c r="L37" s="82"/>
      <c r="M37" s="82"/>
      <c r="N37" s="82"/>
      <c r="O37" s="82"/>
    </row>
    <row r="38" spans="1:15" ht="20.399999999999999" x14ac:dyDescent="0.3">
      <c r="A38" s="102"/>
      <c r="B38" s="102"/>
      <c r="C38" s="104"/>
      <c r="D38" s="104"/>
      <c r="E38" s="82"/>
      <c r="F38" s="82"/>
      <c r="G38" s="82"/>
      <c r="H38" s="82"/>
      <c r="I38" s="82"/>
      <c r="J38" s="82"/>
      <c r="K38" s="82"/>
      <c r="L38" s="82"/>
      <c r="M38" s="82"/>
      <c r="N38" s="82"/>
      <c r="O38" s="82"/>
    </row>
    <row r="39" spans="1:15" ht="20.399999999999999" x14ac:dyDescent="0.3">
      <c r="A39" s="102"/>
      <c r="B39" s="102"/>
      <c r="C39" s="104"/>
      <c r="D39" s="104"/>
      <c r="E39" s="82"/>
      <c r="F39" s="82"/>
      <c r="G39" s="82"/>
      <c r="H39" s="82"/>
      <c r="I39" s="82"/>
      <c r="J39" s="82"/>
      <c r="K39" s="82"/>
      <c r="L39" s="82"/>
      <c r="M39" s="82"/>
      <c r="N39" s="82"/>
      <c r="O39" s="82"/>
    </row>
    <row r="40" spans="1:15" ht="20.399999999999999" x14ac:dyDescent="0.3">
      <c r="A40" s="102"/>
      <c r="B40" s="102"/>
      <c r="C40" s="104"/>
      <c r="D40" s="104"/>
      <c r="E40" s="82"/>
      <c r="F40" s="82"/>
      <c r="G40" s="82"/>
      <c r="H40" s="82"/>
      <c r="I40" s="82"/>
      <c r="J40" s="82"/>
      <c r="K40" s="82"/>
      <c r="L40" s="82"/>
      <c r="M40" s="82"/>
      <c r="N40" s="82"/>
      <c r="O40" s="82"/>
    </row>
    <row r="41" spans="1:15" ht="20.399999999999999" x14ac:dyDescent="0.3">
      <c r="A41" s="102"/>
      <c r="B41" s="102"/>
      <c r="C41" s="104"/>
      <c r="D41" s="104"/>
      <c r="E41" s="82"/>
      <c r="F41" s="82"/>
      <c r="G41" s="82"/>
      <c r="H41" s="82"/>
      <c r="I41" s="82"/>
      <c r="J41" s="82"/>
      <c r="K41" s="82"/>
      <c r="L41" s="82"/>
      <c r="M41" s="82"/>
      <c r="N41" s="82"/>
      <c r="O41" s="82"/>
    </row>
    <row r="42" spans="1:15" ht="20.399999999999999" x14ac:dyDescent="0.3">
      <c r="A42" s="102"/>
      <c r="B42" s="102"/>
      <c r="C42" s="104"/>
      <c r="D42" s="104"/>
      <c r="E42" s="82"/>
      <c r="F42" s="82"/>
      <c r="G42" s="82"/>
      <c r="H42" s="82"/>
      <c r="I42" s="82"/>
      <c r="J42" s="82"/>
      <c r="K42" s="82"/>
      <c r="L42" s="82"/>
      <c r="M42" s="82"/>
      <c r="N42" s="82"/>
      <c r="O42" s="82"/>
    </row>
    <row r="43" spans="1:15" ht="20.399999999999999" x14ac:dyDescent="0.3">
      <c r="A43" s="102"/>
      <c r="B43" s="102"/>
      <c r="C43" s="104"/>
      <c r="D43" s="104"/>
      <c r="E43" s="82"/>
      <c r="F43" s="82"/>
      <c r="G43" s="82"/>
      <c r="H43" s="82"/>
      <c r="I43" s="82"/>
      <c r="J43" s="82"/>
      <c r="K43" s="82"/>
      <c r="L43" s="82"/>
      <c r="M43" s="82"/>
      <c r="N43" s="82"/>
      <c r="O43" s="82"/>
    </row>
    <row r="44" spans="1:15" ht="20.399999999999999" x14ac:dyDescent="0.3">
      <c r="A44" s="102"/>
      <c r="B44" s="102"/>
      <c r="C44" s="104"/>
      <c r="D44" s="104"/>
      <c r="E44" s="82"/>
      <c r="F44" s="82"/>
      <c r="G44" s="82"/>
      <c r="H44" s="82"/>
      <c r="I44" s="82"/>
      <c r="J44" s="82"/>
      <c r="K44" s="82"/>
      <c r="L44" s="82"/>
      <c r="M44" s="82"/>
      <c r="N44" s="82"/>
      <c r="O44" s="82"/>
    </row>
    <row r="45" spans="1:15" ht="20.399999999999999" x14ac:dyDescent="0.3">
      <c r="A45" s="102"/>
      <c r="B45" s="102"/>
      <c r="C45" s="104"/>
      <c r="D45" s="104"/>
      <c r="E45" s="82"/>
      <c r="F45" s="82"/>
      <c r="G45" s="82"/>
      <c r="H45" s="82"/>
      <c r="I45" s="82"/>
      <c r="J45" s="82"/>
      <c r="K45" s="82"/>
      <c r="L45" s="82"/>
      <c r="M45" s="82"/>
      <c r="N45" s="82"/>
      <c r="O45" s="82"/>
    </row>
    <row r="46" spans="1:15" ht="20.399999999999999" x14ac:dyDescent="0.3">
      <c r="A46" s="102"/>
      <c r="B46" s="102"/>
      <c r="C46" s="104"/>
      <c r="D46" s="104"/>
      <c r="E46" s="82"/>
      <c r="F46" s="82"/>
      <c r="G46" s="82"/>
      <c r="H46" s="82"/>
      <c r="I46" s="82"/>
      <c r="J46" s="82"/>
      <c r="K46" s="82"/>
      <c r="L46" s="82"/>
      <c r="M46" s="82"/>
      <c r="N46" s="82"/>
      <c r="O46" s="82"/>
    </row>
    <row r="47" spans="1:15" ht="20.399999999999999" x14ac:dyDescent="0.3">
      <c r="A47" s="102"/>
      <c r="B47" s="102"/>
      <c r="C47" s="104"/>
      <c r="D47" s="104"/>
      <c r="E47" s="82"/>
      <c r="F47" s="82"/>
      <c r="G47" s="82"/>
      <c r="H47" s="82"/>
      <c r="I47" s="82"/>
      <c r="J47" s="82"/>
      <c r="K47" s="82"/>
      <c r="L47" s="82"/>
      <c r="M47" s="82"/>
      <c r="N47" s="82"/>
      <c r="O47" s="82"/>
    </row>
    <row r="48" spans="1:15" ht="20.399999999999999" x14ac:dyDescent="0.3">
      <c r="A48" s="102"/>
      <c r="B48" s="102"/>
      <c r="C48" s="104"/>
      <c r="D48" s="104"/>
      <c r="E48" s="82"/>
      <c r="F48" s="82"/>
      <c r="G48" s="82"/>
      <c r="H48" s="82"/>
      <c r="I48" s="82"/>
      <c r="J48" s="82"/>
      <c r="K48" s="82"/>
      <c r="L48" s="82"/>
      <c r="M48" s="82"/>
      <c r="N48" s="82"/>
      <c r="O48" s="82"/>
    </row>
    <row r="49" spans="1:15" ht="20.399999999999999" x14ac:dyDescent="0.3">
      <c r="A49" s="102"/>
      <c r="B49" s="102"/>
      <c r="C49" s="104"/>
      <c r="D49" s="104"/>
      <c r="E49" s="82"/>
      <c r="F49" s="82"/>
      <c r="G49" s="82"/>
      <c r="H49" s="82"/>
      <c r="I49" s="82"/>
      <c r="J49" s="82"/>
      <c r="K49" s="82"/>
      <c r="L49" s="82"/>
      <c r="M49" s="82"/>
      <c r="N49" s="82"/>
      <c r="O49" s="82"/>
    </row>
    <row r="50" spans="1:15" ht="20.399999999999999" x14ac:dyDescent="0.3">
      <c r="A50" s="102"/>
      <c r="B50" s="102"/>
      <c r="C50" s="104"/>
      <c r="D50" s="104"/>
      <c r="E50" s="82"/>
      <c r="F50" s="82"/>
      <c r="G50" s="82"/>
      <c r="H50" s="82"/>
      <c r="I50" s="82"/>
      <c r="J50" s="82"/>
      <c r="K50" s="82"/>
      <c r="L50" s="82"/>
      <c r="M50" s="82"/>
      <c r="N50" s="82"/>
      <c r="O50" s="82"/>
    </row>
    <row r="51" spans="1:15" ht="20.399999999999999" x14ac:dyDescent="0.3">
      <c r="A51" s="102"/>
      <c r="B51" s="102"/>
      <c r="C51" s="104"/>
      <c r="D51" s="104"/>
      <c r="E51" s="82"/>
      <c r="F51" s="82"/>
      <c r="G51" s="82"/>
      <c r="H51" s="82"/>
      <c r="I51" s="82"/>
      <c r="J51" s="82"/>
      <c r="K51" s="82"/>
      <c r="L51" s="82"/>
      <c r="M51" s="82"/>
      <c r="N51" s="82"/>
      <c r="O51" s="82"/>
    </row>
    <row r="52" spans="1:15" ht="20.399999999999999" x14ac:dyDescent="0.3">
      <c r="A52" s="102"/>
      <c r="B52" s="22"/>
      <c r="C52" s="33"/>
      <c r="D52" s="33"/>
    </row>
    <row r="53" spans="1:15" ht="20.399999999999999" x14ac:dyDescent="0.3">
      <c r="A53" s="102"/>
      <c r="B53" s="22"/>
      <c r="C53" s="33"/>
      <c r="D53" s="33"/>
    </row>
    <row r="54" spans="1:15" ht="20.399999999999999" x14ac:dyDescent="0.3">
      <c r="A54" s="102"/>
      <c r="B54" s="22"/>
      <c r="C54" s="33"/>
      <c r="D54" s="33"/>
    </row>
    <row r="55" spans="1:15" ht="20.399999999999999" x14ac:dyDescent="0.3">
      <c r="A55" s="102"/>
      <c r="B55" s="22"/>
      <c r="C55" s="33"/>
      <c r="D55" s="33"/>
    </row>
    <row r="56" spans="1:15" ht="20.399999999999999" x14ac:dyDescent="0.3">
      <c r="A56" s="102"/>
      <c r="B56" s="22"/>
      <c r="C56" s="33"/>
      <c r="D56" s="33"/>
    </row>
    <row r="57" spans="1:15" ht="20.399999999999999" x14ac:dyDescent="0.3">
      <c r="A57" s="102"/>
      <c r="B57" s="22"/>
      <c r="C57" s="33"/>
      <c r="D57" s="33"/>
    </row>
    <row r="58" spans="1:15" ht="20.399999999999999" x14ac:dyDescent="0.3">
      <c r="A58" s="102"/>
      <c r="B58" s="22"/>
      <c r="C58" s="33"/>
      <c r="D58" s="33"/>
    </row>
    <row r="59" spans="1:15" ht="20.399999999999999" x14ac:dyDescent="0.3">
      <c r="A59" s="102"/>
      <c r="B59" s="22"/>
      <c r="C59" s="33"/>
      <c r="D59" s="33"/>
    </row>
    <row r="60" spans="1:15" ht="20.399999999999999" x14ac:dyDescent="0.3">
      <c r="A60" s="102"/>
      <c r="B60" s="22"/>
      <c r="C60" s="33"/>
      <c r="D60" s="33"/>
    </row>
    <row r="61" spans="1:15" ht="20.399999999999999" x14ac:dyDescent="0.3">
      <c r="A61" s="102"/>
      <c r="B61" s="22"/>
      <c r="C61" s="33"/>
      <c r="D61" s="33"/>
    </row>
    <row r="62" spans="1:15" ht="20.399999999999999" x14ac:dyDescent="0.3">
      <c r="A62" s="102"/>
      <c r="B62" s="22"/>
      <c r="C62" s="33"/>
      <c r="D62" s="33"/>
    </row>
    <row r="63" spans="1:15" ht="20.399999999999999" x14ac:dyDescent="0.3">
      <c r="A63" s="102"/>
      <c r="B63" s="22"/>
      <c r="C63" s="33"/>
      <c r="D63" s="33"/>
    </row>
    <row r="64" spans="1:15" ht="20.399999999999999" x14ac:dyDescent="0.3">
      <c r="A64" s="102"/>
      <c r="B64" s="22"/>
      <c r="C64" s="33"/>
      <c r="D64" s="33"/>
    </row>
    <row r="65" spans="1:4" ht="20.399999999999999" x14ac:dyDescent="0.3">
      <c r="A65" s="102"/>
      <c r="B65" s="22"/>
      <c r="C65" s="33"/>
      <c r="D65" s="33"/>
    </row>
    <row r="66" spans="1:4" ht="20.399999999999999" x14ac:dyDescent="0.3">
      <c r="A66" s="102"/>
      <c r="B66" s="22"/>
      <c r="C66" s="33"/>
      <c r="D66" s="33"/>
    </row>
    <row r="67" spans="1:4" ht="20.399999999999999" x14ac:dyDescent="0.3">
      <c r="A67" s="102"/>
      <c r="B67" s="22"/>
      <c r="C67" s="33"/>
      <c r="D67" s="33"/>
    </row>
    <row r="68" spans="1:4" ht="20.399999999999999" x14ac:dyDescent="0.3">
      <c r="A68" s="102"/>
      <c r="B68" s="22"/>
      <c r="C68" s="33"/>
      <c r="D68" s="33"/>
    </row>
    <row r="69" spans="1:4" ht="20.399999999999999" x14ac:dyDescent="0.3">
      <c r="A69" s="102"/>
      <c r="B69" s="22"/>
      <c r="C69" s="33"/>
      <c r="D69" s="33"/>
    </row>
    <row r="70" spans="1:4" ht="20.399999999999999" x14ac:dyDescent="0.3">
      <c r="A70" s="102"/>
      <c r="B70" s="22"/>
      <c r="C70" s="33"/>
      <c r="D70" s="33"/>
    </row>
    <row r="71" spans="1:4" ht="20.399999999999999" x14ac:dyDescent="0.3">
      <c r="A71" s="102"/>
      <c r="B71" s="22"/>
      <c r="C71" s="33"/>
      <c r="D71" s="33"/>
    </row>
    <row r="72" spans="1:4" ht="20.399999999999999" x14ac:dyDescent="0.3">
      <c r="A72" s="102"/>
      <c r="B72" s="22"/>
      <c r="C72" s="33"/>
      <c r="D72" s="33"/>
    </row>
    <row r="73" spans="1:4" ht="20.399999999999999" x14ac:dyDescent="0.3">
      <c r="A73" s="102"/>
      <c r="B73" s="22"/>
      <c r="C73" s="33"/>
      <c r="D73" s="33"/>
    </row>
    <row r="74" spans="1:4" ht="20.399999999999999" x14ac:dyDescent="0.3">
      <c r="A74" s="102"/>
      <c r="B74" s="22"/>
      <c r="C74" s="33"/>
      <c r="D74" s="33"/>
    </row>
    <row r="75" spans="1:4" ht="20.399999999999999" x14ac:dyDescent="0.3">
      <c r="A75" s="102"/>
      <c r="B75" s="22"/>
      <c r="C75" s="33"/>
      <c r="D75" s="33"/>
    </row>
    <row r="76" spans="1:4" ht="20.399999999999999" x14ac:dyDescent="0.3">
      <c r="A76" s="102"/>
      <c r="B76" s="22"/>
      <c r="C76" s="33"/>
      <c r="D76" s="33"/>
    </row>
    <row r="77" spans="1:4" ht="20.399999999999999" x14ac:dyDescent="0.3">
      <c r="A77" s="102"/>
      <c r="B77" s="22"/>
      <c r="C77" s="33"/>
      <c r="D77" s="33"/>
    </row>
    <row r="78" spans="1:4" ht="20.399999999999999" x14ac:dyDescent="0.3">
      <c r="A78" s="102"/>
      <c r="B78" s="22"/>
      <c r="C78" s="33"/>
      <c r="D78" s="33"/>
    </row>
    <row r="79" spans="1:4" ht="20.399999999999999" x14ac:dyDescent="0.3">
      <c r="A79" s="102"/>
      <c r="B79" s="22"/>
      <c r="C79" s="33"/>
      <c r="D79" s="33"/>
    </row>
    <row r="80" spans="1:4" ht="20.399999999999999" x14ac:dyDescent="0.3">
      <c r="A80" s="102"/>
      <c r="B80" s="22"/>
      <c r="C80" s="33"/>
      <c r="D80" s="33"/>
    </row>
    <row r="81" spans="1:4" ht="20.399999999999999" x14ac:dyDescent="0.3">
      <c r="A81" s="102"/>
      <c r="B81" s="22"/>
      <c r="C81" s="33"/>
      <c r="D81" s="33"/>
    </row>
    <row r="82" spans="1:4" ht="20.399999999999999" x14ac:dyDescent="0.3">
      <c r="A82" s="102"/>
      <c r="B82" s="22"/>
      <c r="C82" s="33"/>
      <c r="D82" s="33"/>
    </row>
    <row r="83" spans="1:4" ht="20.399999999999999" x14ac:dyDescent="0.3">
      <c r="A83" s="102"/>
      <c r="B83" s="22"/>
      <c r="C83" s="33"/>
      <c r="D83" s="33"/>
    </row>
    <row r="84" spans="1:4" ht="20.399999999999999" x14ac:dyDescent="0.3">
      <c r="A84" s="102"/>
      <c r="B84" s="22"/>
      <c r="C84" s="33"/>
      <c r="D84" s="33"/>
    </row>
    <row r="85" spans="1:4" ht="20.399999999999999" x14ac:dyDescent="0.3">
      <c r="A85" s="102"/>
      <c r="B85" s="22"/>
      <c r="C85" s="33"/>
      <c r="D85" s="33"/>
    </row>
    <row r="86" spans="1:4" ht="20.399999999999999" x14ac:dyDescent="0.3">
      <c r="A86" s="102"/>
      <c r="B86" s="22"/>
      <c r="C86" s="33"/>
      <c r="D86" s="33"/>
    </row>
    <row r="87" spans="1:4" ht="20.399999999999999" x14ac:dyDescent="0.3">
      <c r="A87" s="102"/>
      <c r="B87" s="22"/>
      <c r="C87" s="33"/>
      <c r="D87" s="33"/>
    </row>
    <row r="88" spans="1:4" ht="20.399999999999999" x14ac:dyDescent="0.3">
      <c r="A88" s="102"/>
      <c r="B88" s="22"/>
      <c r="C88" s="33"/>
      <c r="D88" s="33"/>
    </row>
    <row r="89" spans="1:4" ht="20.399999999999999" x14ac:dyDescent="0.3">
      <c r="A89" s="102"/>
      <c r="B89" s="22"/>
      <c r="C89" s="33"/>
      <c r="D89" s="33"/>
    </row>
    <row r="90" spans="1:4" ht="20.399999999999999" x14ac:dyDescent="0.3">
      <c r="A90" s="102"/>
      <c r="B90" s="22"/>
      <c r="C90" s="33"/>
      <c r="D90" s="33"/>
    </row>
    <row r="91" spans="1:4" ht="20.399999999999999" x14ac:dyDescent="0.3">
      <c r="A91" s="102"/>
      <c r="B91" s="22"/>
      <c r="C91" s="33"/>
      <c r="D91" s="33"/>
    </row>
    <row r="92" spans="1:4" ht="20.399999999999999" x14ac:dyDescent="0.3">
      <c r="A92" s="102"/>
      <c r="B92" s="22"/>
      <c r="C92" s="33"/>
      <c r="D92" s="33"/>
    </row>
    <row r="93" spans="1:4" ht="20.399999999999999" x14ac:dyDescent="0.3">
      <c r="A93" s="102"/>
      <c r="B93" s="22"/>
      <c r="C93" s="33"/>
      <c r="D93" s="33"/>
    </row>
    <row r="94" spans="1:4" ht="20.399999999999999" x14ac:dyDescent="0.3">
      <c r="A94" s="102"/>
      <c r="B94" s="22"/>
      <c r="C94" s="33"/>
      <c r="D94" s="33"/>
    </row>
    <row r="95" spans="1:4" ht="20.399999999999999" x14ac:dyDescent="0.3">
      <c r="A95" s="102"/>
      <c r="B95" s="22"/>
      <c r="C95" s="33"/>
      <c r="D95" s="33"/>
    </row>
    <row r="96" spans="1:4" ht="20.399999999999999" x14ac:dyDescent="0.3">
      <c r="A96" s="102"/>
      <c r="B96" s="22"/>
      <c r="C96" s="33"/>
      <c r="D96" s="33"/>
    </row>
    <row r="97" spans="1:4" ht="20.399999999999999" x14ac:dyDescent="0.3">
      <c r="A97" s="102"/>
      <c r="B97" s="22"/>
      <c r="C97" s="33"/>
      <c r="D97" s="33"/>
    </row>
    <row r="98" spans="1:4" ht="20.399999999999999" x14ac:dyDescent="0.3">
      <c r="A98" s="102"/>
      <c r="B98" s="22"/>
      <c r="C98" s="33"/>
      <c r="D98" s="33"/>
    </row>
    <row r="99" spans="1:4" ht="20.399999999999999" x14ac:dyDescent="0.3">
      <c r="A99" s="102"/>
      <c r="B99" s="22"/>
      <c r="C99" s="33"/>
      <c r="D99" s="33"/>
    </row>
    <row r="100" spans="1:4" ht="20.399999999999999" x14ac:dyDescent="0.3">
      <c r="A100" s="102"/>
      <c r="B100" s="22"/>
      <c r="C100" s="33"/>
      <c r="D100" s="33"/>
    </row>
    <row r="101" spans="1:4" ht="20.399999999999999" x14ac:dyDescent="0.3">
      <c r="A101" s="102"/>
      <c r="B101" s="22"/>
      <c r="C101" s="33"/>
      <c r="D101" s="33"/>
    </row>
    <row r="102" spans="1:4" ht="20.399999999999999" x14ac:dyDescent="0.3">
      <c r="A102" s="102"/>
      <c r="B102" s="22"/>
      <c r="C102" s="33"/>
      <c r="D102" s="33"/>
    </row>
    <row r="103" spans="1:4" ht="20.399999999999999" x14ac:dyDescent="0.3">
      <c r="A103" s="102"/>
      <c r="B103" s="22"/>
      <c r="C103" s="33"/>
      <c r="D103" s="33"/>
    </row>
    <row r="104" spans="1:4" ht="20.399999999999999" x14ac:dyDescent="0.3">
      <c r="A104" s="102"/>
      <c r="B104" s="22"/>
      <c r="C104" s="33"/>
      <c r="D104" s="33"/>
    </row>
    <row r="105" spans="1:4" ht="20.399999999999999" x14ac:dyDescent="0.3">
      <c r="A105" s="102"/>
      <c r="B105" s="22"/>
      <c r="C105" s="33"/>
      <c r="D105" s="33"/>
    </row>
    <row r="106" spans="1:4" ht="20.399999999999999" x14ac:dyDescent="0.3">
      <c r="A106" s="102"/>
      <c r="B106" s="22"/>
      <c r="C106" s="33"/>
      <c r="D106" s="33"/>
    </row>
    <row r="107" spans="1:4" ht="20.399999999999999" x14ac:dyDescent="0.3">
      <c r="A107" s="102"/>
      <c r="B107" s="22"/>
      <c r="C107" s="33"/>
      <c r="D107" s="33"/>
    </row>
    <row r="108" spans="1:4" ht="20.399999999999999" x14ac:dyDescent="0.3">
      <c r="A108" s="102"/>
      <c r="B108" s="22"/>
      <c r="C108" s="33"/>
      <c r="D108" s="33"/>
    </row>
    <row r="109" spans="1:4" ht="20.399999999999999" x14ac:dyDescent="0.3">
      <c r="A109" s="102"/>
      <c r="B109" s="22"/>
      <c r="C109" s="33"/>
      <c r="D109" s="33"/>
    </row>
    <row r="110" spans="1:4" ht="20.399999999999999" x14ac:dyDescent="0.3">
      <c r="A110" s="102"/>
      <c r="B110" s="22"/>
      <c r="C110" s="33"/>
      <c r="D110" s="33"/>
    </row>
    <row r="111" spans="1:4" ht="20.399999999999999" x14ac:dyDescent="0.3">
      <c r="A111" s="102"/>
      <c r="B111" s="22"/>
      <c r="C111" s="33"/>
      <c r="D111" s="33"/>
    </row>
    <row r="112" spans="1:4" ht="20.399999999999999" x14ac:dyDescent="0.3">
      <c r="A112" s="102"/>
      <c r="B112" s="22"/>
      <c r="C112" s="33"/>
      <c r="D112" s="33"/>
    </row>
    <row r="113" spans="1:4" ht="20.399999999999999" x14ac:dyDescent="0.3">
      <c r="A113" s="102"/>
      <c r="B113" s="22"/>
      <c r="C113" s="33"/>
      <c r="D113" s="33"/>
    </row>
    <row r="114" spans="1:4" ht="20.399999999999999" x14ac:dyDescent="0.3">
      <c r="A114" s="102"/>
      <c r="B114" s="22"/>
      <c r="C114" s="33"/>
      <c r="D114" s="33"/>
    </row>
    <row r="115" spans="1:4" ht="20.399999999999999" x14ac:dyDescent="0.3">
      <c r="A115" s="102"/>
      <c r="B115" s="22"/>
      <c r="C115" s="33"/>
      <c r="D115" s="33"/>
    </row>
    <row r="116" spans="1:4" ht="20.399999999999999" x14ac:dyDescent="0.3">
      <c r="A116" s="102"/>
      <c r="B116" s="22"/>
      <c r="C116" s="33"/>
      <c r="D116" s="33"/>
    </row>
    <row r="117" spans="1:4" ht="20.399999999999999" x14ac:dyDescent="0.3">
      <c r="A117" s="102"/>
      <c r="B117" s="22"/>
      <c r="C117" s="33"/>
      <c r="D117" s="33"/>
    </row>
    <row r="118" spans="1:4" ht="20.399999999999999" x14ac:dyDescent="0.3">
      <c r="A118" s="102"/>
      <c r="B118" s="22"/>
      <c r="C118" s="33"/>
      <c r="D118" s="33"/>
    </row>
    <row r="119" spans="1:4" ht="20.399999999999999" x14ac:dyDescent="0.3">
      <c r="A119" s="102"/>
      <c r="B119" s="22"/>
      <c r="C119" s="33"/>
      <c r="D119" s="33"/>
    </row>
    <row r="120" spans="1:4" ht="20.399999999999999" x14ac:dyDescent="0.3">
      <c r="A120" s="102"/>
      <c r="B120" s="22"/>
      <c r="C120" s="33"/>
      <c r="D120" s="33"/>
    </row>
    <row r="121" spans="1:4" ht="20.399999999999999" x14ac:dyDescent="0.3">
      <c r="A121" s="102"/>
      <c r="B121" s="22"/>
      <c r="C121" s="33"/>
      <c r="D121" s="33"/>
    </row>
    <row r="122" spans="1:4" ht="20.399999999999999" x14ac:dyDescent="0.3">
      <c r="A122" s="102"/>
      <c r="B122" s="22"/>
      <c r="C122" s="33"/>
      <c r="D122" s="33"/>
    </row>
    <row r="123" spans="1:4" ht="20.399999999999999" x14ac:dyDescent="0.3">
      <c r="A123" s="102"/>
      <c r="B123" s="22"/>
      <c r="C123" s="33"/>
      <c r="D123" s="33"/>
    </row>
    <row r="124" spans="1:4" ht="20.399999999999999" x14ac:dyDescent="0.3">
      <c r="A124" s="102"/>
      <c r="B124" s="22"/>
      <c r="C124" s="33"/>
      <c r="D124" s="33"/>
    </row>
    <row r="125" spans="1:4" ht="20.399999999999999" x14ac:dyDescent="0.3">
      <c r="A125" s="102"/>
      <c r="B125" s="22"/>
      <c r="C125" s="33"/>
      <c r="D125" s="33"/>
    </row>
    <row r="126" spans="1:4" ht="20.399999999999999" x14ac:dyDescent="0.3">
      <c r="A126" s="102"/>
      <c r="B126" s="22"/>
      <c r="C126" s="33"/>
      <c r="D126" s="33"/>
    </row>
    <row r="127" spans="1:4" ht="20.399999999999999" x14ac:dyDescent="0.3">
      <c r="A127" s="102"/>
      <c r="B127" s="22"/>
      <c r="C127" s="33"/>
      <c r="D127" s="33"/>
    </row>
    <row r="128" spans="1:4" ht="20.399999999999999" x14ac:dyDescent="0.3">
      <c r="A128" s="102"/>
      <c r="B128" s="22"/>
      <c r="C128" s="33"/>
      <c r="D128" s="33"/>
    </row>
    <row r="129" spans="1:4" ht="20.399999999999999" x14ac:dyDescent="0.3">
      <c r="A129" s="102"/>
      <c r="B129" s="22"/>
      <c r="C129" s="33"/>
      <c r="D129" s="33"/>
    </row>
    <row r="130" spans="1:4" ht="20.399999999999999" x14ac:dyDescent="0.3">
      <c r="A130" s="102"/>
      <c r="B130" s="22"/>
      <c r="C130" s="33"/>
      <c r="D130" s="33"/>
    </row>
    <row r="131" spans="1:4" ht="20.399999999999999" x14ac:dyDescent="0.3">
      <c r="A131" s="102"/>
      <c r="B131" s="22"/>
      <c r="C131" s="33"/>
      <c r="D131" s="33"/>
    </row>
    <row r="132" spans="1:4" ht="20.399999999999999" x14ac:dyDescent="0.3">
      <c r="A132" s="102"/>
      <c r="B132" s="22"/>
      <c r="C132" s="33"/>
      <c r="D132" s="33"/>
    </row>
    <row r="133" spans="1:4" ht="20.399999999999999" x14ac:dyDescent="0.3">
      <c r="A133" s="102"/>
      <c r="B133" s="22"/>
      <c r="C133" s="33"/>
      <c r="D133" s="33"/>
    </row>
    <row r="134" spans="1:4" ht="20.399999999999999" x14ac:dyDescent="0.3">
      <c r="A134" s="102"/>
      <c r="B134" s="22"/>
      <c r="C134" s="33"/>
      <c r="D134" s="33"/>
    </row>
    <row r="135" spans="1:4" ht="20.399999999999999" x14ac:dyDescent="0.3">
      <c r="A135" s="102"/>
      <c r="B135" s="22"/>
      <c r="C135" s="33"/>
      <c r="D135" s="33"/>
    </row>
    <row r="136" spans="1:4" ht="20.399999999999999" x14ac:dyDescent="0.3">
      <c r="A136" s="102"/>
      <c r="B136" s="22"/>
      <c r="C136" s="33"/>
      <c r="D136" s="33"/>
    </row>
    <row r="137" spans="1:4" ht="20.399999999999999" x14ac:dyDescent="0.3">
      <c r="A137" s="102"/>
      <c r="B137" s="22"/>
      <c r="C137" s="33"/>
      <c r="D137" s="33"/>
    </row>
    <row r="138" spans="1:4" ht="20.399999999999999" x14ac:dyDescent="0.3">
      <c r="A138" s="102"/>
      <c r="B138" s="22"/>
      <c r="C138" s="33"/>
      <c r="D138" s="33"/>
    </row>
    <row r="139" spans="1:4" ht="20.399999999999999" x14ac:dyDescent="0.3">
      <c r="A139" s="102"/>
      <c r="B139" s="22"/>
      <c r="C139" s="33"/>
      <c r="D139" s="33"/>
    </row>
    <row r="140" spans="1:4" ht="20.399999999999999" x14ac:dyDescent="0.3">
      <c r="A140" s="102"/>
      <c r="B140" s="22"/>
      <c r="C140" s="33"/>
      <c r="D140" s="33"/>
    </row>
    <row r="141" spans="1:4" ht="20.399999999999999" x14ac:dyDescent="0.3">
      <c r="A141" s="102"/>
      <c r="B141" s="22"/>
      <c r="C141" s="33"/>
      <c r="D141" s="33"/>
    </row>
    <row r="142" spans="1:4" ht="20.399999999999999" x14ac:dyDescent="0.3">
      <c r="A142" s="102"/>
      <c r="B142" s="22"/>
      <c r="C142" s="33"/>
      <c r="D142" s="33"/>
    </row>
    <row r="143" spans="1:4" ht="20.399999999999999" x14ac:dyDescent="0.3">
      <c r="A143" s="102"/>
      <c r="B143" s="22"/>
      <c r="C143" s="33"/>
      <c r="D143" s="33"/>
    </row>
    <row r="144" spans="1:4" ht="20.399999999999999" x14ac:dyDescent="0.3">
      <c r="A144" s="102"/>
      <c r="B144" s="22"/>
      <c r="C144" s="33"/>
      <c r="D144" s="33"/>
    </row>
    <row r="145" spans="1:4" ht="20.399999999999999" x14ac:dyDescent="0.3">
      <c r="A145" s="102"/>
      <c r="B145" s="22"/>
      <c r="C145" s="33"/>
      <c r="D145" s="33"/>
    </row>
    <row r="146" spans="1:4" ht="20.399999999999999" x14ac:dyDescent="0.3">
      <c r="A146" s="102"/>
      <c r="B146" s="22"/>
      <c r="C146" s="33"/>
      <c r="D146" s="33"/>
    </row>
    <row r="147" spans="1:4" ht="20.399999999999999" x14ac:dyDescent="0.3">
      <c r="A147" s="102"/>
      <c r="B147" s="22"/>
      <c r="C147" s="33"/>
      <c r="D147" s="33"/>
    </row>
    <row r="148" spans="1:4" ht="20.399999999999999" x14ac:dyDescent="0.3">
      <c r="A148" s="102"/>
      <c r="B148" s="22"/>
      <c r="C148" s="33"/>
      <c r="D148" s="33"/>
    </row>
    <row r="149" spans="1:4" ht="20.399999999999999" x14ac:dyDescent="0.3">
      <c r="A149" s="102"/>
      <c r="B149" s="22"/>
      <c r="C149" s="33"/>
      <c r="D149" s="33"/>
    </row>
    <row r="150" spans="1:4" ht="20.399999999999999" x14ac:dyDescent="0.3">
      <c r="A150" s="102"/>
      <c r="B150" s="22"/>
      <c r="C150" s="33"/>
      <c r="D150" s="33"/>
    </row>
    <row r="151" spans="1:4" ht="20.399999999999999" x14ac:dyDescent="0.3">
      <c r="A151" s="102"/>
      <c r="B151" s="22"/>
      <c r="C151" s="33"/>
      <c r="D151" s="33"/>
    </row>
    <row r="152" spans="1:4" ht="20.399999999999999" x14ac:dyDescent="0.3">
      <c r="A152" s="102"/>
      <c r="B152" s="22"/>
      <c r="C152" s="33"/>
      <c r="D152" s="33"/>
    </row>
    <row r="153" spans="1:4" ht="20.399999999999999" x14ac:dyDescent="0.3">
      <c r="A153" s="102"/>
      <c r="B153" s="22"/>
      <c r="C153" s="33"/>
      <c r="D153" s="33"/>
    </row>
    <row r="154" spans="1:4" ht="20.399999999999999" x14ac:dyDescent="0.3">
      <c r="A154" s="102"/>
      <c r="B154" s="22"/>
      <c r="C154" s="33"/>
      <c r="D154" s="33"/>
    </row>
    <row r="155" spans="1:4" ht="20.399999999999999" x14ac:dyDescent="0.3">
      <c r="A155" s="102"/>
      <c r="B155" s="22"/>
      <c r="C155" s="33"/>
      <c r="D155" s="33"/>
    </row>
    <row r="156" spans="1:4" ht="20.399999999999999" x14ac:dyDescent="0.3">
      <c r="A156" s="102"/>
      <c r="B156" s="22"/>
      <c r="C156" s="33"/>
      <c r="D156" s="33"/>
    </row>
    <row r="157" spans="1:4" ht="20.399999999999999" x14ac:dyDescent="0.3">
      <c r="A157" s="102"/>
      <c r="B157" s="22"/>
      <c r="C157" s="33"/>
      <c r="D157" s="33"/>
    </row>
    <row r="158" spans="1:4" ht="20.399999999999999" x14ac:dyDescent="0.3">
      <c r="A158" s="102"/>
      <c r="B158" s="22"/>
      <c r="C158" s="33"/>
      <c r="D158" s="33"/>
    </row>
    <row r="159" spans="1:4" ht="20.399999999999999" x14ac:dyDescent="0.3">
      <c r="A159" s="102"/>
      <c r="B159" s="22"/>
      <c r="C159" s="33"/>
      <c r="D159" s="33"/>
    </row>
    <row r="160" spans="1:4" ht="20.399999999999999" x14ac:dyDescent="0.3">
      <c r="A160" s="102"/>
      <c r="B160" s="22"/>
      <c r="C160" s="33"/>
      <c r="D160" s="33"/>
    </row>
    <row r="161" spans="1:4" ht="20.399999999999999" x14ac:dyDescent="0.3">
      <c r="A161" s="102"/>
      <c r="B161" s="22"/>
      <c r="C161" s="33"/>
      <c r="D161" s="33"/>
    </row>
    <row r="162" spans="1:4" ht="20.399999999999999" x14ac:dyDescent="0.3">
      <c r="A162" s="102"/>
      <c r="B162" s="22"/>
      <c r="C162" s="33"/>
      <c r="D162" s="33"/>
    </row>
    <row r="163" spans="1:4" ht="20.399999999999999" x14ac:dyDescent="0.3">
      <c r="A163" s="102"/>
      <c r="B163" s="22"/>
      <c r="C163" s="33"/>
      <c r="D163" s="33"/>
    </row>
    <row r="164" spans="1:4" ht="20.399999999999999" x14ac:dyDescent="0.3">
      <c r="A164" s="102"/>
      <c r="B164" s="22"/>
      <c r="C164" s="33"/>
      <c r="D164" s="33"/>
    </row>
    <row r="165" spans="1:4" ht="20.399999999999999" x14ac:dyDescent="0.3">
      <c r="A165" s="102"/>
      <c r="B165" s="22"/>
      <c r="C165" s="33"/>
      <c r="D165" s="33"/>
    </row>
    <row r="166" spans="1:4" ht="20.399999999999999" x14ac:dyDescent="0.3">
      <c r="A166" s="102"/>
      <c r="B166" s="22"/>
      <c r="C166" s="33"/>
      <c r="D166" s="33"/>
    </row>
    <row r="167" spans="1:4" ht="20.399999999999999" x14ac:dyDescent="0.3">
      <c r="A167" s="102"/>
      <c r="B167" s="22"/>
      <c r="C167" s="33"/>
      <c r="D167" s="33"/>
    </row>
    <row r="168" spans="1:4" ht="20.399999999999999" x14ac:dyDescent="0.3">
      <c r="A168" s="102"/>
      <c r="B168" s="22"/>
      <c r="C168" s="33"/>
      <c r="D168" s="33"/>
    </row>
    <row r="169" spans="1:4" ht="20.399999999999999" x14ac:dyDescent="0.3">
      <c r="A169" s="102"/>
      <c r="B169" s="22"/>
      <c r="C169" s="33"/>
      <c r="D169" s="33"/>
    </row>
    <row r="170" spans="1:4" ht="20.399999999999999" x14ac:dyDescent="0.3">
      <c r="A170" s="102"/>
      <c r="B170" s="22"/>
      <c r="C170" s="33"/>
      <c r="D170" s="33"/>
    </row>
    <row r="171" spans="1:4" ht="20.399999999999999" x14ac:dyDescent="0.3">
      <c r="A171" s="102"/>
      <c r="B171" s="22"/>
      <c r="C171" s="33"/>
      <c r="D171" s="33"/>
    </row>
    <row r="172" spans="1:4" ht="20.399999999999999" x14ac:dyDescent="0.3">
      <c r="A172" s="102"/>
      <c r="B172" s="22"/>
      <c r="C172" s="33"/>
      <c r="D172" s="33"/>
    </row>
    <row r="173" spans="1:4" ht="20.399999999999999" x14ac:dyDescent="0.3">
      <c r="A173" s="102"/>
      <c r="B173" s="22"/>
      <c r="C173" s="33"/>
      <c r="D173" s="33"/>
    </row>
    <row r="174" spans="1:4" ht="20.399999999999999" x14ac:dyDescent="0.3">
      <c r="A174" s="102"/>
      <c r="B174" s="22"/>
      <c r="C174" s="33"/>
      <c r="D174" s="33"/>
    </row>
    <row r="175" spans="1:4" ht="20.399999999999999" x14ac:dyDescent="0.3">
      <c r="A175" s="102"/>
      <c r="B175" s="22"/>
      <c r="C175" s="33"/>
      <c r="D175" s="33"/>
    </row>
    <row r="176" spans="1:4" ht="20.399999999999999" x14ac:dyDescent="0.3">
      <c r="A176" s="102"/>
      <c r="B176" s="22"/>
      <c r="C176" s="33"/>
      <c r="D176" s="33"/>
    </row>
    <row r="177" spans="1:4" ht="20.399999999999999" x14ac:dyDescent="0.3">
      <c r="A177" s="102"/>
      <c r="B177" s="22"/>
      <c r="C177" s="33"/>
      <c r="D177" s="33"/>
    </row>
    <row r="178" spans="1:4" ht="20.399999999999999" x14ac:dyDescent="0.3">
      <c r="A178" s="102"/>
      <c r="B178" s="22"/>
      <c r="C178" s="33"/>
      <c r="D178" s="33"/>
    </row>
    <row r="179" spans="1:4" ht="20.399999999999999" x14ac:dyDescent="0.3">
      <c r="A179" s="102"/>
      <c r="B179" s="22"/>
      <c r="C179" s="33"/>
      <c r="D179" s="33"/>
    </row>
    <row r="180" spans="1:4" ht="20.399999999999999" x14ac:dyDescent="0.3">
      <c r="A180" s="102"/>
      <c r="B180" s="22"/>
      <c r="C180" s="33"/>
      <c r="D180" s="33"/>
    </row>
    <row r="181" spans="1:4" ht="20.399999999999999" x14ac:dyDescent="0.3">
      <c r="A181" s="102"/>
      <c r="B181" s="22"/>
      <c r="C181" s="33"/>
      <c r="D181" s="33"/>
    </row>
    <row r="182" spans="1:4" ht="20.399999999999999" x14ac:dyDescent="0.3">
      <c r="A182" s="102"/>
      <c r="B182" s="22"/>
      <c r="C182" s="33"/>
      <c r="D182" s="33"/>
    </row>
    <row r="183" spans="1:4" ht="20.399999999999999" x14ac:dyDescent="0.3">
      <c r="A183" s="102"/>
      <c r="B183" s="22"/>
      <c r="C183" s="33"/>
      <c r="D183" s="33"/>
    </row>
    <row r="184" spans="1:4" ht="20.399999999999999" x14ac:dyDescent="0.3">
      <c r="A184" s="102"/>
      <c r="B184" s="22"/>
      <c r="C184" s="33"/>
      <c r="D184" s="33"/>
    </row>
    <row r="185" spans="1:4" ht="20.399999999999999" x14ac:dyDescent="0.3">
      <c r="A185" s="102"/>
      <c r="B185" s="22"/>
      <c r="C185" s="33"/>
      <c r="D185" s="33"/>
    </row>
    <row r="186" spans="1:4" ht="20.399999999999999" x14ac:dyDescent="0.3">
      <c r="A186" s="102"/>
      <c r="B186" s="22"/>
      <c r="C186" s="33"/>
      <c r="D186" s="33"/>
    </row>
    <row r="187" spans="1:4" ht="20.399999999999999" x14ac:dyDescent="0.3">
      <c r="A187" s="102"/>
      <c r="B187" s="22"/>
      <c r="C187" s="33"/>
      <c r="D187" s="33"/>
    </row>
    <row r="188" spans="1:4" ht="20.399999999999999" x14ac:dyDescent="0.3">
      <c r="A188" s="102"/>
      <c r="B188" s="22"/>
      <c r="C188" s="33"/>
      <c r="D188" s="33"/>
    </row>
    <row r="189" spans="1:4" ht="20.399999999999999" x14ac:dyDescent="0.3">
      <c r="A189" s="102"/>
      <c r="B189" s="22"/>
      <c r="C189" s="33"/>
      <c r="D189" s="33"/>
    </row>
    <row r="190" spans="1:4" ht="20.399999999999999" x14ac:dyDescent="0.3">
      <c r="A190" s="102"/>
      <c r="B190" s="22"/>
      <c r="C190" s="33"/>
      <c r="D190" s="33"/>
    </row>
    <row r="191" spans="1:4" ht="20.399999999999999" x14ac:dyDescent="0.3">
      <c r="A191" s="102"/>
      <c r="B191" s="22"/>
      <c r="C191" s="33"/>
      <c r="D191" s="33"/>
    </row>
    <row r="192" spans="1:4" ht="20.399999999999999" x14ac:dyDescent="0.3">
      <c r="A192" s="102"/>
      <c r="B192" s="22"/>
      <c r="C192" s="33"/>
      <c r="D192" s="33"/>
    </row>
    <row r="193" spans="1:4" ht="20.399999999999999" x14ac:dyDescent="0.3">
      <c r="A193" s="102"/>
      <c r="B193" s="22"/>
      <c r="C193" s="33"/>
      <c r="D193" s="33"/>
    </row>
    <row r="194" spans="1:4" ht="20.399999999999999" x14ac:dyDescent="0.3">
      <c r="A194" s="102"/>
      <c r="B194" s="22"/>
      <c r="C194" s="33"/>
      <c r="D194" s="33"/>
    </row>
    <row r="195" spans="1:4" ht="20.399999999999999" x14ac:dyDescent="0.3">
      <c r="A195" s="102"/>
      <c r="B195" s="22"/>
      <c r="C195" s="33"/>
      <c r="D195" s="33"/>
    </row>
    <row r="196" spans="1:4" ht="20.399999999999999" x14ac:dyDescent="0.3">
      <c r="A196" s="102"/>
      <c r="B196" s="22"/>
      <c r="C196" s="33"/>
      <c r="D196" s="33"/>
    </row>
    <row r="197" spans="1:4" ht="20.399999999999999" x14ac:dyDescent="0.3">
      <c r="A197" s="102"/>
      <c r="B197" s="22"/>
      <c r="C197" s="33"/>
      <c r="D197" s="33"/>
    </row>
    <row r="198" spans="1:4" ht="20.399999999999999" x14ac:dyDescent="0.3">
      <c r="A198" s="102"/>
      <c r="B198" s="22"/>
      <c r="C198" s="33"/>
      <c r="D198" s="33"/>
    </row>
    <row r="199" spans="1:4" ht="20.399999999999999" x14ac:dyDescent="0.3">
      <c r="A199" s="102"/>
      <c r="B199" s="22"/>
      <c r="C199" s="33"/>
      <c r="D199" s="33"/>
    </row>
    <row r="200" spans="1:4" ht="20.399999999999999" x14ac:dyDescent="0.3">
      <c r="A200" s="102"/>
      <c r="B200" s="22"/>
      <c r="C200" s="33"/>
      <c r="D200" s="33"/>
    </row>
    <row r="201" spans="1:4" ht="20.399999999999999" x14ac:dyDescent="0.3">
      <c r="A201" s="102"/>
      <c r="B201" s="22"/>
      <c r="C201" s="33"/>
      <c r="D201" s="33"/>
    </row>
    <row r="202" spans="1:4" ht="20.399999999999999" x14ac:dyDescent="0.3">
      <c r="A202" s="102"/>
      <c r="B202" s="22"/>
      <c r="C202" s="33"/>
      <c r="D202" s="33"/>
    </row>
    <row r="203" spans="1:4" ht="20.399999999999999" x14ac:dyDescent="0.3">
      <c r="A203" s="102"/>
      <c r="B203" s="22"/>
      <c r="C203" s="33"/>
      <c r="D203" s="33"/>
    </row>
    <row r="204" spans="1:4" ht="20.399999999999999" x14ac:dyDescent="0.3">
      <c r="A204" s="102"/>
      <c r="B204" s="22"/>
      <c r="C204" s="33"/>
      <c r="D204" s="33"/>
    </row>
    <row r="205" spans="1:4" ht="20.399999999999999" x14ac:dyDescent="0.3">
      <c r="A205" s="102"/>
      <c r="B205" s="22"/>
      <c r="C205" s="33"/>
      <c r="D205" s="33"/>
    </row>
    <row r="206" spans="1:4" ht="20.399999999999999" x14ac:dyDescent="0.3">
      <c r="A206" s="102"/>
      <c r="B206" s="22"/>
      <c r="C206" s="33"/>
      <c r="D206" s="33"/>
    </row>
    <row r="207" spans="1:4" ht="20.399999999999999" x14ac:dyDescent="0.3">
      <c r="A207" s="102"/>
      <c r="B207" s="22"/>
      <c r="C207" s="33"/>
      <c r="D207" s="33"/>
    </row>
    <row r="208" spans="1:4" x14ac:dyDescent="0.3">
      <c r="A208" s="82"/>
      <c r="B208" s="22"/>
      <c r="C208" s="22"/>
      <c r="D208" s="22"/>
    </row>
    <row r="209" spans="1:8" ht="20.399999999999999" x14ac:dyDescent="0.3">
      <c r="A209" s="82"/>
      <c r="B209" s="29" t="s">
        <v>87</v>
      </c>
      <c r="C209" s="29" t="s">
        <v>143</v>
      </c>
      <c r="D209" s="32" t="s">
        <v>87</v>
      </c>
      <c r="E209" s="32" t="s">
        <v>143</v>
      </c>
    </row>
    <row r="210" spans="1:8" ht="21" x14ac:dyDescent="0.4">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4">
      <c r="A211" s="82"/>
      <c r="B211" s="30" t="s">
        <v>89</v>
      </c>
      <c r="C211" s="30" t="s">
        <v>92</v>
      </c>
      <c r="E211" t="s">
        <v>57</v>
      </c>
      <c r="F211" t="str">
        <f t="shared" ref="F211:F221" si="0">IF(NOT(ISBLANK(D211)),D211,IF(NOT(ISBLANK(E211)),"     "&amp;E211,FALSE))</f>
        <v xml:space="preserve">     Afectación menor a 10 SMLMV .</v>
      </c>
    </row>
    <row r="212" spans="1:8" ht="21" x14ac:dyDescent="0.4">
      <c r="A212" s="82"/>
      <c r="B212" s="30" t="s">
        <v>89</v>
      </c>
      <c r="C212" s="30" t="s">
        <v>93</v>
      </c>
      <c r="E212" t="s">
        <v>92</v>
      </c>
      <c r="F212" t="str">
        <f t="shared" si="0"/>
        <v xml:space="preserve">     Entre 10 y 50 SMLMV </v>
      </c>
    </row>
    <row r="213" spans="1:8" ht="21" x14ac:dyDescent="0.4">
      <c r="A213" s="82"/>
      <c r="B213" s="30" t="s">
        <v>89</v>
      </c>
      <c r="C213" s="30" t="s">
        <v>94</v>
      </c>
      <c r="E213" t="s">
        <v>93</v>
      </c>
      <c r="F213" t="str">
        <f t="shared" si="0"/>
        <v xml:space="preserve">     Entre 50 y 100 SMLMV </v>
      </c>
    </row>
    <row r="214" spans="1:8" ht="21" x14ac:dyDescent="0.4">
      <c r="A214" s="82"/>
      <c r="B214" s="30" t="s">
        <v>89</v>
      </c>
      <c r="C214" s="30" t="s">
        <v>95</v>
      </c>
      <c r="E214" t="s">
        <v>94</v>
      </c>
      <c r="F214" t="str">
        <f t="shared" si="0"/>
        <v xml:space="preserve">     Entre 100 y 500 SMLMV </v>
      </c>
    </row>
    <row r="215" spans="1:8" ht="21" x14ac:dyDescent="0.4">
      <c r="A215" s="82"/>
      <c r="B215" s="30" t="s">
        <v>56</v>
      </c>
      <c r="C215" s="30" t="s">
        <v>96</v>
      </c>
      <c r="E215" t="s">
        <v>95</v>
      </c>
      <c r="F215" t="str">
        <f t="shared" si="0"/>
        <v xml:space="preserve">     Mayor a 500 SMLMV </v>
      </c>
    </row>
    <row r="216" spans="1:8" ht="21" x14ac:dyDescent="0.4">
      <c r="A216" s="82"/>
      <c r="B216" s="30" t="s">
        <v>56</v>
      </c>
      <c r="C216" s="30" t="s">
        <v>97</v>
      </c>
      <c r="D216" t="s">
        <v>56</v>
      </c>
      <c r="F216" t="str">
        <f t="shared" si="0"/>
        <v>Pérdida Reputacional</v>
      </c>
    </row>
    <row r="217" spans="1:8" ht="21" x14ac:dyDescent="0.4">
      <c r="A217" s="82"/>
      <c r="B217" s="30" t="s">
        <v>56</v>
      </c>
      <c r="C217" s="30" t="s">
        <v>99</v>
      </c>
      <c r="E217" t="s">
        <v>96</v>
      </c>
      <c r="F217" t="str">
        <f t="shared" si="0"/>
        <v xml:space="preserve">     El riesgo afecta la imagen de alguna área de la organización</v>
      </c>
    </row>
    <row r="218" spans="1:8" ht="21" x14ac:dyDescent="0.4">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4">
      <c r="A219" s="82"/>
      <c r="B219" s="30" t="s">
        <v>56</v>
      </c>
      <c r="C219" s="30" t="s">
        <v>117</v>
      </c>
      <c r="E219" t="s">
        <v>99</v>
      </c>
      <c r="F219" t="str">
        <f t="shared" si="0"/>
        <v xml:space="preserve">     El riesgo afecta la imagen de la entidad con algunos usuarios de relevancia frente al logro de los objetivos</v>
      </c>
    </row>
    <row r="220" spans="1:8" x14ac:dyDescent="0.3">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3">
      <c r="A221" s="82"/>
      <c r="B221" s="31" t="str" cm="1">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3">
      <c r="A222" s="82"/>
      <c r="B222" s="31" t="str">
        <v>Afectación Económica o presupuestal</v>
      </c>
      <c r="C222" s="31"/>
    </row>
    <row r="223" spans="1:8" x14ac:dyDescent="0.3">
      <c r="B223" s="31" t="str">
        <v>Pérdida Reputacional</v>
      </c>
      <c r="C223" s="31"/>
      <c r="F223" s="34" t="s">
        <v>145</v>
      </c>
    </row>
    <row r="224" spans="1:8" x14ac:dyDescent="0.3">
      <c r="B224" s="21"/>
      <c r="C224" s="21"/>
      <c r="F224" s="34" t="s">
        <v>146</v>
      </c>
    </row>
    <row r="225" spans="2:4" x14ac:dyDescent="0.3">
      <c r="B225" s="21"/>
      <c r="C225" s="21"/>
    </row>
    <row r="226" spans="2:4" x14ac:dyDescent="0.3">
      <c r="B226" s="21"/>
      <c r="C226" s="21"/>
    </row>
    <row r="227" spans="2:4" x14ac:dyDescent="0.3">
      <c r="B227" s="21"/>
      <c r="C227" s="21"/>
      <c r="D227" s="21"/>
    </row>
    <row r="228" spans="2:4" x14ac:dyDescent="0.3">
      <c r="B228" s="21"/>
      <c r="C228" s="21"/>
      <c r="D228" s="21"/>
    </row>
    <row r="229" spans="2:4" x14ac:dyDescent="0.3">
      <c r="B229" s="21"/>
      <c r="C229" s="21"/>
      <c r="D229" s="21"/>
    </row>
    <row r="230" spans="2:4" x14ac:dyDescent="0.3">
      <c r="B230" s="21"/>
      <c r="C230" s="21"/>
      <c r="D230" s="21"/>
    </row>
    <row r="231" spans="2:4" x14ac:dyDescent="0.3">
      <c r="B231" s="21"/>
      <c r="C231" s="21"/>
      <c r="D231" s="21"/>
    </row>
    <row r="232" spans="2:4" x14ac:dyDescent="0.3">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33203125" defaultRowHeight="13.8" x14ac:dyDescent="0.3"/>
  <cols>
    <col min="1" max="2" width="14.33203125" style="87"/>
    <col min="3" max="3" width="17" style="87" customWidth="1"/>
    <col min="4" max="4" width="14.33203125" style="87"/>
    <col min="5" max="5" width="46" style="87" customWidth="1"/>
    <col min="6" max="16384" width="14.33203125" style="87"/>
  </cols>
  <sheetData>
    <row r="1" spans="2:6" ht="24" customHeight="1" thickBot="1" x14ac:dyDescent="0.35">
      <c r="B1" s="386" t="s">
        <v>77</v>
      </c>
      <c r="C1" s="387"/>
      <c r="D1" s="387"/>
      <c r="E1" s="387"/>
      <c r="F1" s="388"/>
    </row>
    <row r="2" spans="2:6" ht="16.2" thickBot="1" x14ac:dyDescent="0.35">
      <c r="B2" s="88"/>
      <c r="C2" s="88"/>
      <c r="D2" s="88"/>
      <c r="E2" s="88"/>
      <c r="F2" s="88"/>
    </row>
    <row r="3" spans="2:6" ht="16.2" thickBot="1" x14ac:dyDescent="0.35">
      <c r="B3" s="390" t="s">
        <v>63</v>
      </c>
      <c r="C3" s="391"/>
      <c r="D3" s="391"/>
      <c r="E3" s="100" t="s">
        <v>64</v>
      </c>
      <c r="F3" s="101" t="s">
        <v>65</v>
      </c>
    </row>
    <row r="4" spans="2:6" ht="31.2" x14ac:dyDescent="0.3">
      <c r="B4" s="392" t="s">
        <v>66</v>
      </c>
      <c r="C4" s="394" t="s">
        <v>13</v>
      </c>
      <c r="D4" s="89" t="s">
        <v>14</v>
      </c>
      <c r="E4" s="90" t="s">
        <v>67</v>
      </c>
      <c r="F4" s="91">
        <v>0.25</v>
      </c>
    </row>
    <row r="5" spans="2:6" ht="46.8" x14ac:dyDescent="0.3">
      <c r="B5" s="393"/>
      <c r="C5" s="395"/>
      <c r="D5" s="92" t="s">
        <v>15</v>
      </c>
      <c r="E5" s="93" t="s">
        <v>68</v>
      </c>
      <c r="F5" s="94">
        <v>0.15</v>
      </c>
    </row>
    <row r="6" spans="2:6" ht="46.8" x14ac:dyDescent="0.3">
      <c r="B6" s="393"/>
      <c r="C6" s="395"/>
      <c r="D6" s="92" t="s">
        <v>16</v>
      </c>
      <c r="E6" s="93" t="s">
        <v>69</v>
      </c>
      <c r="F6" s="94">
        <v>0.1</v>
      </c>
    </row>
    <row r="7" spans="2:6" ht="62.4" x14ac:dyDescent="0.3">
      <c r="B7" s="393"/>
      <c r="C7" s="395" t="s">
        <v>17</v>
      </c>
      <c r="D7" s="92" t="s">
        <v>10</v>
      </c>
      <c r="E7" s="93" t="s">
        <v>70</v>
      </c>
      <c r="F7" s="94">
        <v>0.25</v>
      </c>
    </row>
    <row r="8" spans="2:6" ht="31.2" x14ac:dyDescent="0.3">
      <c r="B8" s="393"/>
      <c r="C8" s="395"/>
      <c r="D8" s="92" t="s">
        <v>9</v>
      </c>
      <c r="E8" s="93" t="s">
        <v>71</v>
      </c>
      <c r="F8" s="94">
        <v>0.15</v>
      </c>
    </row>
    <row r="9" spans="2:6" ht="46.8" x14ac:dyDescent="0.3">
      <c r="B9" s="393" t="s">
        <v>160</v>
      </c>
      <c r="C9" s="395" t="s">
        <v>18</v>
      </c>
      <c r="D9" s="92" t="s">
        <v>19</v>
      </c>
      <c r="E9" s="93" t="s">
        <v>72</v>
      </c>
      <c r="F9" s="95" t="s">
        <v>73</v>
      </c>
    </row>
    <row r="10" spans="2:6" ht="46.8" x14ac:dyDescent="0.3">
      <c r="B10" s="393"/>
      <c r="C10" s="395"/>
      <c r="D10" s="92" t="s">
        <v>20</v>
      </c>
      <c r="E10" s="93" t="s">
        <v>74</v>
      </c>
      <c r="F10" s="95" t="s">
        <v>73</v>
      </c>
    </row>
    <row r="11" spans="2:6" ht="46.8" x14ac:dyDescent="0.3">
      <c r="B11" s="393"/>
      <c r="C11" s="395" t="s">
        <v>21</v>
      </c>
      <c r="D11" s="92" t="s">
        <v>22</v>
      </c>
      <c r="E11" s="93" t="s">
        <v>75</v>
      </c>
      <c r="F11" s="95" t="s">
        <v>73</v>
      </c>
    </row>
    <row r="12" spans="2:6" ht="46.8" x14ac:dyDescent="0.3">
      <c r="B12" s="393"/>
      <c r="C12" s="395"/>
      <c r="D12" s="92" t="s">
        <v>23</v>
      </c>
      <c r="E12" s="93" t="s">
        <v>76</v>
      </c>
      <c r="F12" s="95" t="s">
        <v>73</v>
      </c>
    </row>
    <row r="13" spans="2:6" ht="31.2" x14ac:dyDescent="0.3">
      <c r="B13" s="393"/>
      <c r="C13" s="395" t="s">
        <v>24</v>
      </c>
      <c r="D13" s="92" t="s">
        <v>118</v>
      </c>
      <c r="E13" s="93" t="s">
        <v>121</v>
      </c>
      <c r="F13" s="95" t="s">
        <v>73</v>
      </c>
    </row>
    <row r="14" spans="2:6" ht="16.2" thickBot="1" x14ac:dyDescent="0.35">
      <c r="B14" s="396"/>
      <c r="C14" s="397"/>
      <c r="D14" s="96" t="s">
        <v>119</v>
      </c>
      <c r="E14" s="97" t="s">
        <v>120</v>
      </c>
      <c r="F14" s="98" t="s">
        <v>73</v>
      </c>
    </row>
    <row r="15" spans="2:6" ht="49.5" customHeight="1" x14ac:dyDescent="0.3">
      <c r="B15" s="389" t="s">
        <v>157</v>
      </c>
      <c r="C15" s="389"/>
      <c r="D15" s="389"/>
      <c r="E15" s="389"/>
      <c r="F15" s="389"/>
    </row>
    <row r="16" spans="2:6" ht="27" customHeight="1" x14ac:dyDescent="0.3">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132</v>
      </c>
    </row>
    <row r="3" spans="2:5" x14ac:dyDescent="0.3">
      <c r="B3" t="s">
        <v>32</v>
      </c>
      <c r="E3" t="s">
        <v>131</v>
      </c>
    </row>
    <row r="4" spans="2:5" x14ac:dyDescent="0.3">
      <c r="B4" t="s">
        <v>136</v>
      </c>
      <c r="E4" t="s">
        <v>133</v>
      </c>
    </row>
    <row r="5" spans="2:5" x14ac:dyDescent="0.3">
      <c r="B5" t="s">
        <v>135</v>
      </c>
    </row>
    <row r="8" spans="2:5" x14ac:dyDescent="0.3">
      <c r="B8" t="s">
        <v>85</v>
      </c>
    </row>
    <row r="9" spans="2:5" x14ac:dyDescent="0.3">
      <c r="B9" t="s">
        <v>39</v>
      </c>
    </row>
    <row r="10" spans="2:5" x14ac:dyDescent="0.3">
      <c r="B10" t="s">
        <v>40</v>
      </c>
    </row>
    <row r="13" spans="2:5" x14ac:dyDescent="0.3">
      <c r="B13" t="s">
        <v>128</v>
      </c>
    </row>
    <row r="14" spans="2:5" x14ac:dyDescent="0.3">
      <c r="B14" t="s">
        <v>122</v>
      </c>
    </row>
    <row r="15" spans="2:5" x14ac:dyDescent="0.3">
      <c r="B15" t="s">
        <v>125</v>
      </c>
    </row>
    <row r="16" spans="2:5" x14ac:dyDescent="0.3">
      <c r="B16" t="s">
        <v>123</v>
      </c>
    </row>
    <row r="17" spans="2:2" x14ac:dyDescent="0.3">
      <c r="B17" t="s">
        <v>124</v>
      </c>
    </row>
    <row r="18" spans="2:2" x14ac:dyDescent="0.3">
      <c r="B18" t="s">
        <v>126</v>
      </c>
    </row>
    <row r="19" spans="2:2" x14ac:dyDescent="0.3">
      <c r="B19" t="s">
        <v>127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8" customWidth="1"/>
    <col min="2" max="16384" width="11.44140625" style="8"/>
  </cols>
  <sheetData>
    <row r="3" spans="1:1" x14ac:dyDescent="0.3">
      <c r="A3" s="9" t="s">
        <v>14</v>
      </c>
    </row>
    <row r="4" spans="1:1" x14ac:dyDescent="0.3">
      <c r="A4" s="9" t="s">
        <v>15</v>
      </c>
    </row>
    <row r="5" spans="1:1" x14ac:dyDescent="0.3">
      <c r="A5" s="9" t="s">
        <v>16</v>
      </c>
    </row>
    <row r="6" spans="1:1" x14ac:dyDescent="0.3">
      <c r="A6" s="9" t="s">
        <v>10</v>
      </c>
    </row>
    <row r="7" spans="1:1" x14ac:dyDescent="0.3">
      <c r="A7" s="9" t="s">
        <v>9</v>
      </c>
    </row>
    <row r="8" spans="1:1" x14ac:dyDescent="0.3">
      <c r="A8" s="9" t="s">
        <v>19</v>
      </c>
    </row>
    <row r="9" spans="1:1" x14ac:dyDescent="0.3">
      <c r="A9" s="9" t="s">
        <v>20</v>
      </c>
    </row>
    <row r="10" spans="1:1" x14ac:dyDescent="0.3">
      <c r="A10" s="9" t="s">
        <v>22</v>
      </c>
    </row>
    <row r="11" spans="1:1" x14ac:dyDescent="0.3">
      <c r="A11" s="9" t="s">
        <v>23</v>
      </c>
    </row>
    <row r="12" spans="1:1" x14ac:dyDescent="0.3">
      <c r="A12" s="9" t="s">
        <v>25</v>
      </c>
    </row>
    <row r="13" spans="1:1" x14ac:dyDescent="0.3">
      <c r="A13" s="9" t="s">
        <v>26</v>
      </c>
    </row>
    <row r="14" spans="1:1" x14ac:dyDescent="0.3">
      <c r="A14" s="9" t="s">
        <v>27</v>
      </c>
    </row>
    <row r="16" spans="1:1" x14ac:dyDescent="0.3">
      <c r="A16" s="9" t="s">
        <v>30</v>
      </c>
    </row>
    <row r="17" spans="1:1" x14ac:dyDescent="0.3">
      <c r="A17" s="9" t="s">
        <v>31</v>
      </c>
    </row>
    <row r="18" spans="1:1" x14ac:dyDescent="0.3">
      <c r="A18" s="9" t="s">
        <v>32</v>
      </c>
    </row>
    <row r="20" spans="1:1" x14ac:dyDescent="0.3">
      <c r="A20" s="9" t="s">
        <v>39</v>
      </c>
    </row>
    <row r="21" spans="1:1" x14ac:dyDescent="0.3">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QUE TE IMPORTA</cp:lastModifiedBy>
  <cp:lastPrinted>2020-05-13T01:12:22Z</cp:lastPrinted>
  <dcterms:created xsi:type="dcterms:W3CDTF">2020-03-24T23:12:47Z</dcterms:created>
  <dcterms:modified xsi:type="dcterms:W3CDTF">2023-09-05T17:24:43Z</dcterms:modified>
</cp:coreProperties>
</file>