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37" documentId="8_{36296970-F4B3-4375-B4BC-60A5D1E5D2F3}" xr6:coauthVersionLast="47" xr6:coauthVersionMax="47" xr10:uidLastSave="{7BADF294-D5E0-40EE-B871-66C461F503A4}"/>
  <bookViews>
    <workbookView xWindow="-108" yWindow="-108" windowWidth="23256" windowHeight="12456"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 l="1"/>
  <c r="Q18" i="1"/>
  <c r="Q17" i="1"/>
  <c r="K62" i="1" l="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T22" i="1"/>
  <c r="Q22" i="1"/>
  <c r="H22" i="1"/>
  <c r="I22" i="1" s="1"/>
  <c r="H16" i="1"/>
  <c r="T21" i="1"/>
  <c r="Q21" i="1"/>
  <c r="T20" i="1"/>
  <c r="Q20" i="1"/>
  <c r="T19" i="1"/>
  <c r="Q19" i="1"/>
  <c r="T18" i="1"/>
  <c r="T17" i="1"/>
  <c r="T16" i="1"/>
  <c r="Q16" i="1"/>
  <c r="AB29" i="1" l="1"/>
  <c r="AB35" i="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Y69" i="1" l="1"/>
  <c r="Z69" i="1"/>
  <c r="Y68" i="1"/>
  <c r="Z68" i="1"/>
  <c r="Y39" i="1"/>
  <c r="Z39" i="1"/>
  <c r="Z45" i="1"/>
  <c r="Z27" i="1"/>
  <c r="Y20" i="1"/>
  <c r="Y21" i="1"/>
  <c r="Z21"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28" i="1"/>
  <c r="L28"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AA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AH30" i="18"/>
  <c r="J38" i="18"/>
  <c r="AH6" i="18"/>
  <c r="V6" i="18"/>
  <c r="AB30" i="18"/>
  <c r="J22" i="18"/>
  <c r="J6" i="18"/>
  <c r="P30" i="18"/>
  <c r="AH22" i="18"/>
  <c r="P6" i="18"/>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B16" i="1" l="1"/>
  <c r="AA16" i="1" s="1"/>
  <c r="AB17" i="1"/>
  <c r="AA22" i="1"/>
  <c r="AB8" i="19" s="1"/>
  <c r="AB23" i="1"/>
  <c r="AA23" i="1" s="1"/>
  <c r="AH6" i="19"/>
  <c r="AB9" i="19"/>
  <c r="AB49" i="19"/>
  <c r="AH19" i="19"/>
  <c r="V39" i="19"/>
  <c r="AB29" i="19"/>
  <c r="AH29" i="19"/>
  <c r="AC28" i="1"/>
  <c r="V9" i="19"/>
  <c r="P49" i="19"/>
  <c r="AB19" i="19"/>
  <c r="P29" i="19"/>
  <c r="J39" i="19"/>
  <c r="AH9" i="19"/>
  <c r="J49" i="19"/>
  <c r="J9" i="19"/>
  <c r="AB39" i="19"/>
  <c r="J29" i="19"/>
  <c r="P19" i="19"/>
  <c r="V19" i="19"/>
  <c r="AH49" i="19"/>
  <c r="J19" i="19"/>
  <c r="V49" i="19"/>
  <c r="P39" i="19"/>
  <c r="V29" i="19"/>
  <c r="AH39" i="19"/>
  <c r="P9" i="19"/>
  <c r="AH7" i="19"/>
  <c r="J27" i="19"/>
  <c r="P37" i="19"/>
  <c r="V47" i="19"/>
  <c r="P47" i="19"/>
  <c r="V7" i="19"/>
  <c r="AB17" i="19"/>
  <c r="AB7" i="19"/>
  <c r="AB27" i="19"/>
  <c r="AH37" i="19"/>
  <c r="J7" i="19"/>
  <c r="AH47" i="19"/>
  <c r="J17" i="19"/>
  <c r="P27" i="19"/>
  <c r="V37" i="19"/>
  <c r="AH17" i="19"/>
  <c r="J37" i="19"/>
  <c r="P17" i="19"/>
  <c r="P7" i="19"/>
  <c r="J47" i="19"/>
  <c r="AC16" i="1"/>
  <c r="V17" i="19"/>
  <c r="AH27" i="19"/>
  <c r="V27" i="19"/>
  <c r="AB37" i="19"/>
  <c r="AB47" i="19"/>
  <c r="P16" i="19"/>
  <c r="P6" i="19"/>
  <c r="V46" i="19"/>
  <c r="AH46" i="19"/>
  <c r="AB46" i="19"/>
  <c r="J6" i="19"/>
  <c r="P46" i="19"/>
  <c r="AB26" i="19"/>
  <c r="AB16" i="19"/>
  <c r="AH26" i="19"/>
  <c r="J16" i="19"/>
  <c r="V26" i="19"/>
  <c r="AH36" i="19"/>
  <c r="P26" i="19"/>
  <c r="V16" i="19"/>
  <c r="V36" i="19"/>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A17" i="1" l="1"/>
  <c r="AB18" i="1"/>
  <c r="AA18" i="1" s="1"/>
  <c r="AB48" i="19"/>
  <c r="J48" i="19"/>
  <c r="P18" i="19"/>
  <c r="AH8" i="19"/>
  <c r="AB18" i="19"/>
  <c r="J8" i="19"/>
  <c r="J38" i="19"/>
  <c r="AH18" i="19"/>
  <c r="P48" i="19"/>
  <c r="V8" i="19"/>
  <c r="P38" i="19"/>
  <c r="V38" i="19"/>
  <c r="V18" i="19"/>
  <c r="AH38" i="19"/>
  <c r="P8" i="19"/>
  <c r="P28" i="19"/>
  <c r="AB38" i="19"/>
  <c r="V48" i="19"/>
  <c r="J18" i="19"/>
  <c r="J28" i="19"/>
  <c r="V28" i="19"/>
  <c r="AH28" i="19"/>
  <c r="AC22" i="1"/>
  <c r="AH48" i="19"/>
  <c r="AB28" i="19"/>
  <c r="AI48" i="19"/>
  <c r="Q8" i="19"/>
  <c r="AC48" i="19"/>
  <c r="W48" i="19"/>
  <c r="AI38" i="19"/>
  <c r="AI18" i="19"/>
  <c r="Q18" i="19"/>
  <c r="W18" i="19"/>
  <c r="Q28" i="19"/>
  <c r="K28" i="19"/>
  <c r="AC8" i="19"/>
  <c r="AI28" i="19"/>
  <c r="Q48" i="19"/>
  <c r="K8" i="19"/>
  <c r="AC18" i="19"/>
  <c r="W28" i="19"/>
  <c r="W8" i="19"/>
  <c r="K48" i="19"/>
  <c r="AC23" i="1"/>
  <c r="Q38" i="19"/>
  <c r="AC28" i="19"/>
  <c r="W38" i="19"/>
  <c r="K38" i="19"/>
  <c r="K18" i="19"/>
  <c r="AI8" i="19"/>
  <c r="AC38" i="19"/>
  <c r="W36" i="19"/>
  <c r="AC36" i="19"/>
  <c r="K16" i="19"/>
  <c r="K46" i="19"/>
  <c r="AI46" i="19"/>
  <c r="AC46" i="19"/>
  <c r="Q46" i="19"/>
  <c r="AC26" i="19"/>
  <c r="AC16" i="19"/>
  <c r="W16" i="19"/>
  <c r="K36" i="19"/>
  <c r="Q26" i="19"/>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J26" i="19"/>
  <c r="R46" i="19"/>
  <c r="L46" i="19"/>
  <c r="AD26" i="19"/>
  <c r="L6" i="19"/>
  <c r="L26" i="19"/>
  <c r="X6" i="19"/>
  <c r="R36" i="19"/>
  <c r="X36" i="19"/>
  <c r="AD27" i="19" l="1"/>
  <c r="X7" i="19"/>
  <c r="AJ47" i="19"/>
  <c r="R47" i="19"/>
  <c r="AJ27" i="19"/>
  <c r="AJ17" i="19"/>
  <c r="X17" i="19"/>
  <c r="AJ7" i="19"/>
  <c r="X47" i="19"/>
  <c r="L47" i="19"/>
  <c r="AD47" i="19"/>
  <c r="AJ37" i="19"/>
  <c r="L7" i="19"/>
  <c r="R37" i="19"/>
  <c r="R17" i="19"/>
  <c r="L27" i="19"/>
  <c r="L17" i="19"/>
  <c r="AD7" i="19"/>
  <c r="AD17" i="19"/>
  <c r="R27" i="19"/>
  <c r="X37" i="19"/>
  <c r="L37" i="19"/>
  <c r="X27" i="19"/>
  <c r="AC18" i="1"/>
  <c r="R7" i="19"/>
  <c r="AD37" i="19"/>
  <c r="W37" i="19"/>
  <c r="AI47" i="19"/>
  <c r="K37" i="19"/>
  <c r="K7" i="19"/>
  <c r="K17" i="19"/>
  <c r="AI7" i="19"/>
  <c r="Q27" i="19"/>
  <c r="AC7" i="19"/>
  <c r="Q17" i="19"/>
  <c r="AI17" i="19"/>
  <c r="AC17" i="19"/>
  <c r="W17" i="19"/>
  <c r="AC27" i="19"/>
  <c r="W47" i="19"/>
  <c r="AC17" i="1"/>
  <c r="W27" i="19"/>
  <c r="AC47" i="19"/>
  <c r="Q37" i="19"/>
  <c r="AI37" i="19"/>
  <c r="Q47" i="19"/>
  <c r="AC37" i="19"/>
  <c r="AI27" i="19"/>
  <c r="W7" i="19"/>
  <c r="Q7" i="19"/>
  <c r="K27" i="19"/>
  <c r="K4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<sst xmlns="http://schemas.openxmlformats.org/spreadsheetml/2006/main" count="401" uniqueCount="249">
  <si>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</si>
  <si>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</si>
  <si>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</si>
  <si>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</si>
  <si>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</si>
  <si>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</si>
  <si>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</si>
  <si>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</si>
  <si>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</si>
  <si>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</si>
  <si>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</si>
  <si>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</si>
  <si>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</si>
  <si>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</si>
  <si>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</si>
  <si>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</si>
  <si>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</si>
  <si>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</si>
  <si>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</si>
  <si>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</si>
  <si>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</si>
  <si>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</si>
  <si>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</si>
  <si>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</si>
  <si>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</si>
  <si>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</si>
  <si>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</si>
  <si>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</si>
  <si>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</si>
  <si>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</si>
  <si>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</si>
  <si>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</si>
  <si>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</si>
  <si>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</si>
  <si>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</si>
  <si>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</si>
  <si>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</si>
  <si>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</si>
  <si>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</si>
  <si>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</si>
  <si>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</si>
  <si>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</si>
  <si>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</si>
  <si>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</si>
  <si>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</si>
  <si>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</si>
  <si>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</si>
  <si>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</si>
  <si>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</si>
  <si>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</si>
  <si>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</si>
  <si>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</si>
  <si>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</si>
  <si>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</si>
  <si>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</si>
  <si>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</si>
  <si>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</si>
  <si>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</si>
  <si>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</si>
  <si>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</si>
  <si>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</si>
  <si>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</si>
  <si>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</si>
  <si>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</si>
  <si>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</si>
  <si>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</si>
  <si>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</si>
  <si>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</si>
  <si>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</si>
  <si>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</si>
  <si>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</si>
  <si>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</si>
  <si>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</si>
  <si>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</si>
  <si>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</si>
  <si>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</si>
  <si>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</si>
  <si>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</si>
  <si>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</si>
  <si>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</si>
  <si>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</si>
  <si>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</si>
  <si>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</si>
  <si>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</si>
  <si>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</si>
  <si>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</si>
  <si>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</si>
  <si>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</si>
  <si>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</si>
  <si>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</si>
  <si>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</si>
  <si>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</si>
  <si>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</si>
  <si>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</si>
  <si>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</si>
  <si>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</si>
  <si>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</si>
  <si>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</si>
  <si>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</si>
  <si>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</si>
  <si>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</si>
  <si>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</si>
  <si>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</si>
  <si>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</si>
  <si>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</si>
  <si>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</si>
  <si>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</si>
  <si>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</si>
  <si>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</si>
  <si>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</si>
  <si>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</si>
  <si>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</si>
  <si>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</si>
  <si>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</si>
  <si>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</si>
  <si>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</si>
  <si>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</si>
  <si>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</si>
  <si>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</si>
  <si>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</si>
  <si>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</si>
  <si>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</si>
  <si>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</si>
  <si>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</si>
  <si>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</si>
  <si>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</si>
  <si>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</si>
  <si>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</si>
  <si>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</si>
  <si>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</si>
  <si>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</si>
  <si>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</si>
  <si>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</si>
  <si>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</si>
  <si>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</si>
  <si>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</si>
  <si>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</si>
  <si>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</si>
  <si>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</si>
  <si>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</si>
  <si>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</si>
  <si>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</si>
  <si>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</si>
  <si>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</si>
  <si>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</si>
  <si>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</si>
  <si>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</si>
  <si>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</si>
  <si>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</si>
  <si>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</si>
  <si>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</si>
  <si>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</si>
  <si>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</si>
  <si>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</si>
  <si>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</si>
  <si>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</si>
  <si>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</si>
  <si>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</si>
  <si>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</si>
  <si>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</si>
  <si>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</si>
  <si>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</si>
  <si>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</si>
  <si>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</si>
  <si>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</si>
  <si>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</si>
  <si>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</si>
  <si>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</si>
  <si>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</si>
  <si>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</si>
  <si>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</si>
  <si>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</si>
  <si>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</si>
  <si>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</si>
  <si>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</si>
  <si>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</si>
  <si>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</si>
  <si>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</si>
  <si>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</si>
  <si>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</si>
  <si>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</si>
  <si>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</si>
  <si>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</si>
  <si>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</si>
  <si>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</si>
  <si>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</si>
  <si>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</si>
  <si>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</si>
  <si>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</si>
  <si>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</si>
  <si>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</si>
  <si>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</si>
  <si>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</si>
  <si>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</si>
  <si>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</si>
  <si>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</si>
  <si>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</si>
  <si>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</si>
  <si>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</si>
  <si>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</si>
  <si>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</si>
  <si>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</si>
  <si>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</si>
  <si>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</si>
  <si>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</si>
  <si>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</si>
  <si>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</si>
  <si>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</si>
  <si>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</si>
  <si>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</si>
  <si>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</si>
  <si>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</si>
  <si>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</si>
  <si>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</si>
  <si>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Adquisición de hardware y software</t>
  </si>
  <si>
    <t xml:space="preserve">Implementar una solución de replica para los activos de información con mayor criticidad, con infraestructura física fuera de las oficinas del AMB, o una solución en la nube </t>
  </si>
  <si>
    <t>Permanente</t>
  </si>
  <si>
    <t>SUBDIRECCIÓN ADMINISTRATIVA Y FINANCIERA</t>
  </si>
  <si>
    <t>APOYO TECNOLÓGICO Y DE LA INFORMACIÓN</t>
  </si>
  <si>
    <t>La no implementación de un estado de arte tecnológico de acuerdo a las necesidades de las oficinas misionales y de apoyo que estén acordes a las nuevas tecnologías que se presenta en la elaboración del presupuesto para la respectiva vigencia.</t>
  </si>
  <si>
    <t>Cambios tecnológicos
Bajo recurso económico</t>
  </si>
  <si>
    <t>Mantenimiento preventivo y correctivo de equipos de computo y/o periféricos</t>
  </si>
  <si>
    <t>Implementación de Herramientas Software</t>
  </si>
  <si>
    <t>&gt;</t>
  </si>
  <si>
    <t>Desarrollo o actualización de herramientas Software para la optimización y gestión de los procesos</t>
  </si>
  <si>
    <t>Con base al plan de mantenimiento preventivo y correctivo se establecieron las fechas del mantenimiento preventivo</t>
  </si>
  <si>
    <t>Proporcionar soluciones y servicios eficientes de Tecnologías de la Información (TI) al Área Metropolitana de Bucaramanga(AMB). Esto se logrará mediante la implementación efectiva de la gestión del conocimiento y la incorporación de nuevas tecnologías. El propósito principal es fomentar la innovación y respaldar los procesos institucionales, permitiendo a los usuarios obtener optimización y competitividad en sus actividades. El objetivo global es contribuir activamente al logro de la visión y metas de la organización.</t>
  </si>
  <si>
    <t>El alcance abarca la planificación, desarrollo, implementación y mantenimiento de soluciones y servicios de TI dirigidos al Área Metropolitana de Bucaramanga (AMB). Esto incluye la identificación de necesidades tecnológicas, el diseño de soluciones innovadoras, la gestión de conocimiento para aprovechar las mejores prácticas y la adopción de nuevas tecnologías relevantes. Además, el alcance involucra la colaboración con las distintas áreas de la organización para asegurar la alineación con los objetivos institucionales y la mejora continua de los procesos. Se prestará especial atención a la optimización de las operaciones, la competitividad y el respaldo a la visión estratégica de la organización en su conjunto.</t>
  </si>
  <si>
    <t>Implementar mecanismos de copias de seguridad internos y externos para los activos con mayor criticidad</t>
  </si>
  <si>
    <t>* Elevado costo de los equipos o servicios en la nube para almacenar la información
* Falta de dispositivos de almacenamiento
* Falta de equipos tipo servidor para implementar la replica de servicios</t>
  </si>
  <si>
    <t xml:space="preserve">* La insuficiencia financiera podría estar impidiendo la adquisición de servicios en la nube o la compra de equipos y recursos tecnológicos necesarios para el almacenamiento de datos. Sobrepasa el presupuesto disponible.
* Esta falta de dispositivos de almacenamiento puede deberse a la falta de inversión en infraestructura o a la priorización de otros gastos.
* La insuficiencia financiera y la falta de recursos tecnológicos adecuados están obstaculizando la capacidad de la organización para implementar y mantener una infraestructura de TI sólida. </t>
  </si>
  <si>
    <t>Implementar servidores en replica para aplicativos con mayor criticidad</t>
  </si>
  <si>
    <t xml:space="preserve">22/09/2023
20/10/2023
</t>
  </si>
  <si>
    <t xml:space="preserve">*Estudio de la necesidad
*Estudio de mercados en Anexo cotizaciones de bienes y servicios GJC-FO-178
Cuando la solución esté implementada y estable, se procederá a realizar el manual de usuarios. </t>
  </si>
  <si>
    <t>*Copias de seguridad de BPM (pantallazo donde está almacenada la copia)</t>
  </si>
  <si>
    <t xml:space="preserve">A la fecha no se adelantado ningún proceso contractual, pero se hace estudio de necesidades para armar cuadro de requerimientos y montaje  de necesidades, estudio de mercados y aprobación del presupuesto. </t>
  </si>
  <si>
    <t>Realizar mantenimiento correctivo y preventivo de los equipos de la entidad.
Diligenciamiento del formato GAF-FO-041</t>
  </si>
  <si>
    <t>Estos son los entregables que se pueden evidenciar: Contrato de mantenimiento de software del BPM, existe otro contrato de Catastro BCGS. Desarrollos aplicativos.</t>
  </si>
  <si>
    <t>29/09/2023</t>
  </si>
  <si>
    <t>Posibilidad de un daño economico y reputacional por Baja capacidad tecnológica.</t>
  </si>
  <si>
    <r>
      <rPr>
        <i/>
        <sz val="11"/>
        <rFont val="Arial Narrow"/>
        <family val="2"/>
      </rPr>
      <t>1/01/2023</t>
    </r>
    <r>
      <rPr>
        <sz val="11"/>
        <rFont val="Arial Narrow"/>
        <family val="2"/>
      </rPr>
      <t xml:space="preserve">
08/09/2023
18/09/2023</t>
    </r>
  </si>
  <si>
    <r>
      <rPr>
        <i/>
        <sz val="11"/>
        <rFont val="Arial Narrow"/>
        <family val="2"/>
      </rPr>
      <t>31/12/2023</t>
    </r>
    <r>
      <rPr>
        <sz val="11"/>
        <rFont val="Arial Narrow"/>
        <family val="2"/>
      </rPr>
      <t xml:space="preserve">
8/09/2023
29/09/2023</t>
    </r>
  </si>
  <si>
    <t>Posibilidad de un daño economico y reputacional por Perdida de información de servidores y equipos de computo (pc)</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</si>
  <si>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</si>
  <si>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</si>
  <si>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</si>
  <si>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</si>
  <si>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Adelantar proceso contractual para adquisición de hardware, software y periféricos de acuerdo al presupuesto de la vigencia en cumplimiento de cambios normativos.
Levantamiento de las necesidades por oficina. 
Acta de aprobación de compras.</t>
  </si>
  <si>
    <t>Avance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</si>
</sst>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4"/>
      <color theme="0"/>
      <name val="Arial Narrow"/>
      <family val="2"/>
    </font>
    <font>
      <sz val="11"/>
      <color theme="0"/>
      <name val="Arial Narrow"/>
      <family val="2"/>
    </font>
    <font>
      <b/>
      <sz val="9"/>
      <color theme="0"/>
      <name val="Arial Narrow"/>
      <family val="2"/>
    </font>
    <font>
      <i/>
      <sz val="11"/>
      <name val="Arial Narrow"/>
      <family val="2"/>
    </font>
    <font>
      <b/>
      <sz val="10"/>
      <name val="Arial"/>
      <family val="2"/>
    </font>
    <font>
      <b/>
      <sz val="12"/>
      <name val="Arial"/>
      <family val="2"/>
    </font>
    <font>
      <sz val="11"/>
      <name val="Arial"/>
      <family val="2"/>
    </font>
    <font>
      <b/>
      <sz val="14"/>
      <color theme="1"/>
      <name val="Arial Narrow"/>
      <family val="2"/>
    </font>
  </fonts>
  <fills count="1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79">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59" fillId="3" borderId="0" xfId="0" applyFont="1" applyFill="1"/>
    <xf numFmtId="0" fontId="59" fillId="0" borderId="0" xfId="0" applyFont="1"/>
    <xf numFmtId="14" fontId="1"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top"/>
    </xf>
    <xf numFmtId="0" fontId="49" fillId="0" borderId="2" xfId="0" applyFont="1" applyBorder="1" applyAlignment="1" applyProtection="1">
      <alignment horizontal="justify" vertical="top" wrapText="1"/>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1"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1"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14" fontId="2" fillId="0" borderId="2"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justify" vertical="top"/>
      <protection locked="0"/>
    </xf>
    <xf numFmtId="14" fontId="2" fillId="0" borderId="2" xfId="0" applyNumberFormat="1" applyFont="1" applyBorder="1" applyAlignment="1" applyProtection="1">
      <alignment horizontal="center" vertical="top"/>
      <protection locked="0"/>
    </xf>
    <xf numFmtId="164" fontId="2" fillId="9" borderId="2" xfId="1" applyNumberFormat="1" applyFont="1" applyFill="1" applyBorder="1" applyAlignment="1">
      <alignment horizontal="center" vertical="top"/>
    </xf>
    <xf numFmtId="0" fontId="2" fillId="0" borderId="2" xfId="0" applyFont="1" applyBorder="1" applyAlignment="1" applyProtection="1">
      <alignment horizontal="center" vertical="top"/>
      <protection locked="0"/>
    </xf>
    <xf numFmtId="0" fontId="2" fillId="0" borderId="2" xfId="0" applyFont="1" applyBorder="1" applyAlignment="1">
      <alignment horizontal="center" vertical="center"/>
    </xf>
    <xf numFmtId="0" fontId="49"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51"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1"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164" fontId="2" fillId="9" borderId="2" xfId="1" applyNumberFormat="1" applyFont="1" applyFill="1" applyBorder="1" applyAlignment="1">
      <alignment horizontal="center" vertical="center"/>
    </xf>
    <xf numFmtId="0" fontId="58" fillId="7" borderId="45" xfId="2" applyFont="1" applyFill="1" applyBorder="1" applyAlignment="1">
      <alignment horizontal="center" vertical="center" wrapText="1"/>
    </xf>
    <xf numFmtId="0" fontId="58" fillId="7" borderId="46" xfId="2" applyFont="1" applyFill="1" applyBorder="1" applyAlignment="1">
      <alignment horizontal="center" vertical="center" wrapText="1"/>
    </xf>
    <xf numFmtId="0" fontId="58" fillId="7"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0" fillId="3" borderId="48" xfId="2" quotePrefix="1" applyFont="1" applyFill="1" applyBorder="1" applyAlignment="1">
      <alignment horizontal="left" vertical="top" wrapText="1"/>
    </xf>
    <xf numFmtId="0" fontId="51"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0" fillId="7" borderId="51" xfId="3" applyFont="1" applyFill="1" applyBorder="1" applyAlignment="1">
      <alignment horizontal="center" vertical="center" wrapText="1"/>
    </xf>
    <xf numFmtId="0" fontId="60" fillId="7" borderId="52" xfId="3" applyFont="1" applyFill="1" applyBorder="1" applyAlignment="1">
      <alignment horizontal="center" vertical="center" wrapText="1"/>
    </xf>
    <xf numFmtId="0" fontId="60" fillId="7" borderId="53" xfId="2" applyFont="1" applyFill="1" applyBorder="1" applyAlignment="1">
      <alignment horizontal="center" vertical="center"/>
    </xf>
    <xf numFmtId="0" fontId="60" fillId="7"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53" fillId="3" borderId="55" xfId="3" applyFont="1" applyFill="1" applyBorder="1" applyAlignment="1">
      <alignment horizontal="left" vertical="top" wrapText="1" readingOrder="1"/>
    </xf>
    <xf numFmtId="0" fontId="53" fillId="3" borderId="56" xfId="3" applyFont="1" applyFill="1" applyBorder="1" applyAlignment="1">
      <alignment horizontal="left" vertical="top" wrapText="1" readingOrder="1"/>
    </xf>
    <xf numFmtId="0" fontId="54" fillId="3" borderId="57"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3" fillId="3" borderId="59" xfId="0" applyFont="1" applyFill="1" applyBorder="1" applyAlignment="1">
      <alignment horizontal="left" vertical="center" wrapText="1"/>
    </xf>
    <xf numFmtId="0" fontId="53" fillId="3" borderId="60" xfId="0" applyFont="1" applyFill="1" applyBorder="1" applyAlignment="1">
      <alignment horizontal="left" vertical="center" wrapText="1"/>
    </xf>
    <xf numFmtId="0" fontId="54" fillId="3" borderId="61" xfId="2" applyFont="1" applyFill="1" applyBorder="1" applyAlignment="1">
      <alignment horizontal="justify" vertical="center" wrapText="1"/>
    </xf>
    <xf numFmtId="0" fontId="54" fillId="3" borderId="62"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68"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4" fillId="3" borderId="63" xfId="0" applyFont="1" applyFill="1" applyBorder="1" applyAlignment="1">
      <alignment horizontal="justify" vertical="center" wrapText="1"/>
    </xf>
    <xf numFmtId="0" fontId="54" fillId="3" borderId="64" xfId="0" applyFont="1" applyFill="1" applyBorder="1" applyAlignment="1">
      <alignment horizontal="justify"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wrapText="1"/>
      <protection hidden="1"/>
    </xf>
    <xf numFmtId="9" fontId="2" fillId="0" borderId="8" xfId="0" applyNumberFormat="1" applyFont="1" applyBorder="1" applyAlignment="1" applyProtection="1">
      <alignment horizontal="center" vertical="center" wrapText="1"/>
      <protection hidden="1"/>
    </xf>
    <xf numFmtId="9" fontId="2" fillId="0" borderId="5" xfId="0" applyNumberFormat="1" applyFont="1" applyBorder="1" applyAlignment="1" applyProtection="1">
      <alignment horizontal="center" vertical="center" wrapText="1"/>
      <protection hidden="1"/>
    </xf>
    <xf numFmtId="0" fontId="51" fillId="0" borderId="4" xfId="0" applyFont="1" applyBorder="1" applyAlignment="1" applyProtection="1">
      <alignment horizontal="center" vertical="center" wrapText="1"/>
      <protection hidden="1"/>
    </xf>
    <xf numFmtId="0" fontId="51" fillId="0" borderId="8" xfId="0" applyFont="1" applyBorder="1" applyAlignment="1" applyProtection="1">
      <alignment horizontal="center" vertical="center" wrapText="1"/>
      <protection hidden="1"/>
    </xf>
    <xf numFmtId="0" fontId="51" fillId="0" borderId="5" xfId="0" applyFont="1" applyBorder="1" applyAlignment="1" applyProtection="1">
      <alignment horizontal="center" vertical="center" wrapText="1"/>
      <protection hidden="1"/>
    </xf>
    <xf numFmtId="0" fontId="51" fillId="0" borderId="4" xfId="0" applyFont="1" applyBorder="1" applyAlignment="1" applyProtection="1">
      <alignment horizontal="center" vertical="center"/>
      <protection hidden="1"/>
    </xf>
    <xf numFmtId="0" fontId="51" fillId="0" borderId="8" xfId="0" applyFont="1" applyBorder="1" applyAlignment="1" applyProtection="1">
      <alignment horizontal="center" vertical="center"/>
      <protection hidden="1"/>
    </xf>
    <xf numFmtId="0" fontId="51"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9" fontId="2"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51" fillId="0" borderId="4" xfId="0" applyFont="1" applyBorder="1" applyAlignment="1" applyProtection="1">
      <alignment horizontal="center" vertical="top" wrapText="1"/>
      <protection hidden="1"/>
    </xf>
    <xf numFmtId="0" fontId="51" fillId="0" borderId="8" xfId="0" applyFont="1" applyBorder="1" applyAlignment="1" applyProtection="1">
      <alignment horizontal="center" vertical="top" wrapText="1"/>
      <protection hidden="1"/>
    </xf>
    <xf numFmtId="0" fontId="51" fillId="0" borderId="5" xfId="0"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9" fontId="2" fillId="0" borderId="4" xfId="0" applyNumberFormat="1" applyFont="1" applyBorder="1" applyAlignment="1" applyProtection="1">
      <alignment horizontal="center" vertical="top" wrapText="1"/>
      <protection locked="0"/>
    </xf>
    <xf numFmtId="9" fontId="2" fillId="0" borderId="8" xfId="0" applyNumberFormat="1" applyFont="1" applyBorder="1" applyAlignment="1" applyProtection="1">
      <alignment horizontal="center" vertical="top" wrapText="1"/>
      <protection locked="0"/>
    </xf>
    <xf numFmtId="9" fontId="2" fillId="0" borderId="5" xfId="0" applyNumberFormat="1" applyFont="1" applyBorder="1" applyAlignment="1" applyProtection="1">
      <alignment horizontal="center" vertical="top" wrapText="1"/>
      <protection locked="0"/>
    </xf>
    <xf numFmtId="0" fontId="51" fillId="0" borderId="4" xfId="0" applyFont="1" applyBorder="1" applyAlignment="1" applyProtection="1">
      <alignment horizontal="center" vertical="top"/>
      <protection hidden="1"/>
    </xf>
    <xf numFmtId="0" fontId="51" fillId="0" borderId="8" xfId="0" applyFont="1" applyBorder="1" applyAlignment="1" applyProtection="1">
      <alignment horizontal="center" vertical="top"/>
      <protection hidden="1"/>
    </xf>
    <xf numFmtId="0" fontId="51"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62" fillId="0" borderId="30" xfId="0" applyFont="1" applyBorder="1" applyAlignment="1">
      <alignment horizontal="center" vertical="center" wrapText="1"/>
    </xf>
    <xf numFmtId="0" fontId="63" fillId="3" borderId="72" xfId="0" applyFont="1" applyFill="1" applyBorder="1" applyAlignment="1">
      <alignment horizontal="center" vertical="center" wrapText="1"/>
    </xf>
    <xf numFmtId="0" fontId="63" fillId="3" borderId="73" xfId="0" applyFont="1" applyFill="1" applyBorder="1" applyAlignment="1">
      <alignment horizontal="center" vertical="center" wrapText="1"/>
    </xf>
    <xf numFmtId="0" fontId="63" fillId="3" borderId="74" xfId="0" applyFont="1" applyFill="1" applyBorder="1" applyAlignment="1">
      <alignment horizontal="center" vertical="center" wrapText="1"/>
    </xf>
    <xf numFmtId="0" fontId="62" fillId="3" borderId="72" xfId="0" applyFont="1" applyFill="1" applyBorder="1" applyAlignment="1">
      <alignment horizontal="left" vertical="center"/>
    </xf>
    <xf numFmtId="0" fontId="62" fillId="3" borderId="74" xfId="0" applyFont="1" applyFill="1" applyBorder="1" applyAlignment="1">
      <alignment horizontal="left" vertical="center"/>
    </xf>
    <xf numFmtId="0" fontId="64" fillId="3" borderId="72" xfId="0" applyFont="1" applyFill="1" applyBorder="1" applyAlignment="1">
      <alignment horizontal="center" vertical="center"/>
    </xf>
    <xf numFmtId="0" fontId="64" fillId="3" borderId="73" xfId="0" applyFont="1" applyFill="1" applyBorder="1" applyAlignment="1">
      <alignment horizontal="center" vertical="center"/>
    </xf>
    <xf numFmtId="0" fontId="64" fillId="3" borderId="74" xfId="0" applyFont="1" applyFill="1" applyBorder="1" applyAlignment="1">
      <alignment horizontal="center" vertical="center"/>
    </xf>
    <xf numFmtId="0" fontId="57" fillId="0" borderId="30" xfId="0" applyFont="1" applyBorder="1" applyAlignment="1" applyProtection="1">
      <alignment horizontal="left" vertical="center"/>
      <protection locked="0"/>
    </xf>
    <xf numFmtId="0" fontId="8" fillId="0" borderId="30" xfId="0" applyFont="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2" xfId="0" applyFont="1" applyFill="1" applyBorder="1" applyAlignment="1">
      <alignment horizontal="center" vertical="center" wrapText="1" readingOrder="1"/>
    </xf>
    <xf numFmtId="0" fontId="40" fillId="14" borderId="33" xfId="0" applyFont="1" applyFill="1" applyBorder="1" applyAlignment="1">
      <alignment horizontal="center" vertical="center" wrapText="1" readingOrder="1"/>
    </xf>
    <xf numFmtId="0" fontId="40" fillId="14"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1" xfId="0" applyFont="1" applyFill="1" applyBorder="1" applyAlignment="1">
      <alignment horizontal="center" vertical="center" wrapText="1" readingOrder="1"/>
    </xf>
    <xf numFmtId="0" fontId="37" fillId="14"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25" fillId="2" borderId="30"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5" fillId="2" borderId="4" xfId="0" applyFont="1" applyFill="1" applyBorder="1" applyAlignment="1">
      <alignment horizontal="center" vertical="center" textRotation="90"/>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65" fillId="2" borderId="5" xfId="0" applyFont="1" applyFill="1" applyBorder="1" applyAlignment="1">
      <alignment horizontal="center" vertical="center" textRotation="90"/>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0000CC"/>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1087061</xdr:colOff>
      <xdr:row>1</xdr:row>
      <xdr:rowOff>1183641</xdr:rowOff>
    </xdr:to>
    <xdr:pic>
      <xdr:nvPicPr>
        <xdr:cNvPr id="2" name="Imagen 1" descr="LOGO NUEVO">
          <a:extLst>
            <a:ext uri="{FF2B5EF4-FFF2-40B4-BE49-F238E27FC236}">
              <a16:creationId xmlns:a16="http://schemas.microsoft.com/office/drawing/2014/main" id="{1DCE1BE7-76B1-484C-A9B6-232329AC72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7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6" zoomScale="110" zoomScaleNormal="110" workbookViewId="0">
      <selection activeCell="C12" sqref="C12:F12"/>
    </sheetView>
  </sheetViews>
  <sheetFormatPr baseColWidth="10" defaultColWidth="11.44140625" defaultRowHeight="14.4" x14ac:dyDescent="0.3"/>
  <cols>
    <col min="1" max="1" width="2.88671875" style="80" customWidth="1"/>
    <col min="2" max="3" width="24.6640625" style="80" customWidth="1"/>
    <col min="4" max="4" width="16" style="80" customWidth="1"/>
    <col min="5" max="5" width="24.6640625" style="80" customWidth="1"/>
    <col min="6" max="6" width="27.6640625" style="80" customWidth="1"/>
    <col min="7" max="8" width="24.6640625" style="80" customWidth="1"/>
    <col min="9" max="16384" width="11.44140625" style="80"/>
  </cols>
  <sheetData>
    <row r="1" spans="2:8" ht="15" thickBot="1" x14ac:dyDescent="0.35"/>
    <row r="2" spans="2:8" ht="18" x14ac:dyDescent="0.3">
      <c r="B2" s="181" t="s">
        <v>164</v>
      </c>
      <c r="C2" s="182"/>
      <c r="D2" s="182"/>
      <c r="E2" s="182"/>
      <c r="F2" s="182"/>
      <c r="G2" s="182"/>
      <c r="H2" s="183"/>
    </row>
    <row r="3" spans="2:8" x14ac:dyDescent="0.3">
      <c r="B3" s="81"/>
      <c r="C3" s="82"/>
      <c r="D3" s="82"/>
      <c r="E3" s="82"/>
      <c r="F3" s="82"/>
      <c r="G3" s="82"/>
      <c r="H3" s="83"/>
    </row>
    <row r="4" spans="2:8" ht="63" customHeight="1" x14ac:dyDescent="0.3">
      <c r="B4" s="184" t="s">
        <v>207</v>
      </c>
      <c r="C4" s="185"/>
      <c r="D4" s="185"/>
      <c r="E4" s="185"/>
      <c r="F4" s="185"/>
      <c r="G4" s="185"/>
      <c r="H4" s="186"/>
    </row>
    <row r="5" spans="2:8" ht="63" customHeight="1" x14ac:dyDescent="0.3">
      <c r="B5" s="187"/>
      <c r="C5" s="188"/>
      <c r="D5" s="188"/>
      <c r="E5" s="188"/>
      <c r="F5" s="188"/>
      <c r="G5" s="188"/>
      <c r="H5" s="189"/>
    </row>
    <row r="6" spans="2:8" x14ac:dyDescent="0.3">
      <c r="B6" s="190" t="s">
        <v>162</v>
      </c>
      <c r="C6" s="191"/>
      <c r="D6" s="191"/>
      <c r="E6" s="191"/>
      <c r="F6" s="191"/>
      <c r="G6" s="191"/>
      <c r="H6" s="192"/>
    </row>
    <row r="7" spans="2:8" ht="95.25" customHeight="1" x14ac:dyDescent="0.3">
      <c r="B7" s="200" t="s">
        <v>167</v>
      </c>
      <c r="C7" s="201"/>
      <c r="D7" s="201"/>
      <c r="E7" s="201"/>
      <c r="F7" s="201"/>
      <c r="G7" s="201"/>
      <c r="H7" s="202"/>
    </row>
    <row r="8" spans="2:8" x14ac:dyDescent="0.3">
      <c r="B8" s="117"/>
      <c r="C8" s="118"/>
      <c r="D8" s="118"/>
      <c r="E8" s="118"/>
      <c r="F8" s="118"/>
      <c r="G8" s="118"/>
      <c r="H8" s="119"/>
    </row>
    <row r="9" spans="2:8" ht="16.5" customHeight="1" x14ac:dyDescent="0.3">
      <c r="B9" s="193" t="s">
        <v>200</v>
      </c>
      <c r="C9" s="194"/>
      <c r="D9" s="194"/>
      <c r="E9" s="194"/>
      <c r="F9" s="194"/>
      <c r="G9" s="194"/>
      <c r="H9" s="195"/>
    </row>
    <row r="10" spans="2:8" ht="44.25" customHeight="1" x14ac:dyDescent="0.3">
      <c r="B10" s="193"/>
      <c r="C10" s="194"/>
      <c r="D10" s="194"/>
      <c r="E10" s="194"/>
      <c r="F10" s="194"/>
      <c r="G10" s="194"/>
      <c r="H10" s="195"/>
    </row>
    <row r="11" spans="2:8" ht="15" thickBot="1" x14ac:dyDescent="0.35">
      <c r="B11" s="106"/>
      <c r="C11" s="109"/>
      <c r="D11" s="114"/>
      <c r="E11" s="115"/>
      <c r="F11" s="115"/>
      <c r="G11" s="116"/>
      <c r="H11" s="110"/>
    </row>
    <row r="12" spans="2:8" ht="15" thickTop="1" x14ac:dyDescent="0.3">
      <c r="B12" s="106"/>
      <c r="C12" s="196" t="s">
        <v>163</v>
      </c>
      <c r="D12" s="197"/>
      <c r="E12" s="198" t="s">
        <v>201</v>
      </c>
      <c r="F12" s="199"/>
      <c r="G12" s="109"/>
      <c r="H12" s="110"/>
    </row>
    <row r="13" spans="2:8" ht="35.25" customHeight="1" x14ac:dyDescent="0.3">
      <c r="B13" s="106"/>
      <c r="C13" s="203" t="s">
        <v>194</v>
      </c>
      <c r="D13" s="204"/>
      <c r="E13" s="205" t="s">
        <v>199</v>
      </c>
      <c r="F13" s="206"/>
      <c r="G13" s="109"/>
      <c r="H13" s="110"/>
    </row>
    <row r="14" spans="2:8" ht="17.25" customHeight="1" x14ac:dyDescent="0.3">
      <c r="B14" s="106"/>
      <c r="C14" s="203" t="s">
        <v>195</v>
      </c>
      <c r="D14" s="204"/>
      <c r="E14" s="205" t="s">
        <v>197</v>
      </c>
      <c r="F14" s="206"/>
      <c r="G14" s="109"/>
      <c r="H14" s="110"/>
    </row>
    <row r="15" spans="2:8" ht="19.5" customHeight="1" x14ac:dyDescent="0.3">
      <c r="B15" s="106"/>
      <c r="C15" s="203" t="s">
        <v>196</v>
      </c>
      <c r="D15" s="204"/>
      <c r="E15" s="205" t="s">
        <v>198</v>
      </c>
      <c r="F15" s="206"/>
      <c r="G15" s="109"/>
      <c r="H15" s="110"/>
    </row>
    <row r="16" spans="2:8" ht="69.75" customHeight="1" x14ac:dyDescent="0.3">
      <c r="B16" s="106"/>
      <c r="C16" s="203" t="s">
        <v>165</v>
      </c>
      <c r="D16" s="204"/>
      <c r="E16" s="205" t="s">
        <v>166</v>
      </c>
      <c r="F16" s="206"/>
      <c r="G16" s="109"/>
      <c r="H16" s="110"/>
    </row>
    <row r="17" spans="2:8" ht="34.5" customHeight="1" x14ac:dyDescent="0.3">
      <c r="B17" s="106"/>
      <c r="C17" s="207" t="s">
        <v>2</v>
      </c>
      <c r="D17" s="208"/>
      <c r="E17" s="209" t="s">
        <v>208</v>
      </c>
      <c r="F17" s="210"/>
      <c r="G17" s="109"/>
      <c r="H17" s="110"/>
    </row>
    <row r="18" spans="2:8" ht="27.75" customHeight="1" x14ac:dyDescent="0.3">
      <c r="B18" s="106"/>
      <c r="C18" s="207" t="s">
        <v>3</v>
      </c>
      <c r="D18" s="208"/>
      <c r="E18" s="209" t="s">
        <v>209</v>
      </c>
      <c r="F18" s="210"/>
      <c r="G18" s="109"/>
      <c r="H18" s="110"/>
    </row>
    <row r="19" spans="2:8" ht="28.5" customHeight="1" x14ac:dyDescent="0.3">
      <c r="B19" s="106"/>
      <c r="C19" s="207" t="s">
        <v>41</v>
      </c>
      <c r="D19" s="208"/>
      <c r="E19" s="209" t="s">
        <v>210</v>
      </c>
      <c r="F19" s="210"/>
      <c r="G19" s="109"/>
      <c r="H19" s="110"/>
    </row>
    <row r="20" spans="2:8" ht="72.75" customHeight="1" x14ac:dyDescent="0.3">
      <c r="B20" s="106"/>
      <c r="C20" s="207" t="s">
        <v>1</v>
      </c>
      <c r="D20" s="208"/>
      <c r="E20" s="209" t="s">
        <v>211</v>
      </c>
      <c r="F20" s="210"/>
      <c r="G20" s="109"/>
      <c r="H20" s="110"/>
    </row>
    <row r="21" spans="2:8" ht="64.5" customHeight="1" x14ac:dyDescent="0.3">
      <c r="B21" s="106"/>
      <c r="C21" s="207" t="s">
        <v>49</v>
      </c>
      <c r="D21" s="208"/>
      <c r="E21" s="209" t="s">
        <v>169</v>
      </c>
      <c r="F21" s="210"/>
      <c r="G21" s="109"/>
      <c r="H21" s="110"/>
    </row>
    <row r="22" spans="2:8" ht="71.25" customHeight="1" x14ac:dyDescent="0.3">
      <c r="B22" s="106"/>
      <c r="C22" s="207" t="s">
        <v>168</v>
      </c>
      <c r="D22" s="208"/>
      <c r="E22" s="209" t="s">
        <v>170</v>
      </c>
      <c r="F22" s="210"/>
      <c r="G22" s="109"/>
      <c r="H22" s="110"/>
    </row>
    <row r="23" spans="2:8" ht="55.5" customHeight="1" x14ac:dyDescent="0.3">
      <c r="B23" s="106"/>
      <c r="C23" s="214" t="s">
        <v>171</v>
      </c>
      <c r="D23" s="215"/>
      <c r="E23" s="209" t="s">
        <v>172</v>
      </c>
      <c r="F23" s="210"/>
      <c r="G23" s="109"/>
      <c r="H23" s="110"/>
    </row>
    <row r="24" spans="2:8" ht="42" customHeight="1" x14ac:dyDescent="0.3">
      <c r="B24" s="106"/>
      <c r="C24" s="214" t="s">
        <v>47</v>
      </c>
      <c r="D24" s="215"/>
      <c r="E24" s="209" t="s">
        <v>173</v>
      </c>
      <c r="F24" s="210"/>
      <c r="G24" s="109"/>
      <c r="H24" s="110"/>
    </row>
    <row r="25" spans="2:8" ht="59.25" customHeight="1" x14ac:dyDescent="0.3">
      <c r="B25" s="106"/>
      <c r="C25" s="214" t="s">
        <v>161</v>
      </c>
      <c r="D25" s="215"/>
      <c r="E25" s="209" t="s">
        <v>174</v>
      </c>
      <c r="F25" s="210"/>
      <c r="G25" s="109"/>
      <c r="H25" s="110"/>
    </row>
    <row r="26" spans="2:8" ht="23.25" customHeight="1" x14ac:dyDescent="0.3">
      <c r="B26" s="106"/>
      <c r="C26" s="214" t="s">
        <v>12</v>
      </c>
      <c r="D26" s="215"/>
      <c r="E26" s="209" t="s">
        <v>175</v>
      </c>
      <c r="F26" s="210"/>
      <c r="G26" s="109"/>
      <c r="H26" s="110"/>
    </row>
    <row r="27" spans="2:8" ht="30.75" customHeight="1" x14ac:dyDescent="0.3">
      <c r="B27" s="106"/>
      <c r="C27" s="214" t="s">
        <v>179</v>
      </c>
      <c r="D27" s="215"/>
      <c r="E27" s="209" t="s">
        <v>176</v>
      </c>
      <c r="F27" s="210"/>
      <c r="G27" s="109"/>
      <c r="H27" s="110"/>
    </row>
    <row r="28" spans="2:8" ht="35.25" customHeight="1" x14ac:dyDescent="0.3">
      <c r="B28" s="106"/>
      <c r="C28" s="214" t="s">
        <v>180</v>
      </c>
      <c r="D28" s="215"/>
      <c r="E28" s="209" t="s">
        <v>177</v>
      </c>
      <c r="F28" s="210"/>
      <c r="G28" s="109"/>
      <c r="H28" s="110"/>
    </row>
    <row r="29" spans="2:8" ht="33" customHeight="1" x14ac:dyDescent="0.3">
      <c r="B29" s="106"/>
      <c r="C29" s="214" t="s">
        <v>180</v>
      </c>
      <c r="D29" s="215"/>
      <c r="E29" s="209" t="s">
        <v>177</v>
      </c>
      <c r="F29" s="210"/>
      <c r="G29" s="109"/>
      <c r="H29" s="110"/>
    </row>
    <row r="30" spans="2:8" ht="30" customHeight="1" x14ac:dyDescent="0.3">
      <c r="B30" s="106"/>
      <c r="C30" s="214" t="s">
        <v>181</v>
      </c>
      <c r="D30" s="215"/>
      <c r="E30" s="209" t="s">
        <v>178</v>
      </c>
      <c r="F30" s="210"/>
      <c r="G30" s="109"/>
      <c r="H30" s="110"/>
    </row>
    <row r="31" spans="2:8" ht="35.25" customHeight="1" x14ac:dyDescent="0.3">
      <c r="B31" s="106"/>
      <c r="C31" s="214" t="s">
        <v>182</v>
      </c>
      <c r="D31" s="215"/>
      <c r="E31" s="209" t="s">
        <v>183</v>
      </c>
      <c r="F31" s="210"/>
      <c r="G31" s="109"/>
      <c r="H31" s="110"/>
    </row>
    <row r="32" spans="2:8" ht="31.5" customHeight="1" x14ac:dyDescent="0.3">
      <c r="B32" s="106"/>
      <c r="C32" s="214" t="s">
        <v>184</v>
      </c>
      <c r="D32" s="215"/>
      <c r="E32" s="209" t="s">
        <v>185</v>
      </c>
      <c r="F32" s="210"/>
      <c r="G32" s="109"/>
      <c r="H32" s="110"/>
    </row>
    <row r="33" spans="2:8" ht="35.25" customHeight="1" x14ac:dyDescent="0.3">
      <c r="B33" s="106"/>
      <c r="C33" s="214" t="s">
        <v>186</v>
      </c>
      <c r="D33" s="215"/>
      <c r="E33" s="209" t="s">
        <v>187</v>
      </c>
      <c r="F33" s="210"/>
      <c r="G33" s="109"/>
      <c r="H33" s="110"/>
    </row>
    <row r="34" spans="2:8" ht="59.25" customHeight="1" x14ac:dyDescent="0.3">
      <c r="B34" s="106"/>
      <c r="C34" s="214" t="s">
        <v>188</v>
      </c>
      <c r="D34" s="215"/>
      <c r="E34" s="209" t="s">
        <v>189</v>
      </c>
      <c r="F34" s="210"/>
      <c r="G34" s="109"/>
      <c r="H34" s="110"/>
    </row>
    <row r="35" spans="2:8" ht="29.25" customHeight="1" x14ac:dyDescent="0.3">
      <c r="B35" s="106"/>
      <c r="C35" s="214" t="s">
        <v>29</v>
      </c>
      <c r="D35" s="215"/>
      <c r="E35" s="209" t="s">
        <v>190</v>
      </c>
      <c r="F35" s="210"/>
      <c r="G35" s="109"/>
      <c r="H35" s="110"/>
    </row>
    <row r="36" spans="2:8" ht="82.5" customHeight="1" x14ac:dyDescent="0.3">
      <c r="B36" s="106"/>
      <c r="C36" s="214" t="s">
        <v>192</v>
      </c>
      <c r="D36" s="215"/>
      <c r="E36" s="209" t="s">
        <v>191</v>
      </c>
      <c r="F36" s="210"/>
      <c r="G36" s="109"/>
      <c r="H36" s="110"/>
    </row>
    <row r="37" spans="2:8" ht="46.5" customHeight="1" x14ac:dyDescent="0.3">
      <c r="B37" s="106"/>
      <c r="C37" s="214" t="s">
        <v>38</v>
      </c>
      <c r="D37" s="215"/>
      <c r="E37" s="209" t="s">
        <v>193</v>
      </c>
      <c r="F37" s="210"/>
      <c r="G37" s="109"/>
      <c r="H37" s="110"/>
    </row>
    <row r="38" spans="2:8" ht="6.75" customHeight="1" thickBot="1" x14ac:dyDescent="0.35">
      <c r="B38" s="106"/>
      <c r="C38" s="216"/>
      <c r="D38" s="217"/>
      <c r="E38" s="218"/>
      <c r="F38" s="219"/>
      <c r="G38" s="109"/>
      <c r="H38" s="110"/>
    </row>
    <row r="39" spans="2:8" ht="15" thickTop="1" x14ac:dyDescent="0.3">
      <c r="B39" s="106"/>
      <c r="C39" s="107"/>
      <c r="D39" s="107"/>
      <c r="E39" s="108"/>
      <c r="F39" s="108"/>
      <c r="G39" s="109"/>
      <c r="H39" s="110"/>
    </row>
    <row r="40" spans="2:8" ht="21" customHeight="1" x14ac:dyDescent="0.3">
      <c r="B40" s="211" t="s">
        <v>202</v>
      </c>
      <c r="C40" s="212"/>
      <c r="D40" s="212"/>
      <c r="E40" s="212"/>
      <c r="F40" s="212"/>
      <c r="G40" s="212"/>
      <c r="H40" s="213"/>
    </row>
    <row r="41" spans="2:8" ht="20.25" customHeight="1" x14ac:dyDescent="0.3">
      <c r="B41" s="211" t="s">
        <v>203</v>
      </c>
      <c r="C41" s="212"/>
      <c r="D41" s="212"/>
      <c r="E41" s="212"/>
      <c r="F41" s="212"/>
      <c r="G41" s="212"/>
      <c r="H41" s="213"/>
    </row>
    <row r="42" spans="2:8" ht="20.25" customHeight="1" x14ac:dyDescent="0.3">
      <c r="B42" s="211" t="s">
        <v>204</v>
      </c>
      <c r="C42" s="212"/>
      <c r="D42" s="212"/>
      <c r="E42" s="212"/>
      <c r="F42" s="212"/>
      <c r="G42" s="212"/>
      <c r="H42" s="213"/>
    </row>
    <row r="43" spans="2:8" ht="20.25" customHeight="1" x14ac:dyDescent="0.3">
      <c r="B43" s="211" t="s">
        <v>205</v>
      </c>
      <c r="C43" s="212"/>
      <c r="D43" s="212"/>
      <c r="E43" s="212"/>
      <c r="F43" s="212"/>
      <c r="G43" s="212"/>
      <c r="H43" s="213"/>
    </row>
    <row r="44" spans="2:8" x14ac:dyDescent="0.3">
      <c r="B44" s="211" t="s">
        <v>206</v>
      </c>
      <c r="C44" s="212"/>
      <c r="D44" s="212"/>
      <c r="E44" s="212"/>
      <c r="F44" s="212"/>
      <c r="G44" s="212"/>
      <c r="H44" s="213"/>
    </row>
    <row r="45" spans="2:8" ht="15" thickBot="1" x14ac:dyDescent="0.35">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2"/>
  <sheetViews>
    <sheetView tabSelected="1" zoomScale="70" zoomScaleNormal="70" workbookViewId="0">
      <selection activeCell="J16" sqref="J16:J21"/>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4"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8.33203125" style="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7.44140625" style="1" customWidth="1"/>
    <col min="32" max="32" width="23" style="1" customWidth="1"/>
    <col min="33" max="33" width="18.88671875" style="1" customWidth="1"/>
    <col min="34" max="34" width="16.88671875" style="1" customWidth="1"/>
    <col min="35" max="35" width="14.88671875" style="1" customWidth="1"/>
    <col min="36" max="36" width="23.88671875" style="1" customWidth="1"/>
    <col min="37" max="37" width="21" style="1" customWidth="1"/>
    <col min="38" max="16384" width="11.44140625" style="1"/>
  </cols>
  <sheetData>
    <row r="1" spans="1:69" ht="16.5" customHeight="1" x14ac:dyDescent="0.25">
      <c r="A1" s="301"/>
      <c r="B1" s="301"/>
      <c r="C1" s="301"/>
      <c r="D1" s="301"/>
      <c r="E1" s="302" t="s">
        <v>243</v>
      </c>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4"/>
      <c r="AJ1" s="305" t="s">
        <v>244</v>
      </c>
      <c r="AK1" s="30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97.95" customHeight="1" x14ac:dyDescent="0.25">
      <c r="A2" s="301"/>
      <c r="B2" s="301"/>
      <c r="C2" s="301"/>
      <c r="D2" s="301"/>
      <c r="E2" s="307" t="s">
        <v>245</v>
      </c>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9"/>
      <c r="AJ2" s="305" t="s">
        <v>246</v>
      </c>
      <c r="AK2" s="30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69" x14ac:dyDescent="0.25">
      <c r="A3" s="25"/>
      <c r="B3" s="26"/>
      <c r="C3" s="25"/>
      <c r="D3" s="25"/>
      <c r="E3" s="6"/>
      <c r="F3" s="24"/>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row>
    <row r="4" spans="1:69" ht="26.25" customHeight="1" x14ac:dyDescent="0.25">
      <c r="A4" s="461" t="s">
        <v>42</v>
      </c>
      <c r="B4" s="461"/>
      <c r="C4" s="310" t="s">
        <v>218</v>
      </c>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row>
    <row r="5" spans="1:69" ht="25.2" customHeight="1" x14ac:dyDescent="0.25">
      <c r="A5" s="461" t="s">
        <v>129</v>
      </c>
      <c r="B5" s="461"/>
      <c r="C5" s="311" t="s">
        <v>226</v>
      </c>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row>
    <row r="6" spans="1:69" ht="49.8" customHeight="1" x14ac:dyDescent="0.25">
      <c r="A6" s="461" t="s">
        <v>43</v>
      </c>
      <c r="B6" s="461"/>
      <c r="C6" s="311" t="s">
        <v>227</v>
      </c>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1:69" s="149" customFormat="1" x14ac:dyDescent="0.25">
      <c r="A7" s="462" t="s">
        <v>138</v>
      </c>
      <c r="B7" s="463"/>
      <c r="C7" s="463"/>
      <c r="D7" s="463"/>
      <c r="E7" s="463"/>
      <c r="F7" s="463"/>
      <c r="G7" s="464"/>
      <c r="H7" s="462" t="s">
        <v>139</v>
      </c>
      <c r="I7" s="463"/>
      <c r="J7" s="463"/>
      <c r="K7" s="463"/>
      <c r="L7" s="463"/>
      <c r="M7" s="463"/>
      <c r="N7" s="464"/>
      <c r="O7" s="462" t="s">
        <v>140</v>
      </c>
      <c r="P7" s="463"/>
      <c r="Q7" s="463"/>
      <c r="R7" s="463"/>
      <c r="S7" s="463"/>
      <c r="T7" s="463"/>
      <c r="U7" s="463"/>
      <c r="V7" s="463"/>
      <c r="W7" s="464"/>
      <c r="X7" s="462" t="s">
        <v>141</v>
      </c>
      <c r="Y7" s="463"/>
      <c r="Z7" s="463"/>
      <c r="AA7" s="463"/>
      <c r="AB7" s="463"/>
      <c r="AC7" s="463"/>
      <c r="AD7" s="464"/>
      <c r="AE7" s="462" t="s">
        <v>34</v>
      </c>
      <c r="AF7" s="463"/>
      <c r="AG7" s="463"/>
      <c r="AH7" s="463"/>
      <c r="AI7" s="463"/>
      <c r="AJ7" s="463"/>
      <c r="AK7" s="464"/>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row>
    <row r="8" spans="1:69" ht="16.5" customHeight="1" x14ac:dyDescent="0.25">
      <c r="A8" s="465" t="s">
        <v>0</v>
      </c>
      <c r="B8" s="466" t="s">
        <v>2</v>
      </c>
      <c r="C8" s="467" t="s">
        <v>3</v>
      </c>
      <c r="D8" s="467" t="s">
        <v>41</v>
      </c>
      <c r="E8" s="468" t="s">
        <v>1</v>
      </c>
      <c r="F8" s="469" t="s">
        <v>49</v>
      </c>
      <c r="G8" s="467" t="s">
        <v>134</v>
      </c>
      <c r="H8" s="470" t="s">
        <v>33</v>
      </c>
      <c r="I8" s="471" t="s">
        <v>5</v>
      </c>
      <c r="J8" s="469" t="s">
        <v>86</v>
      </c>
      <c r="K8" s="469" t="s">
        <v>91</v>
      </c>
      <c r="L8" s="472" t="s">
        <v>44</v>
      </c>
      <c r="M8" s="471" t="s">
        <v>5</v>
      </c>
      <c r="N8" s="467" t="s">
        <v>47</v>
      </c>
      <c r="O8" s="473" t="s">
        <v>11</v>
      </c>
      <c r="P8" s="474" t="s">
        <v>161</v>
      </c>
      <c r="Q8" s="469" t="s">
        <v>12</v>
      </c>
      <c r="R8" s="474" t="s">
        <v>8</v>
      </c>
      <c r="S8" s="474"/>
      <c r="T8" s="474"/>
      <c r="U8" s="474"/>
      <c r="V8" s="474"/>
      <c r="W8" s="474"/>
      <c r="X8" s="475" t="s">
        <v>137</v>
      </c>
      <c r="Y8" s="475" t="s">
        <v>45</v>
      </c>
      <c r="Z8" s="475" t="s">
        <v>5</v>
      </c>
      <c r="AA8" s="475" t="s">
        <v>46</v>
      </c>
      <c r="AB8" s="475" t="s">
        <v>5</v>
      </c>
      <c r="AC8" s="475" t="s">
        <v>48</v>
      </c>
      <c r="AD8" s="473" t="s">
        <v>29</v>
      </c>
      <c r="AE8" s="474" t="s">
        <v>34</v>
      </c>
      <c r="AF8" s="474" t="s">
        <v>213</v>
      </c>
      <c r="AG8" s="474" t="s">
        <v>35</v>
      </c>
      <c r="AH8" s="474" t="s">
        <v>36</v>
      </c>
      <c r="AI8" s="474" t="s">
        <v>37</v>
      </c>
      <c r="AJ8" s="474" t="s">
        <v>248</v>
      </c>
      <c r="AK8" s="474" t="s">
        <v>38</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s="3" customFormat="1" ht="54.6" customHeight="1" x14ac:dyDescent="0.3">
      <c r="A9" s="476"/>
      <c r="B9" s="466"/>
      <c r="C9" s="474"/>
      <c r="D9" s="474"/>
      <c r="E9" s="466"/>
      <c r="F9" s="467"/>
      <c r="G9" s="474"/>
      <c r="H9" s="467"/>
      <c r="I9" s="462"/>
      <c r="J9" s="467"/>
      <c r="K9" s="467"/>
      <c r="L9" s="462"/>
      <c r="M9" s="462"/>
      <c r="N9" s="474"/>
      <c r="O9" s="477"/>
      <c r="P9" s="474"/>
      <c r="Q9" s="467"/>
      <c r="R9" s="478" t="s">
        <v>13</v>
      </c>
      <c r="S9" s="478" t="s">
        <v>17</v>
      </c>
      <c r="T9" s="478" t="s">
        <v>28</v>
      </c>
      <c r="U9" s="478" t="s">
        <v>18</v>
      </c>
      <c r="V9" s="478" t="s">
        <v>21</v>
      </c>
      <c r="W9" s="478" t="s">
        <v>24</v>
      </c>
      <c r="X9" s="475"/>
      <c r="Y9" s="475"/>
      <c r="Z9" s="475"/>
      <c r="AA9" s="475"/>
      <c r="AB9" s="475"/>
      <c r="AC9" s="475"/>
      <c r="AD9" s="477"/>
      <c r="AE9" s="474"/>
      <c r="AF9" s="474"/>
      <c r="AG9" s="474"/>
      <c r="AH9" s="474"/>
      <c r="AI9" s="474"/>
      <c r="AJ9" s="474"/>
      <c r="AK9" s="474"/>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row>
    <row r="10" spans="1:69" s="2" customFormat="1" hidden="1" x14ac:dyDescent="0.3">
      <c r="A10" s="229">
        <v>1</v>
      </c>
      <c r="B10" s="220" t="s">
        <v>131</v>
      </c>
      <c r="C10" s="220"/>
      <c r="D10" s="220"/>
      <c r="E10" s="232"/>
      <c r="F10" s="220"/>
      <c r="G10" s="223"/>
      <c r="H10" s="226"/>
      <c r="I10" s="238"/>
      <c r="J10" s="241"/>
      <c r="K10" s="238"/>
      <c r="L10" s="226"/>
      <c r="M10" s="238"/>
      <c r="N10" s="235"/>
      <c r="O10" s="5" t="s">
        <v>223</v>
      </c>
      <c r="P10" s="147"/>
      <c r="Q10" s="135"/>
      <c r="R10" s="137"/>
      <c r="S10" s="137"/>
      <c r="T10" s="138"/>
      <c r="U10" s="137"/>
      <c r="V10" s="137"/>
      <c r="W10" s="137"/>
      <c r="X10" s="139"/>
      <c r="Y10" s="140"/>
      <c r="Z10" s="141"/>
      <c r="AA10" s="140"/>
      <c r="AB10" s="141"/>
      <c r="AC10" s="142"/>
      <c r="AD10" s="143"/>
      <c r="AE10" s="144"/>
      <c r="AF10" s="144"/>
      <c r="AG10" s="144"/>
      <c r="AH10" s="145"/>
      <c r="AI10" s="145"/>
      <c r="AJ10" s="144"/>
      <c r="AK10" s="146"/>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51.5" hidden="1" customHeight="1" x14ac:dyDescent="0.25">
      <c r="A11" s="230"/>
      <c r="B11" s="221"/>
      <c r="C11" s="221"/>
      <c r="D11" s="221"/>
      <c r="E11" s="233"/>
      <c r="F11" s="221"/>
      <c r="G11" s="224"/>
      <c r="H11" s="227"/>
      <c r="I11" s="239"/>
      <c r="J11" s="242"/>
      <c r="K11" s="239"/>
      <c r="L11" s="227"/>
      <c r="M11" s="239"/>
      <c r="N11" s="236"/>
      <c r="O11" s="5"/>
      <c r="P11" s="134"/>
      <c r="Q11" s="135"/>
      <c r="R11" s="137"/>
      <c r="S11" s="137"/>
      <c r="T11" s="138"/>
      <c r="U11" s="137"/>
      <c r="V11" s="137"/>
      <c r="W11" s="137"/>
      <c r="X11" s="139"/>
      <c r="Y11" s="140"/>
      <c r="Z11" s="141"/>
      <c r="AA11" s="140"/>
      <c r="AB11" s="141"/>
      <c r="AC11" s="142"/>
      <c r="AD11" s="143"/>
      <c r="AE11" s="144"/>
      <c r="AF11" s="144"/>
      <c r="AG11" s="144"/>
      <c r="AH11" s="145"/>
      <c r="AI11" s="150"/>
      <c r="AJ11" s="144"/>
      <c r="AK11" s="14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idden="1" x14ac:dyDescent="0.25">
      <c r="A12" s="230"/>
      <c r="B12" s="221"/>
      <c r="C12" s="221"/>
      <c r="D12" s="221"/>
      <c r="E12" s="233"/>
      <c r="F12" s="221"/>
      <c r="G12" s="224"/>
      <c r="H12" s="227"/>
      <c r="I12" s="239"/>
      <c r="J12" s="242"/>
      <c r="K12" s="239"/>
      <c r="L12" s="227"/>
      <c r="M12" s="239"/>
      <c r="N12" s="236"/>
      <c r="O12" s="5"/>
      <c r="P12" s="136"/>
      <c r="Q12" s="135"/>
      <c r="R12" s="137"/>
      <c r="S12" s="137"/>
      <c r="T12" s="138"/>
      <c r="U12" s="137"/>
      <c r="V12" s="137"/>
      <c r="W12" s="137"/>
      <c r="X12" s="139"/>
      <c r="Y12" s="140"/>
      <c r="Z12" s="141"/>
      <c r="AA12" s="140"/>
      <c r="AB12" s="141"/>
      <c r="AC12" s="142"/>
      <c r="AD12" s="143"/>
      <c r="AE12" s="144"/>
      <c r="AF12" s="144"/>
      <c r="AG12" s="144"/>
      <c r="AH12" s="145"/>
      <c r="AI12" s="145"/>
      <c r="AJ12" s="144"/>
      <c r="AK12" s="14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idden="1" x14ac:dyDescent="0.25">
      <c r="A13" s="230"/>
      <c r="B13" s="221"/>
      <c r="C13" s="221"/>
      <c r="D13" s="221"/>
      <c r="E13" s="233"/>
      <c r="F13" s="221"/>
      <c r="G13" s="224"/>
      <c r="H13" s="227"/>
      <c r="I13" s="239"/>
      <c r="J13" s="242"/>
      <c r="K13" s="239"/>
      <c r="L13" s="227"/>
      <c r="M13" s="239"/>
      <c r="N13" s="236"/>
      <c r="O13" s="5"/>
      <c r="P13" s="134"/>
      <c r="Q13" s="135"/>
      <c r="R13" s="123"/>
      <c r="S13" s="123"/>
      <c r="T13" s="124"/>
      <c r="U13" s="123"/>
      <c r="V13" s="123"/>
      <c r="W13" s="123"/>
      <c r="X13" s="125"/>
      <c r="Y13" s="126"/>
      <c r="Z13" s="127"/>
      <c r="AA13" s="126"/>
      <c r="AB13" s="127"/>
      <c r="AC13" s="128"/>
      <c r="AD13" s="129"/>
      <c r="AE13" s="130"/>
      <c r="AF13" s="130"/>
      <c r="AG13" s="130"/>
      <c r="AH13" s="132"/>
      <c r="AI13" s="132"/>
      <c r="AJ13" s="130"/>
      <c r="AK13" s="131"/>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idden="1" x14ac:dyDescent="0.25">
      <c r="A14" s="230"/>
      <c r="B14" s="221"/>
      <c r="C14" s="221"/>
      <c r="D14" s="221"/>
      <c r="E14" s="233"/>
      <c r="F14" s="221"/>
      <c r="G14" s="224"/>
      <c r="H14" s="227"/>
      <c r="I14" s="239"/>
      <c r="J14" s="242"/>
      <c r="K14" s="239"/>
      <c r="L14" s="227"/>
      <c r="M14" s="239"/>
      <c r="N14" s="236"/>
      <c r="O14" s="5"/>
      <c r="P14" s="134"/>
      <c r="Q14" s="135"/>
      <c r="R14" s="123"/>
      <c r="S14" s="123"/>
      <c r="T14" s="124"/>
      <c r="U14" s="123"/>
      <c r="V14" s="123"/>
      <c r="W14" s="123"/>
      <c r="X14" s="125"/>
      <c r="Y14" s="126"/>
      <c r="Z14" s="127"/>
      <c r="AA14" s="126"/>
      <c r="AB14" s="127"/>
      <c r="AC14" s="128"/>
      <c r="AD14" s="129"/>
      <c r="AE14" s="130"/>
      <c r="AF14" s="130"/>
      <c r="AG14" s="130"/>
      <c r="AH14" s="132"/>
      <c r="AI14" s="132"/>
      <c r="AJ14" s="130"/>
      <c r="AK14" s="131"/>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idden="1" x14ac:dyDescent="0.25">
      <c r="A15" s="231"/>
      <c r="B15" s="222"/>
      <c r="C15" s="222"/>
      <c r="D15" s="222"/>
      <c r="E15" s="234"/>
      <c r="F15" s="222"/>
      <c r="G15" s="225"/>
      <c r="H15" s="228"/>
      <c r="I15" s="240"/>
      <c r="J15" s="243"/>
      <c r="K15" s="240"/>
      <c r="L15" s="228"/>
      <c r="M15" s="240"/>
      <c r="N15" s="237"/>
      <c r="O15" s="5"/>
      <c r="P15" s="134"/>
      <c r="Q15" s="135"/>
      <c r="R15" s="123"/>
      <c r="S15" s="123"/>
      <c r="T15" s="124"/>
      <c r="U15" s="123"/>
      <c r="V15" s="123"/>
      <c r="W15" s="123"/>
      <c r="X15" s="125"/>
      <c r="Y15" s="126"/>
      <c r="Z15" s="127"/>
      <c r="AA15" s="126"/>
      <c r="AB15" s="127"/>
      <c r="AC15" s="128"/>
      <c r="AD15" s="129"/>
      <c r="AE15" s="130"/>
      <c r="AF15" s="130"/>
      <c r="AG15" s="130"/>
      <c r="AH15" s="132"/>
      <c r="AI15" s="132"/>
      <c r="AJ15" s="130"/>
      <c r="AK15" s="131"/>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s="2" customFormat="1" ht="198" customHeight="1" x14ac:dyDescent="0.3">
      <c r="A16" s="229">
        <v>1</v>
      </c>
      <c r="B16" s="220" t="s">
        <v>133</v>
      </c>
      <c r="C16" s="232" t="s">
        <v>220</v>
      </c>
      <c r="D16" s="232" t="s">
        <v>219</v>
      </c>
      <c r="E16" s="232" t="s">
        <v>239</v>
      </c>
      <c r="F16" s="232" t="s">
        <v>122</v>
      </c>
      <c r="G16" s="253">
        <v>100</v>
      </c>
      <c r="H16" s="247" t="str">
        <f>IF(G16&lt;=0,"",IF(G16&lt;=2,"Muy Baja",IF(G16&lt;=24,"Baja",IF(G16&lt;=500,"Media",IF(G16&lt;=5000,"Alta","Muy Alta")))))</f>
        <v>Media</v>
      </c>
      <c r="I16" s="244">
        <f>IF(H16="","",IF(H16="Muy Baja",0.2,IF(H16="Baja",0.4,IF(H16="Media",0.6,IF(H16="Alta",0.8,IF(H16="Muy Alta",1,))))))</f>
        <v>0.6</v>
      </c>
      <c r="J16" s="256" t="s">
        <v>153</v>
      </c>
      <c r="K16" s="244"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47" t="str">
        <f>IF(OR(K16='Tabla Impacto'!$C$11,K16='Tabla Impacto'!$D$11),"Leve",IF(OR(K16='Tabla Impacto'!$C$12,K16='Tabla Impacto'!$D$12),"Menor",IF(OR(K16='Tabla Impacto'!$C$13,K16='Tabla Impacto'!$D$13),"Moderado",IF(OR(K16='Tabla Impacto'!$C$14,K16='Tabla Impacto'!$D$14),"Mayor",IF(OR(K16='Tabla Impacto'!$C$15,K16='Tabla Impacto'!$D$15),"Catastrófico","")))))</f>
        <v>Moderado</v>
      </c>
      <c r="M16" s="244">
        <f>IF(L16="","",IF(L16="Leve",0.2,IF(L16="Menor",0.4,IF(L16="Moderado",0.6,IF(L16="Mayor",0.8,IF(L16="Catastrófico",1,))))))</f>
        <v>0.6</v>
      </c>
      <c r="N16" s="250"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68">
        <v>1</v>
      </c>
      <c r="P16" s="169" t="s">
        <v>214</v>
      </c>
      <c r="Q16" s="170" t="str">
        <f>IF(OR(R16="Preventivo",R16="Detectivo"),"Probabilidad",IF(R16="Correctivo","Impacto",""))</f>
        <v>Probabilidad</v>
      </c>
      <c r="R16" s="171" t="s">
        <v>14</v>
      </c>
      <c r="S16" s="171" t="s">
        <v>9</v>
      </c>
      <c r="T16" s="172" t="str">
        <f>IF(AND(R16="Preventivo",S16="Automático"),"50%",IF(AND(R16="Preventivo",S16="Manual"),"40%",IF(AND(R16="Detectivo",S16="Automático"),"40%",IF(AND(R16="Detectivo",S16="Manual"),"30%",IF(AND(R16="Correctivo",S16="Automático"),"35%",IF(AND(R16="Correctivo",S16="Manual"),"25%",""))))))</f>
        <v>40%</v>
      </c>
      <c r="U16" s="171" t="s">
        <v>19</v>
      </c>
      <c r="V16" s="171" t="s">
        <v>22</v>
      </c>
      <c r="W16" s="171" t="s">
        <v>118</v>
      </c>
      <c r="X16" s="173">
        <f>IFERROR(IF(Q16="Probabilidad",(I16-(+I16*T16)),IF(Q16="Impacto",I16,"")),"")</f>
        <v>0.36</v>
      </c>
      <c r="Y16" s="174" t="str">
        <f>IFERROR(IF(X16="","",IF(X16&lt;=0.2,"Muy Baja",IF(X16&lt;=0.4,"Baja",IF(X16&lt;=0.6,"Media",IF(X16&lt;=0.8,"Alta","Muy Alta"))))),"")</f>
        <v>Baja</v>
      </c>
      <c r="Z16" s="175">
        <f>+X16</f>
        <v>0.36</v>
      </c>
      <c r="AA16" s="174" t="str">
        <f>IFERROR(IF(AB16="","",IF(AB16&lt;=0.2,"Leve",IF(AB16&lt;=0.4,"Menor",IF(AB16&lt;=0.6,"Moderado",IF(AB16&lt;=0.8,"Mayor","Catastrófico"))))),"")</f>
        <v>Moderado</v>
      </c>
      <c r="AB16" s="175">
        <f>IFERROR(IF(Q16="Impacto",(M16-(+M16*T16)),IF(Q16="Probabilidad",M16,"")),"")</f>
        <v>0.6</v>
      </c>
      <c r="AC16" s="17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77" t="s">
        <v>135</v>
      </c>
      <c r="AE16" s="178" t="s">
        <v>247</v>
      </c>
      <c r="AF16" s="178" t="s">
        <v>216</v>
      </c>
      <c r="AG16" s="178" t="s">
        <v>217</v>
      </c>
      <c r="AH16" s="163" t="s">
        <v>240</v>
      </c>
      <c r="AI16" s="163" t="s">
        <v>241</v>
      </c>
      <c r="AJ16" s="178" t="s">
        <v>235</v>
      </c>
      <c r="AK16" s="146" t="s">
        <v>40</v>
      </c>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row>
    <row r="17" spans="1:69" s="2" customFormat="1" ht="82.8" x14ac:dyDescent="0.3">
      <c r="A17" s="230"/>
      <c r="B17" s="221"/>
      <c r="C17" s="233"/>
      <c r="D17" s="233"/>
      <c r="E17" s="233"/>
      <c r="F17" s="233"/>
      <c r="G17" s="254"/>
      <c r="H17" s="248"/>
      <c r="I17" s="245"/>
      <c r="J17" s="257"/>
      <c r="K17" s="245">
        <f>IF(NOT(ISERROR(MATCH(J17,_xlfn.ANCHORARRAY(E28),0))),I30&amp;"Por favor no seleccionar los criterios de impacto",J17)</f>
        <v>0</v>
      </c>
      <c r="L17" s="248"/>
      <c r="M17" s="245"/>
      <c r="N17" s="251"/>
      <c r="O17" s="168">
        <v>2</v>
      </c>
      <c r="P17" s="169" t="s">
        <v>221</v>
      </c>
      <c r="Q17" s="170" t="str">
        <f>IF(OR(R17="Preventivo",R17="Detectivo"),"Probabilidad",IF(R17="Correctivo","Impacto",""))</f>
        <v>Impacto</v>
      </c>
      <c r="R17" s="171" t="s">
        <v>16</v>
      </c>
      <c r="S17" s="171" t="s">
        <v>9</v>
      </c>
      <c r="T17" s="172" t="str">
        <f t="shared" ref="T17:T21" si="0">IF(AND(R17="Preventivo",S17="Automático"),"50%",IF(AND(R17="Preventivo",S17="Manual"),"40%",IF(AND(R17="Detectivo",S17="Automático"),"40%",IF(AND(R17="Detectivo",S17="Manual"),"30%",IF(AND(R17="Correctivo",S17="Automático"),"35%",IF(AND(R17="Correctivo",S17="Manual"),"25%",""))))))</f>
        <v>25%</v>
      </c>
      <c r="U17" s="171" t="s">
        <v>19</v>
      </c>
      <c r="V17" s="171" t="s">
        <v>23</v>
      </c>
      <c r="W17" s="171" t="s">
        <v>118</v>
      </c>
      <c r="X17" s="173">
        <f>IFERROR(IF(AND(Q16="Probabilidad",Q17="Probabilidad"),(Z16-(+Z16*T17)),IF(Q17="Probabilidad",(I16-(+I16*T17)),IF(Q17="Impacto",Z16,""))),"")</f>
        <v>0.36</v>
      </c>
      <c r="Y17" s="174" t="str">
        <f t="shared" ref="Y17:Y69" si="1">IFERROR(IF(X17="","",IF(X17&lt;=0.2,"Muy Baja",IF(X17&lt;=0.4,"Baja",IF(X17&lt;=0.6,"Media",IF(X17&lt;=0.8,"Alta","Muy Alta"))))),"")</f>
        <v>Baja</v>
      </c>
      <c r="Z17" s="175">
        <f t="shared" ref="Z17:Z21" si="2">+X17</f>
        <v>0.36</v>
      </c>
      <c r="AA17" s="174" t="str">
        <f t="shared" ref="AA17:AA69" si="3">IFERROR(IF(AB17="","",IF(AB17&lt;=0.2,"Leve",IF(AB17&lt;=0.4,"Menor",IF(AB17&lt;=0.6,"Moderado",IF(AB17&lt;=0.8,"Mayor","Catastrófico"))))),"")</f>
        <v>Moderado</v>
      </c>
      <c r="AB17" s="175">
        <f>IFERROR(IF(AND(Q16="Impacto",Q17="Impacto"),(AB16-(+AB16*T17)),IF(Q17="Impacto",(M16-(+M16*T17)),IF(Q17="Probabilidad",AB16,""))),"")</f>
        <v>0.44999999999999996</v>
      </c>
      <c r="AC17" s="176" t="str">
        <f t="shared" ref="AC17:AC18" si="4">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77" t="s">
        <v>136</v>
      </c>
      <c r="AE17" s="178" t="s">
        <v>236</v>
      </c>
      <c r="AF17" s="178" t="s">
        <v>216</v>
      </c>
      <c r="AG17" s="178" t="s">
        <v>217</v>
      </c>
      <c r="AH17" s="162">
        <v>44927</v>
      </c>
      <c r="AI17" s="163" t="s">
        <v>238</v>
      </c>
      <c r="AJ17" s="178" t="s">
        <v>225</v>
      </c>
      <c r="AK17" s="146" t="s">
        <v>40</v>
      </c>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row>
    <row r="18" spans="1:69" s="2" customFormat="1" ht="82.8" x14ac:dyDescent="0.3">
      <c r="A18" s="230"/>
      <c r="B18" s="221"/>
      <c r="C18" s="233"/>
      <c r="D18" s="233"/>
      <c r="E18" s="233"/>
      <c r="F18" s="233"/>
      <c r="G18" s="254"/>
      <c r="H18" s="248"/>
      <c r="I18" s="245"/>
      <c r="J18" s="257"/>
      <c r="K18" s="245">
        <f>IF(NOT(ISERROR(MATCH(J18,_xlfn.ANCHORARRAY(E29),0))),I31&amp;"Por favor no seleccionar los criterios de impacto",J18)</f>
        <v>0</v>
      </c>
      <c r="L18" s="248"/>
      <c r="M18" s="245"/>
      <c r="N18" s="251"/>
      <c r="O18" s="168">
        <v>3</v>
      </c>
      <c r="P18" s="178" t="s">
        <v>222</v>
      </c>
      <c r="Q18" s="170" t="str">
        <f>IF(OR(R18="Preventivo",R18="Detectivo"),"Probabilidad",IF(R18="Correctivo","Impacto",""))</f>
        <v>Probabilidad</v>
      </c>
      <c r="R18" s="171" t="s">
        <v>15</v>
      </c>
      <c r="S18" s="171" t="s">
        <v>9</v>
      </c>
      <c r="T18" s="172" t="str">
        <f t="shared" si="0"/>
        <v>30%</v>
      </c>
      <c r="U18" s="171" t="s">
        <v>20</v>
      </c>
      <c r="V18" s="171" t="s">
        <v>23</v>
      </c>
      <c r="W18" s="171" t="s">
        <v>118</v>
      </c>
      <c r="X18" s="173">
        <f>IFERROR(IF(AND(Q17="Probabilidad",Q18="Probabilidad"),(Z17-(+Z17*T18)),IF(AND(Q17="Impacto",Q18="Probabilidad"),(Z16-(+Z16*T18)),IF(Q18="Impacto",Z17,""))),"")</f>
        <v>0.252</v>
      </c>
      <c r="Y18" s="174" t="str">
        <f t="shared" si="1"/>
        <v>Baja</v>
      </c>
      <c r="Z18" s="175">
        <f t="shared" si="2"/>
        <v>0.252</v>
      </c>
      <c r="AA18" s="174" t="str">
        <f t="shared" si="3"/>
        <v>Moderado</v>
      </c>
      <c r="AB18" s="175">
        <f>IFERROR(IF(AND(Q17="Impacto",Q18="Impacto"),(AB17-(+AB17*T18)),IF(AND(Q17="Probabilidad",Q18="Impacto"),(AB16-(+AB16*T18)),IF(Q18="Probabilidad",AB17,""))),"")</f>
        <v>0.44999999999999996</v>
      </c>
      <c r="AC18" s="176" t="str">
        <f t="shared" si="4"/>
        <v>Moderado</v>
      </c>
      <c r="AD18" s="177" t="s">
        <v>135</v>
      </c>
      <c r="AE18" s="178" t="s">
        <v>224</v>
      </c>
      <c r="AF18" s="178" t="s">
        <v>216</v>
      </c>
      <c r="AG18" s="178" t="s">
        <v>217</v>
      </c>
      <c r="AH18" s="162">
        <v>44927</v>
      </c>
      <c r="AI18" s="162">
        <v>45175</v>
      </c>
      <c r="AJ18" s="178" t="s">
        <v>237</v>
      </c>
      <c r="AK18" s="146"/>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row>
    <row r="19" spans="1:69" s="2" customFormat="1" hidden="1" x14ac:dyDescent="0.3">
      <c r="A19" s="230"/>
      <c r="B19" s="221"/>
      <c r="C19" s="233"/>
      <c r="D19" s="233"/>
      <c r="E19" s="233"/>
      <c r="F19" s="233"/>
      <c r="G19" s="254"/>
      <c r="H19" s="248"/>
      <c r="I19" s="245"/>
      <c r="J19" s="257"/>
      <c r="K19" s="245">
        <f>IF(NOT(ISERROR(MATCH(J19,_xlfn.ANCHORARRAY(E30),0))),I32&amp;"Por favor no seleccionar los criterios de impacto",J19)</f>
        <v>0</v>
      </c>
      <c r="L19" s="248"/>
      <c r="M19" s="245"/>
      <c r="N19" s="251"/>
      <c r="O19" s="168">
        <v>4</v>
      </c>
      <c r="P19" s="169"/>
      <c r="Q19" s="170" t="str">
        <f t="shared" ref="Q19:Q21" si="5">IF(OR(R19="Preventivo",R19="Detectivo"),"Probabilidad",IF(R19="Correctivo","Impacto",""))</f>
        <v/>
      </c>
      <c r="R19" s="171"/>
      <c r="S19" s="171"/>
      <c r="T19" s="172" t="str">
        <f t="shared" si="0"/>
        <v/>
      </c>
      <c r="U19" s="171"/>
      <c r="V19" s="171"/>
      <c r="W19" s="171"/>
      <c r="X19" s="173" t="str">
        <f t="shared" ref="X19:X21" si="6">IFERROR(IF(AND(Q18="Probabilidad",Q19="Probabilidad"),(Z18-(+Z18*T19)),IF(AND(Q18="Impacto",Q19="Probabilidad"),(Z17-(+Z17*T19)),IF(Q19="Impacto",Z18,""))),"")</f>
        <v/>
      </c>
      <c r="Y19" s="174" t="str">
        <f t="shared" si="1"/>
        <v/>
      </c>
      <c r="Z19" s="175" t="str">
        <f t="shared" si="2"/>
        <v/>
      </c>
      <c r="AA19" s="174" t="str">
        <f t="shared" si="3"/>
        <v/>
      </c>
      <c r="AB19" s="175" t="str">
        <f t="shared" ref="AB19:AB21" si="7">IFERROR(IF(AND(Q18="Impacto",Q19="Impacto"),(AB18-(+AB18*T19)),IF(AND(Q18="Probabilidad",Q19="Impacto"),(AB17-(+AB17*T19)),IF(Q19="Probabilidad",AB18,""))),"")</f>
        <v/>
      </c>
      <c r="AC19" s="176"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7"/>
      <c r="AE19" s="178"/>
      <c r="AF19" s="178"/>
      <c r="AG19" s="178" t="s">
        <v>212</v>
      </c>
      <c r="AH19" s="162"/>
      <c r="AI19" s="162"/>
      <c r="AJ19" s="178"/>
      <c r="AK19" s="146"/>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row>
    <row r="20" spans="1:69" s="2" customFormat="1" hidden="1" x14ac:dyDescent="0.3">
      <c r="A20" s="230"/>
      <c r="B20" s="221"/>
      <c r="C20" s="233"/>
      <c r="D20" s="233"/>
      <c r="E20" s="233"/>
      <c r="F20" s="233"/>
      <c r="G20" s="254"/>
      <c r="H20" s="248"/>
      <c r="I20" s="245"/>
      <c r="J20" s="257"/>
      <c r="K20" s="245">
        <f>IF(NOT(ISERROR(MATCH(J20,_xlfn.ANCHORARRAY(E31),0))),I33&amp;"Por favor no seleccionar los criterios de impacto",J20)</f>
        <v>0</v>
      </c>
      <c r="L20" s="248"/>
      <c r="M20" s="245"/>
      <c r="N20" s="251"/>
      <c r="O20" s="168">
        <v>5</v>
      </c>
      <c r="P20" s="169"/>
      <c r="Q20" s="170" t="str">
        <f t="shared" si="5"/>
        <v/>
      </c>
      <c r="R20" s="171"/>
      <c r="S20" s="171"/>
      <c r="T20" s="172" t="str">
        <f t="shared" si="0"/>
        <v/>
      </c>
      <c r="U20" s="171"/>
      <c r="V20" s="171"/>
      <c r="W20" s="171"/>
      <c r="X20" s="173" t="str">
        <f t="shared" si="6"/>
        <v/>
      </c>
      <c r="Y20" s="174" t="str">
        <f t="shared" si="1"/>
        <v/>
      </c>
      <c r="Z20" s="175" t="str">
        <f t="shared" si="2"/>
        <v/>
      </c>
      <c r="AA20" s="174" t="str">
        <f t="shared" si="3"/>
        <v/>
      </c>
      <c r="AB20" s="175" t="str">
        <f t="shared" si="7"/>
        <v/>
      </c>
      <c r="AC20" s="176" t="str">
        <f t="shared" ref="AC20:AC21" si="8">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77"/>
      <c r="AE20" s="178"/>
      <c r="AF20" s="178"/>
      <c r="AG20" s="178" t="s">
        <v>212</v>
      </c>
      <c r="AH20" s="162"/>
      <c r="AI20" s="162"/>
      <c r="AJ20" s="178"/>
      <c r="AK20" s="146"/>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row>
    <row r="21" spans="1:69" s="2" customFormat="1" hidden="1" x14ac:dyDescent="0.3">
      <c r="A21" s="231"/>
      <c r="B21" s="222"/>
      <c r="C21" s="234"/>
      <c r="D21" s="234"/>
      <c r="E21" s="234"/>
      <c r="F21" s="234"/>
      <c r="G21" s="255"/>
      <c r="H21" s="249"/>
      <c r="I21" s="246"/>
      <c r="J21" s="258"/>
      <c r="K21" s="246">
        <f>IF(NOT(ISERROR(MATCH(J21,_xlfn.ANCHORARRAY(E32),0))),I34&amp;"Por favor no seleccionar los criterios de impacto",J21)</f>
        <v>0</v>
      </c>
      <c r="L21" s="249"/>
      <c r="M21" s="246"/>
      <c r="N21" s="252"/>
      <c r="O21" s="168">
        <v>6</v>
      </c>
      <c r="P21" s="169"/>
      <c r="Q21" s="170" t="str">
        <f t="shared" si="5"/>
        <v/>
      </c>
      <c r="R21" s="171"/>
      <c r="S21" s="171"/>
      <c r="T21" s="172" t="str">
        <f t="shared" si="0"/>
        <v/>
      </c>
      <c r="U21" s="171"/>
      <c r="V21" s="171"/>
      <c r="W21" s="171"/>
      <c r="X21" s="173" t="str">
        <f t="shared" si="6"/>
        <v/>
      </c>
      <c r="Y21" s="174" t="str">
        <f t="shared" si="1"/>
        <v/>
      </c>
      <c r="Z21" s="175" t="str">
        <f t="shared" si="2"/>
        <v/>
      </c>
      <c r="AA21" s="174" t="str">
        <f t="shared" si="3"/>
        <v/>
      </c>
      <c r="AB21" s="175" t="str">
        <f t="shared" si="7"/>
        <v/>
      </c>
      <c r="AC21" s="176" t="str">
        <f t="shared" si="8"/>
        <v/>
      </c>
      <c r="AD21" s="177"/>
      <c r="AE21" s="178"/>
      <c r="AF21" s="178"/>
      <c r="AG21" s="178" t="s">
        <v>212</v>
      </c>
      <c r="AH21" s="162"/>
      <c r="AI21" s="162"/>
      <c r="AJ21" s="178"/>
      <c r="AK21" s="146"/>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row>
    <row r="22" spans="1:69" s="2" customFormat="1" ht="124.2" x14ac:dyDescent="0.3">
      <c r="A22" s="229">
        <v>2</v>
      </c>
      <c r="B22" s="220" t="s">
        <v>133</v>
      </c>
      <c r="C22" s="232" t="s">
        <v>229</v>
      </c>
      <c r="D22" s="232" t="s">
        <v>230</v>
      </c>
      <c r="E22" s="232" t="s">
        <v>242</v>
      </c>
      <c r="F22" s="232" t="s">
        <v>122</v>
      </c>
      <c r="G22" s="253">
        <v>600</v>
      </c>
      <c r="H22" s="247" t="str">
        <f>IF(G22&lt;=0,"",IF(G22&lt;=2,"Muy Baja",IF(G22&lt;=24,"Baja",IF(G22&lt;=500,"Media",IF(G22&lt;=5000,"Alta","Muy Alta")))))</f>
        <v>Alta</v>
      </c>
      <c r="I22" s="244">
        <f>IF(H22="","",IF(H22="Muy Baja",0.2,IF(H22="Baja",0.4,IF(H22="Media",0.6,IF(H22="Alta",0.8,IF(H22="Muy Alta",1,))))))</f>
        <v>0.8</v>
      </c>
      <c r="J22" s="256" t="s">
        <v>153</v>
      </c>
      <c r="K22" s="244"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47" t="str">
        <f>IF(OR(K22='Tabla Impacto'!$C$11,K22='Tabla Impacto'!$D$11),"Leve",IF(OR(K22='Tabla Impacto'!$C$12,K22='Tabla Impacto'!$D$12),"Menor",IF(OR(K22='Tabla Impacto'!$C$13,K22='Tabla Impacto'!$D$13),"Moderado",IF(OR(K22='Tabla Impacto'!$C$14,K22='Tabla Impacto'!$D$14),"Mayor",IF(OR(K22='Tabla Impacto'!$C$15,K22='Tabla Impacto'!$D$15),"Catastrófico","")))))</f>
        <v>Moderado</v>
      </c>
      <c r="M22" s="244">
        <f>IF(L22="","",IF(L22="Leve",0.2,IF(L22="Menor",0.4,IF(L22="Moderado",0.6,IF(L22="Mayor",0.8,IF(L22="Catastrófico",1,))))))</f>
        <v>0.6</v>
      </c>
      <c r="N22" s="250"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Alto</v>
      </c>
      <c r="O22" s="168">
        <v>1</v>
      </c>
      <c r="P22" s="169" t="s">
        <v>231</v>
      </c>
      <c r="Q22" s="170" t="str">
        <f>IF(OR(R22="Preventivo",R22="Detectivo"),"Probabilidad",IF(R22="Correctivo","Impacto",""))</f>
        <v>Probabilidad</v>
      </c>
      <c r="R22" s="171" t="s">
        <v>14</v>
      </c>
      <c r="S22" s="171" t="s">
        <v>9</v>
      </c>
      <c r="T22" s="172" t="str">
        <f>IF(AND(R22="Preventivo",S22="Automático"),"50%",IF(AND(R22="Preventivo",S22="Manual"),"40%",IF(AND(R22="Detectivo",S22="Automático"),"40%",IF(AND(R22="Detectivo",S22="Manual"),"30%",IF(AND(R22="Correctivo",S22="Automático"),"35%",IF(AND(R22="Correctivo",S22="Manual"),"25%",""))))))</f>
        <v>40%</v>
      </c>
      <c r="U22" s="171" t="s">
        <v>20</v>
      </c>
      <c r="V22" s="171" t="s">
        <v>23</v>
      </c>
      <c r="W22" s="171" t="s">
        <v>119</v>
      </c>
      <c r="X22" s="173">
        <f>IFERROR(IF(Q22="Probabilidad",(I22-(+I22*T22)),IF(Q22="Impacto",I22,"")),"")</f>
        <v>0.48</v>
      </c>
      <c r="Y22" s="174" t="str">
        <f>IFERROR(IF(X22="","",IF(X22&lt;=0.2,"Muy Baja",IF(X22&lt;=0.4,"Baja",IF(X22&lt;=0.6,"Media",IF(X22&lt;=0.8,"Alta","Muy Alta"))))),"")</f>
        <v>Media</v>
      </c>
      <c r="Z22" s="175">
        <f>+X22</f>
        <v>0.48</v>
      </c>
      <c r="AA22" s="174" t="str">
        <f>IFERROR(IF(AB22="","",IF(AB22&lt;=0.2,"Leve",IF(AB22&lt;=0.4,"Menor",IF(AB22&lt;=0.6,"Moderado",IF(AB22&lt;=0.8,"Mayor","Catastrófico"))))),"")</f>
        <v>Moderado</v>
      </c>
      <c r="AB22" s="175">
        <f>IFERROR(IF(Q22="Impacto",(M22-(+M22*T22)),IF(Q22="Probabilidad",M22,"")),"")</f>
        <v>0.6</v>
      </c>
      <c r="AC22" s="17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77" t="s">
        <v>135</v>
      </c>
      <c r="AE22" s="178" t="s">
        <v>215</v>
      </c>
      <c r="AF22" s="178" t="s">
        <v>216</v>
      </c>
      <c r="AG22" s="178" t="s">
        <v>217</v>
      </c>
      <c r="AH22" s="162">
        <v>44927</v>
      </c>
      <c r="AI22" s="163" t="s">
        <v>232</v>
      </c>
      <c r="AJ22" s="178" t="s">
        <v>233</v>
      </c>
      <c r="AK22" s="146" t="s">
        <v>40</v>
      </c>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row>
    <row r="23" spans="1:69" s="2" customFormat="1" ht="68.400000000000006" x14ac:dyDescent="0.3">
      <c r="A23" s="230"/>
      <c r="B23" s="221"/>
      <c r="C23" s="233"/>
      <c r="D23" s="233"/>
      <c r="E23" s="233"/>
      <c r="F23" s="233"/>
      <c r="G23" s="254"/>
      <c r="H23" s="248"/>
      <c r="I23" s="245"/>
      <c r="J23" s="257"/>
      <c r="K23" s="245">
        <f t="shared" ref="K23:K27" si="9">IF(NOT(ISERROR(MATCH(J23,_xlfn.ANCHORARRAY(E34),0))),I36&amp;"Por favor no seleccionar los criterios de impacto",J23)</f>
        <v>0</v>
      </c>
      <c r="L23" s="248"/>
      <c r="M23" s="245"/>
      <c r="N23" s="251"/>
      <c r="O23" s="168">
        <v>2</v>
      </c>
      <c r="P23" s="169" t="s">
        <v>228</v>
      </c>
      <c r="Q23" s="170" t="str">
        <f>IF(OR(R23="Preventivo",R23="Detectivo"),"Probabilidad",IF(R23="Correctivo","Impacto",""))</f>
        <v>Probabilidad</v>
      </c>
      <c r="R23" s="171" t="s">
        <v>14</v>
      </c>
      <c r="S23" s="171" t="s">
        <v>9</v>
      </c>
      <c r="T23" s="172" t="str">
        <f t="shared" ref="T23:T27" si="10">IF(AND(R23="Preventivo",S23="Automático"),"50%",IF(AND(R23="Preventivo",S23="Manual"),"40%",IF(AND(R23="Detectivo",S23="Automático"),"40%",IF(AND(R23="Detectivo",S23="Manual"),"30%",IF(AND(R23="Correctivo",S23="Automático"),"35%",IF(AND(R23="Correctivo",S23="Manual"),"25%",""))))))</f>
        <v>40%</v>
      </c>
      <c r="U23" s="171" t="s">
        <v>20</v>
      </c>
      <c r="V23" s="171" t="s">
        <v>23</v>
      </c>
      <c r="W23" s="171" t="s">
        <v>118</v>
      </c>
      <c r="X23" s="180">
        <f>IFERROR(IF(AND(Q22="Probabilidad",Q23="Probabilidad"),(Z22-(+Z22*T23)),IF(Q23="Probabilidad",(I22-(+I22*T23)),IF(Q23="Impacto",Z22,""))),"")</f>
        <v>0.28799999999999998</v>
      </c>
      <c r="Y23" s="174" t="str">
        <f t="shared" si="1"/>
        <v>Baja</v>
      </c>
      <c r="Z23" s="175">
        <f t="shared" ref="Z23:Z27" si="11">+X23</f>
        <v>0.28799999999999998</v>
      </c>
      <c r="AA23" s="174" t="str">
        <f t="shared" si="3"/>
        <v>Moderado</v>
      </c>
      <c r="AB23" s="175">
        <f>IFERROR(IF(AND(Q22="Impacto",Q23="Impacto"),(AB22-(+AB22*T23)),IF(Q23="Impacto",(M22-(+M22*T23)),IF(Q23="Probabilidad",AB22,""))),"")</f>
        <v>0.6</v>
      </c>
      <c r="AC23" s="176" t="str">
        <f t="shared" ref="AC23:AC24" si="12">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77" t="s">
        <v>135</v>
      </c>
      <c r="AE23" s="178" t="s">
        <v>228</v>
      </c>
      <c r="AF23" s="178" t="s">
        <v>216</v>
      </c>
      <c r="AG23" s="178" t="s">
        <v>217</v>
      </c>
      <c r="AH23" s="162">
        <v>44927</v>
      </c>
      <c r="AI23" s="162">
        <v>45177</v>
      </c>
      <c r="AJ23" s="178" t="s">
        <v>234</v>
      </c>
      <c r="AK23" s="146" t="s">
        <v>40</v>
      </c>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row>
    <row r="24" spans="1:69" s="2" customFormat="1" x14ac:dyDescent="0.3">
      <c r="A24" s="230"/>
      <c r="B24" s="221"/>
      <c r="C24" s="233"/>
      <c r="D24" s="233"/>
      <c r="E24" s="233"/>
      <c r="F24" s="233"/>
      <c r="G24" s="254"/>
      <c r="H24" s="248"/>
      <c r="I24" s="245"/>
      <c r="J24" s="257"/>
      <c r="K24" s="245">
        <f t="shared" si="9"/>
        <v>0</v>
      </c>
      <c r="L24" s="248"/>
      <c r="M24" s="245"/>
      <c r="N24" s="251"/>
      <c r="O24" s="168">
        <v>3</v>
      </c>
      <c r="P24" s="179"/>
      <c r="Q24" s="170" t="str">
        <f>IF(OR(R24="Preventivo",R24="Detectivo"),"Probabilidad",IF(R24="Correctivo","Impacto",""))</f>
        <v/>
      </c>
      <c r="R24" s="171"/>
      <c r="S24" s="171"/>
      <c r="T24" s="172" t="str">
        <f t="shared" si="10"/>
        <v/>
      </c>
      <c r="U24" s="171"/>
      <c r="V24" s="171"/>
      <c r="W24" s="171"/>
      <c r="X24" s="173" t="str">
        <f>IFERROR(IF(AND(Q23="Probabilidad",Q24="Probabilidad"),(Z23-(+Z23*T24)),IF(AND(Q23="Impacto",Q24="Probabilidad"),(Z22-(+Z22*T24)),IF(Q24="Impacto",Z23,""))),"")</f>
        <v/>
      </c>
      <c r="Y24" s="174" t="str">
        <f t="shared" si="1"/>
        <v/>
      </c>
      <c r="Z24" s="175" t="str">
        <f t="shared" si="11"/>
        <v/>
      </c>
      <c r="AA24" s="174" t="str">
        <f t="shared" si="3"/>
        <v/>
      </c>
      <c r="AB24" s="175" t="str">
        <f>IFERROR(IF(AND(Q23="Impacto",Q24="Impacto"),(AB23-(+AB23*T24)),IF(AND(Q23="Probabilidad",Q24="Impacto"),(AB22-(+AB22*T24)),IF(Q24="Probabilidad",AB23,""))),"")</f>
        <v/>
      </c>
      <c r="AC24" s="176" t="str">
        <f t="shared" si="12"/>
        <v/>
      </c>
      <c r="AD24" s="177"/>
      <c r="AE24" s="178"/>
      <c r="AF24" s="178"/>
      <c r="AG24" s="178" t="s">
        <v>212</v>
      </c>
      <c r="AH24" s="162">
        <v>44927</v>
      </c>
      <c r="AI24" s="162"/>
      <c r="AJ24" s="178"/>
      <c r="AK24" s="146"/>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row>
    <row r="25" spans="1:69" s="2" customFormat="1" x14ac:dyDescent="0.3">
      <c r="A25" s="230"/>
      <c r="B25" s="221"/>
      <c r="C25" s="233"/>
      <c r="D25" s="233"/>
      <c r="E25" s="233"/>
      <c r="F25" s="233"/>
      <c r="G25" s="254"/>
      <c r="H25" s="248"/>
      <c r="I25" s="245"/>
      <c r="J25" s="257"/>
      <c r="K25" s="245">
        <f t="shared" si="9"/>
        <v>0</v>
      </c>
      <c r="L25" s="248"/>
      <c r="M25" s="245"/>
      <c r="N25" s="251"/>
      <c r="O25" s="168">
        <v>4</v>
      </c>
      <c r="P25" s="169"/>
      <c r="Q25" s="170" t="str">
        <f t="shared" ref="Q25:Q27" si="13">IF(OR(R25="Preventivo",R25="Detectivo"),"Probabilidad",IF(R25="Correctivo","Impacto",""))</f>
        <v/>
      </c>
      <c r="R25" s="171"/>
      <c r="S25" s="171"/>
      <c r="T25" s="172" t="str">
        <f t="shared" si="10"/>
        <v/>
      </c>
      <c r="U25" s="171"/>
      <c r="V25" s="171"/>
      <c r="W25" s="171"/>
      <c r="X25" s="173" t="str">
        <f t="shared" ref="X25:X27" si="14">IFERROR(IF(AND(Q24="Probabilidad",Q25="Probabilidad"),(Z24-(+Z24*T25)),IF(AND(Q24="Impacto",Q25="Probabilidad"),(Z23-(+Z23*T25)),IF(Q25="Impacto",Z24,""))),"")</f>
        <v/>
      </c>
      <c r="Y25" s="174" t="str">
        <f t="shared" si="1"/>
        <v/>
      </c>
      <c r="Z25" s="175" t="str">
        <f t="shared" si="11"/>
        <v/>
      </c>
      <c r="AA25" s="174" t="str">
        <f t="shared" si="3"/>
        <v/>
      </c>
      <c r="AB25" s="175" t="str">
        <f t="shared" ref="AB25:AB27" si="15">IFERROR(IF(AND(Q24="Impacto",Q25="Impacto"),(AB24-(+AB24*T25)),IF(AND(Q24="Probabilidad",Q25="Impacto"),(AB23-(+AB23*T25)),IF(Q25="Probabilidad",AB24,""))),"")</f>
        <v/>
      </c>
      <c r="AC25" s="17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77"/>
      <c r="AE25" s="178"/>
      <c r="AF25" s="178"/>
      <c r="AG25" s="178" t="s">
        <v>212</v>
      </c>
      <c r="AH25" s="162">
        <v>44927</v>
      </c>
      <c r="AI25" s="162"/>
      <c r="AJ25" s="178"/>
      <c r="AK25" s="146"/>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row>
    <row r="26" spans="1:69" s="2" customFormat="1" x14ac:dyDescent="0.3">
      <c r="A26" s="230"/>
      <c r="B26" s="221"/>
      <c r="C26" s="233"/>
      <c r="D26" s="233"/>
      <c r="E26" s="233"/>
      <c r="F26" s="233"/>
      <c r="G26" s="254"/>
      <c r="H26" s="248"/>
      <c r="I26" s="245"/>
      <c r="J26" s="257"/>
      <c r="K26" s="245">
        <f t="shared" si="9"/>
        <v>0</v>
      </c>
      <c r="L26" s="248"/>
      <c r="M26" s="245"/>
      <c r="N26" s="251"/>
      <c r="O26" s="168">
        <v>5</v>
      </c>
      <c r="P26" s="169"/>
      <c r="Q26" s="170" t="str">
        <f t="shared" si="13"/>
        <v/>
      </c>
      <c r="R26" s="171"/>
      <c r="S26" s="171"/>
      <c r="T26" s="172" t="str">
        <f t="shared" si="10"/>
        <v/>
      </c>
      <c r="U26" s="171"/>
      <c r="V26" s="171"/>
      <c r="W26" s="171"/>
      <c r="X26" s="173" t="str">
        <f t="shared" si="14"/>
        <v/>
      </c>
      <c r="Y26" s="174" t="str">
        <f t="shared" si="1"/>
        <v/>
      </c>
      <c r="Z26" s="175" t="str">
        <f t="shared" si="11"/>
        <v/>
      </c>
      <c r="AA26" s="174" t="str">
        <f t="shared" si="3"/>
        <v/>
      </c>
      <c r="AB26" s="175" t="str">
        <f t="shared" si="15"/>
        <v/>
      </c>
      <c r="AC26" s="176" t="str">
        <f t="shared" ref="AC26:AC27" si="16">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77"/>
      <c r="AE26" s="178"/>
      <c r="AF26" s="178"/>
      <c r="AG26" s="178" t="s">
        <v>212</v>
      </c>
      <c r="AH26" s="162">
        <v>44927</v>
      </c>
      <c r="AI26" s="162"/>
      <c r="AJ26" s="178"/>
      <c r="AK26" s="146"/>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row>
    <row r="27" spans="1:69" s="2" customFormat="1" x14ac:dyDescent="0.3">
      <c r="A27" s="231"/>
      <c r="B27" s="222"/>
      <c r="C27" s="234"/>
      <c r="D27" s="234"/>
      <c r="E27" s="234"/>
      <c r="F27" s="234"/>
      <c r="G27" s="255"/>
      <c r="H27" s="249"/>
      <c r="I27" s="246"/>
      <c r="J27" s="258"/>
      <c r="K27" s="246">
        <f t="shared" si="9"/>
        <v>0</v>
      </c>
      <c r="L27" s="249"/>
      <c r="M27" s="246"/>
      <c r="N27" s="252"/>
      <c r="O27" s="168">
        <v>6</v>
      </c>
      <c r="P27" s="169"/>
      <c r="Q27" s="170" t="str">
        <f t="shared" si="13"/>
        <v/>
      </c>
      <c r="R27" s="171"/>
      <c r="S27" s="171"/>
      <c r="T27" s="172" t="str">
        <f t="shared" si="10"/>
        <v/>
      </c>
      <c r="U27" s="171"/>
      <c r="V27" s="171"/>
      <c r="W27" s="171"/>
      <c r="X27" s="173" t="str">
        <f t="shared" si="14"/>
        <v/>
      </c>
      <c r="Y27" s="174" t="str">
        <f t="shared" si="1"/>
        <v/>
      </c>
      <c r="Z27" s="175" t="str">
        <f t="shared" si="11"/>
        <v/>
      </c>
      <c r="AA27" s="174" t="str">
        <f t="shared" si="3"/>
        <v/>
      </c>
      <c r="AB27" s="175" t="str">
        <f t="shared" si="15"/>
        <v/>
      </c>
      <c r="AC27" s="176" t="str">
        <f t="shared" si="16"/>
        <v/>
      </c>
      <c r="AD27" s="177"/>
      <c r="AE27" s="178"/>
      <c r="AF27" s="178"/>
      <c r="AG27" s="178" t="s">
        <v>212</v>
      </c>
      <c r="AH27" s="162">
        <v>44927</v>
      </c>
      <c r="AI27" s="162"/>
      <c r="AJ27" s="178"/>
      <c r="AK27" s="146"/>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row>
    <row r="28" spans="1:69" ht="151.5" hidden="1" customHeight="1" x14ac:dyDescent="0.25">
      <c r="A28" s="259">
        <v>4</v>
      </c>
      <c r="B28" s="262"/>
      <c r="C28" s="265"/>
      <c r="D28" s="265"/>
      <c r="E28" s="265"/>
      <c r="F28" s="265"/>
      <c r="G28" s="268"/>
      <c r="H28" s="271" t="str">
        <f>IF(G28&lt;=0,"",IF(G28&lt;=2,"Muy Baja",IF(G28&lt;=24,"Baja",IF(G28&lt;=500,"Media",IF(G28&lt;=5000,"Alta","Muy Alta")))))</f>
        <v/>
      </c>
      <c r="I28" s="274" t="str">
        <f>IF(H28="","",IF(H28="Muy Baja",0.2,IF(H28="Baja",0.4,IF(H28="Media",0.6,IF(H28="Alta",0.8,IF(H28="Muy Alta",1,))))))</f>
        <v/>
      </c>
      <c r="J28" s="277"/>
      <c r="K28" s="274">
        <f>IF(NOT(ISERROR(MATCH(J28,'Tabla Impacto'!$B$221:$B$223,0))),'Tabla Impacto'!$F$223&amp;"Por favor no seleccionar los criterios de impacto(Afectación Económica o presupuestal y Pérdida Reputacional)",J28)</f>
        <v>0</v>
      </c>
      <c r="L28" s="271" t="str">
        <f>IF(OR(K28='Tabla Impacto'!$C$11,K28='Tabla Impacto'!$D$11),"Leve",IF(OR(K28='Tabla Impacto'!$C$12,K28='Tabla Impacto'!$D$12),"Menor",IF(OR(K28='Tabla Impacto'!$C$13,K28='Tabla Impacto'!$D$13),"Moderado",IF(OR(K28='Tabla Impacto'!$C$14,K28='Tabla Impacto'!$D$14),"Mayor",IF(OR(K28='Tabla Impacto'!$C$15,K28='Tabla Impacto'!$D$15),"Catastrófico","")))))</f>
        <v/>
      </c>
      <c r="M28" s="274" t="str">
        <f>IF(L28="","",IF(L28="Leve",0.2,IF(L28="Menor",0.4,IF(L28="Moderado",0.6,IF(L28="Mayor",0.8,IF(L28="Catastrófico",1,))))))</f>
        <v/>
      </c>
      <c r="N28" s="280"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51">
        <v>1</v>
      </c>
      <c r="P28" s="152"/>
      <c r="Q28" s="153" t="str">
        <f>IF(OR(R28="Preventivo",R28="Detectivo"),"Probabilidad",IF(R28="Correctivo","Impacto",""))</f>
        <v>Probabilidad</v>
      </c>
      <c r="R28" s="154" t="s">
        <v>14</v>
      </c>
      <c r="S28" s="154" t="s">
        <v>9</v>
      </c>
      <c r="T28" s="155" t="str">
        <f>IF(AND(R28="Preventivo",S28="Automático"),"50%",IF(AND(R28="Preventivo",S28="Manual"),"40%",IF(AND(R28="Detectivo",S28="Automático"),"40%",IF(AND(R28="Detectivo",S28="Manual"),"30%",IF(AND(R28="Correctivo",S28="Automático"),"35%",IF(AND(R28="Correctivo",S28="Manual"),"25%",""))))))</f>
        <v>40%</v>
      </c>
      <c r="U28" s="154" t="s">
        <v>19</v>
      </c>
      <c r="V28" s="154" t="s">
        <v>22</v>
      </c>
      <c r="W28" s="154" t="s">
        <v>118</v>
      </c>
      <c r="X28" s="156" t="str">
        <f>IFERROR(IF(Q28="Probabilidad",(I28-(+I28*T28)),IF(Q28="Impacto",I28,"")),"")</f>
        <v/>
      </c>
      <c r="Y28" s="157" t="str">
        <f>IFERROR(IF(X28="","",IF(X28&lt;=0.2,"Muy Baja",IF(X28&lt;=0.4,"Baja",IF(X28&lt;=0.6,"Media",IF(X28&lt;=0.8,"Alta","Muy Alta"))))),"")</f>
        <v/>
      </c>
      <c r="Z28" s="158" t="str">
        <f>+X28</f>
        <v/>
      </c>
      <c r="AA28" s="157" t="str">
        <f>IFERROR(IF(AB28="","",IF(AB28&lt;=0.2,"Leve",IF(AB28&lt;=0.4,"Menor",IF(AB28&lt;=0.6,"Moderado",IF(AB28&lt;=0.8,"Mayor","Catastrófico"))))),"")</f>
        <v/>
      </c>
      <c r="AB28" s="158" t="str">
        <f>IFERROR(IF(Q28="Impacto",(M28-(+M28*T28)),IF(Q28="Probabilidad",M28,"")),"")</f>
        <v/>
      </c>
      <c r="AC28" s="159"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0"/>
      <c r="AE28" s="161"/>
      <c r="AF28" s="161"/>
      <c r="AG28" s="161"/>
      <c r="AH28" s="165"/>
      <c r="AI28" s="165"/>
      <c r="AJ28" s="161"/>
      <c r="AK28" s="131"/>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ht="151.5" hidden="1" customHeight="1" x14ac:dyDescent="0.25">
      <c r="A29" s="260"/>
      <c r="B29" s="263"/>
      <c r="C29" s="266"/>
      <c r="D29" s="266"/>
      <c r="E29" s="266"/>
      <c r="F29" s="266"/>
      <c r="G29" s="269"/>
      <c r="H29" s="272"/>
      <c r="I29" s="275"/>
      <c r="J29" s="278"/>
      <c r="K29" s="275">
        <f t="shared" ref="K29:K33" si="17">IF(NOT(ISERROR(MATCH(J29,_xlfn.ANCHORARRAY(E40),0))),I42&amp;"Por favor no seleccionar los criterios de impacto",J29)</f>
        <v>0</v>
      </c>
      <c r="L29" s="272"/>
      <c r="M29" s="275"/>
      <c r="N29" s="281"/>
      <c r="O29" s="151">
        <v>2</v>
      </c>
      <c r="P29" s="152"/>
      <c r="Q29" s="153" t="str">
        <f>IF(OR(R29="Preventivo",R29="Detectivo"),"Probabilidad",IF(R29="Correctivo","Impacto",""))</f>
        <v/>
      </c>
      <c r="R29" s="154"/>
      <c r="S29" s="154"/>
      <c r="T29" s="155" t="str">
        <f t="shared" ref="T29:T33" si="18">IF(AND(R29="Preventivo",S29="Automático"),"50%",IF(AND(R29="Preventivo",S29="Manual"),"40%",IF(AND(R29="Detectivo",S29="Automático"),"40%",IF(AND(R29="Detectivo",S29="Manual"),"30%",IF(AND(R29="Correctivo",S29="Automático"),"35%",IF(AND(R29="Correctivo",S29="Manual"),"25%",""))))))</f>
        <v/>
      </c>
      <c r="U29" s="154"/>
      <c r="V29" s="154"/>
      <c r="W29" s="154"/>
      <c r="X29" s="156" t="str">
        <f>IFERROR(IF(AND(Q28="Probabilidad",Q29="Probabilidad"),(Z28-(+Z28*T29)),IF(Q29="Probabilidad",(I28-(+I28*T29)),IF(Q29="Impacto",Z28,""))),"")</f>
        <v/>
      </c>
      <c r="Y29" s="157" t="str">
        <f t="shared" si="1"/>
        <v/>
      </c>
      <c r="Z29" s="158" t="str">
        <f t="shared" ref="Z29:Z33" si="19">+X29</f>
        <v/>
      </c>
      <c r="AA29" s="157" t="str">
        <f t="shared" si="3"/>
        <v/>
      </c>
      <c r="AB29" s="158" t="str">
        <f>IFERROR(IF(AND(Q28="Impacto",Q29="Impacto"),(AB28-(+AB28*T29)),IF(Q29="Impacto",(M28-(+M28*T29)),IF(Q29="Probabilidad",AB28,""))),"")</f>
        <v/>
      </c>
      <c r="AC29" s="159" t="str">
        <f t="shared" ref="AC29:AC30" si="20">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60"/>
      <c r="AE29" s="161"/>
      <c r="AF29" s="161"/>
      <c r="AG29" s="167"/>
      <c r="AH29" s="165"/>
      <c r="AI29" s="165"/>
      <c r="AJ29" s="161"/>
      <c r="AK29" s="131"/>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ht="151.5" hidden="1" customHeight="1" x14ac:dyDescent="0.25">
      <c r="A30" s="260"/>
      <c r="B30" s="263"/>
      <c r="C30" s="266"/>
      <c r="D30" s="266"/>
      <c r="E30" s="266"/>
      <c r="F30" s="266"/>
      <c r="G30" s="269"/>
      <c r="H30" s="272"/>
      <c r="I30" s="275"/>
      <c r="J30" s="278"/>
      <c r="K30" s="275">
        <f t="shared" si="17"/>
        <v>0</v>
      </c>
      <c r="L30" s="272"/>
      <c r="M30" s="275"/>
      <c r="N30" s="281"/>
      <c r="O30" s="151">
        <v>3</v>
      </c>
      <c r="P30" s="164"/>
      <c r="Q30" s="153" t="str">
        <f>IF(OR(R30="Preventivo",R30="Detectivo"),"Probabilidad",IF(R30="Correctivo","Impacto",""))</f>
        <v/>
      </c>
      <c r="R30" s="154"/>
      <c r="S30" s="154"/>
      <c r="T30" s="155" t="str">
        <f t="shared" si="18"/>
        <v/>
      </c>
      <c r="U30" s="154"/>
      <c r="V30" s="154"/>
      <c r="W30" s="154"/>
      <c r="X30" s="156" t="str">
        <f>IFERROR(IF(AND(Q29="Probabilidad",Q30="Probabilidad"),(Z29-(+Z29*T30)),IF(AND(Q29="Impacto",Q30="Probabilidad"),(Z28-(+Z28*T30)),IF(Q30="Impacto",Z29,""))),"")</f>
        <v/>
      </c>
      <c r="Y30" s="157" t="str">
        <f t="shared" si="1"/>
        <v/>
      </c>
      <c r="Z30" s="158" t="str">
        <f t="shared" si="19"/>
        <v/>
      </c>
      <c r="AA30" s="157" t="str">
        <f t="shared" si="3"/>
        <v/>
      </c>
      <c r="AB30" s="158" t="str">
        <f>IFERROR(IF(AND(Q29="Impacto",Q30="Impacto"),(AB29-(+AB29*T30)),IF(AND(Q29="Probabilidad",Q30="Impacto"),(AB28-(+AB28*T30)),IF(Q30="Probabilidad",AB29,""))),"")</f>
        <v/>
      </c>
      <c r="AC30" s="159" t="str">
        <f t="shared" si="20"/>
        <v/>
      </c>
      <c r="AD30" s="160"/>
      <c r="AE30" s="161"/>
      <c r="AF30" s="161"/>
      <c r="AG30" s="167"/>
      <c r="AH30" s="165"/>
      <c r="AI30" s="165"/>
      <c r="AJ30" s="161"/>
      <c r="AK30" s="131"/>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ht="151.5" hidden="1" customHeight="1" x14ac:dyDescent="0.25">
      <c r="A31" s="260"/>
      <c r="B31" s="263"/>
      <c r="C31" s="266"/>
      <c r="D31" s="266"/>
      <c r="E31" s="266"/>
      <c r="F31" s="266"/>
      <c r="G31" s="269"/>
      <c r="H31" s="272"/>
      <c r="I31" s="275"/>
      <c r="J31" s="278"/>
      <c r="K31" s="275">
        <f t="shared" si="17"/>
        <v>0</v>
      </c>
      <c r="L31" s="272"/>
      <c r="M31" s="275"/>
      <c r="N31" s="281"/>
      <c r="O31" s="151">
        <v>4</v>
      </c>
      <c r="P31" s="152"/>
      <c r="Q31" s="153" t="str">
        <f t="shared" ref="Q31:Q33" si="21">IF(OR(R31="Preventivo",R31="Detectivo"),"Probabilidad",IF(R31="Correctivo","Impacto",""))</f>
        <v/>
      </c>
      <c r="R31" s="154"/>
      <c r="S31" s="154"/>
      <c r="T31" s="155" t="str">
        <f t="shared" si="18"/>
        <v/>
      </c>
      <c r="U31" s="154"/>
      <c r="V31" s="154"/>
      <c r="W31" s="154"/>
      <c r="X31" s="156" t="str">
        <f t="shared" ref="X31:X33" si="22">IFERROR(IF(AND(Q30="Probabilidad",Q31="Probabilidad"),(Z30-(+Z30*T31)),IF(AND(Q30="Impacto",Q31="Probabilidad"),(Z29-(+Z29*T31)),IF(Q31="Impacto",Z30,""))),"")</f>
        <v/>
      </c>
      <c r="Y31" s="157" t="str">
        <f t="shared" si="1"/>
        <v/>
      </c>
      <c r="Z31" s="158" t="str">
        <f t="shared" si="19"/>
        <v/>
      </c>
      <c r="AA31" s="157" t="str">
        <f t="shared" si="3"/>
        <v/>
      </c>
      <c r="AB31" s="158" t="str">
        <f t="shared" ref="AB31:AB33" si="23">IFERROR(IF(AND(Q30="Impacto",Q31="Impacto"),(AB30-(+AB30*T31)),IF(AND(Q30="Probabilidad",Q31="Impacto"),(AB29-(+AB29*T31)),IF(Q31="Probabilidad",AB30,""))),"")</f>
        <v/>
      </c>
      <c r="AC31" s="159"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0"/>
      <c r="AE31" s="161"/>
      <c r="AF31" s="161"/>
      <c r="AG31" s="167"/>
      <c r="AH31" s="165"/>
      <c r="AI31" s="165"/>
      <c r="AJ31" s="161"/>
      <c r="AK31" s="131"/>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ht="151.5" hidden="1" customHeight="1" x14ac:dyDescent="0.25">
      <c r="A32" s="260"/>
      <c r="B32" s="263"/>
      <c r="C32" s="266"/>
      <c r="D32" s="266"/>
      <c r="E32" s="266"/>
      <c r="F32" s="266"/>
      <c r="G32" s="269"/>
      <c r="H32" s="272"/>
      <c r="I32" s="275"/>
      <c r="J32" s="278"/>
      <c r="K32" s="275">
        <f t="shared" si="17"/>
        <v>0</v>
      </c>
      <c r="L32" s="272"/>
      <c r="M32" s="275"/>
      <c r="N32" s="281"/>
      <c r="O32" s="151">
        <v>5</v>
      </c>
      <c r="P32" s="152"/>
      <c r="Q32" s="153" t="str">
        <f t="shared" si="21"/>
        <v/>
      </c>
      <c r="R32" s="154"/>
      <c r="S32" s="154"/>
      <c r="T32" s="155" t="str">
        <f t="shared" si="18"/>
        <v/>
      </c>
      <c r="U32" s="154"/>
      <c r="V32" s="154"/>
      <c r="W32" s="154"/>
      <c r="X32" s="166" t="str">
        <f t="shared" si="22"/>
        <v/>
      </c>
      <c r="Y32" s="157" t="str">
        <f>IFERROR(IF(X32="","",IF(X32&lt;=0.2,"Muy Baja",IF(X32&lt;=0.4,"Baja",IF(X32&lt;=0.6,"Media",IF(X32&lt;=0.8,"Alta","Muy Alta"))))),"")</f>
        <v/>
      </c>
      <c r="Z32" s="158" t="str">
        <f t="shared" si="19"/>
        <v/>
      </c>
      <c r="AA32" s="157" t="str">
        <f t="shared" si="3"/>
        <v/>
      </c>
      <c r="AB32" s="158" t="str">
        <f t="shared" si="23"/>
        <v/>
      </c>
      <c r="AC32" s="159"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60"/>
      <c r="AE32" s="161"/>
      <c r="AF32" s="161"/>
      <c r="AG32" s="167"/>
      <c r="AH32" s="165"/>
      <c r="AI32" s="165"/>
      <c r="AJ32" s="161"/>
      <c r="AK32" s="131"/>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ht="151.5" hidden="1" customHeight="1" x14ac:dyDescent="0.25">
      <c r="A33" s="261"/>
      <c r="B33" s="264"/>
      <c r="C33" s="267"/>
      <c r="D33" s="267"/>
      <c r="E33" s="267"/>
      <c r="F33" s="267"/>
      <c r="G33" s="270"/>
      <c r="H33" s="273"/>
      <c r="I33" s="276"/>
      <c r="J33" s="279"/>
      <c r="K33" s="276">
        <f t="shared" si="17"/>
        <v>0</v>
      </c>
      <c r="L33" s="273"/>
      <c r="M33" s="276"/>
      <c r="N33" s="282"/>
      <c r="O33" s="151">
        <v>6</v>
      </c>
      <c r="P33" s="152"/>
      <c r="Q33" s="153" t="str">
        <f t="shared" si="21"/>
        <v/>
      </c>
      <c r="R33" s="154"/>
      <c r="S33" s="154"/>
      <c r="T33" s="155" t="str">
        <f t="shared" si="18"/>
        <v/>
      </c>
      <c r="U33" s="154"/>
      <c r="V33" s="154"/>
      <c r="W33" s="154"/>
      <c r="X33" s="156" t="str">
        <f t="shared" si="22"/>
        <v/>
      </c>
      <c r="Y33" s="157" t="str">
        <f t="shared" si="1"/>
        <v/>
      </c>
      <c r="Z33" s="158" t="str">
        <f t="shared" si="19"/>
        <v/>
      </c>
      <c r="AA33" s="157" t="str">
        <f t="shared" si="3"/>
        <v/>
      </c>
      <c r="AB33" s="158" t="str">
        <f t="shared" si="23"/>
        <v/>
      </c>
      <c r="AC33" s="159" t="str">
        <f t="shared" si="24"/>
        <v/>
      </c>
      <c r="AD33" s="160"/>
      <c r="AE33" s="161"/>
      <c r="AF33" s="161"/>
      <c r="AG33" s="167"/>
      <c r="AH33" s="165"/>
      <c r="AI33" s="165"/>
      <c r="AJ33" s="161"/>
      <c r="AK33" s="131"/>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ht="151.5" hidden="1" customHeight="1" x14ac:dyDescent="0.25">
      <c r="A34" s="259">
        <v>5</v>
      </c>
      <c r="B34" s="262"/>
      <c r="C34" s="265"/>
      <c r="D34" s="265"/>
      <c r="E34" s="265"/>
      <c r="F34" s="265"/>
      <c r="G34" s="268"/>
      <c r="H34" s="271" t="str">
        <f>IF(G34&lt;=0,"",IF(G34&lt;=2,"Muy Baja",IF(G34&lt;=24,"Baja",IF(G34&lt;=500,"Media",IF(G34&lt;=5000,"Alta","Muy Alta")))))</f>
        <v/>
      </c>
      <c r="I34" s="274" t="str">
        <f>IF(H34="","",IF(H34="Muy Baja",0.2,IF(H34="Baja",0.4,IF(H34="Media",0.6,IF(H34="Alta",0.8,IF(H34="Muy Alta",1,))))))</f>
        <v/>
      </c>
      <c r="J34" s="277"/>
      <c r="K34" s="274">
        <f>IF(NOT(ISERROR(MATCH(J34,'Tabla Impacto'!$B$221:$B$223,0))),'Tabla Impacto'!$F$223&amp;"Por favor no seleccionar los criterios de impacto(Afectación Económica o presupuestal y Pérdida Reputacional)",J34)</f>
        <v>0</v>
      </c>
      <c r="L34" s="271" t="str">
        <f>IF(OR(K34='Tabla Impacto'!$C$11,K34='Tabla Impacto'!$D$11),"Leve",IF(OR(K34='Tabla Impacto'!$C$12,K34='Tabla Impacto'!$D$12),"Menor",IF(OR(K34='Tabla Impacto'!$C$13,K34='Tabla Impacto'!$D$13),"Moderado",IF(OR(K34='Tabla Impacto'!$C$14,K34='Tabla Impacto'!$D$14),"Mayor",IF(OR(K34='Tabla Impacto'!$C$15,K34='Tabla Impacto'!$D$15),"Catastrófico","")))))</f>
        <v/>
      </c>
      <c r="M34" s="274" t="str">
        <f>IF(L34="","",IF(L34="Leve",0.2,IF(L34="Menor",0.4,IF(L34="Moderado",0.6,IF(L34="Mayor",0.8,IF(L34="Catastrófico",1,))))))</f>
        <v/>
      </c>
      <c r="N34" s="280"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51">
        <v>1</v>
      </c>
      <c r="P34" s="152"/>
      <c r="Q34" s="153" t="str">
        <f>IF(OR(R34="Preventivo",R34="Detectivo"),"Probabilidad",IF(R34="Correctivo","Impacto",""))</f>
        <v/>
      </c>
      <c r="R34" s="154"/>
      <c r="S34" s="154"/>
      <c r="T34" s="155" t="str">
        <f>IF(AND(R34="Preventivo",S34="Automático"),"50%",IF(AND(R34="Preventivo",S34="Manual"),"40%",IF(AND(R34="Detectivo",S34="Automático"),"40%",IF(AND(R34="Detectivo",S34="Manual"),"30%",IF(AND(R34="Correctivo",S34="Automático"),"35%",IF(AND(R34="Correctivo",S34="Manual"),"25%",""))))))</f>
        <v/>
      </c>
      <c r="U34" s="154"/>
      <c r="V34" s="154"/>
      <c r="W34" s="154"/>
      <c r="X34" s="156" t="str">
        <f>IFERROR(IF(Q34="Probabilidad",(I34-(+I34*T34)),IF(Q34="Impacto",I34,"")),"")</f>
        <v/>
      </c>
      <c r="Y34" s="157" t="str">
        <f>IFERROR(IF(X34="","",IF(X34&lt;=0.2,"Muy Baja",IF(X34&lt;=0.4,"Baja",IF(X34&lt;=0.6,"Media",IF(X34&lt;=0.8,"Alta","Muy Alta"))))),"")</f>
        <v/>
      </c>
      <c r="Z34" s="158" t="str">
        <f>+X34</f>
        <v/>
      </c>
      <c r="AA34" s="157" t="str">
        <f>IFERROR(IF(AB34="","",IF(AB34&lt;=0.2,"Leve",IF(AB34&lt;=0.4,"Menor",IF(AB34&lt;=0.6,"Moderado",IF(AB34&lt;=0.8,"Mayor","Catastrófico"))))),"")</f>
        <v/>
      </c>
      <c r="AB34" s="158" t="str">
        <f>IFERROR(IF(Q34="Impacto",(M34-(+M34*T34)),IF(Q34="Probabilidad",M34,"")),"")</f>
        <v/>
      </c>
      <c r="AC34" s="159"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60"/>
      <c r="AE34" s="161"/>
      <c r="AF34" s="161"/>
      <c r="AG34" s="167"/>
      <c r="AH34" s="165"/>
      <c r="AI34" s="165"/>
      <c r="AJ34" s="161"/>
      <c r="AK34" s="131"/>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ht="151.5" hidden="1" customHeight="1" x14ac:dyDescent="0.25">
      <c r="A35" s="260"/>
      <c r="B35" s="263"/>
      <c r="C35" s="266"/>
      <c r="D35" s="266"/>
      <c r="E35" s="266"/>
      <c r="F35" s="266"/>
      <c r="G35" s="269"/>
      <c r="H35" s="272"/>
      <c r="I35" s="275"/>
      <c r="J35" s="278"/>
      <c r="K35" s="275">
        <f t="shared" ref="K35:K39" si="25">IF(NOT(ISERROR(MATCH(J35,_xlfn.ANCHORARRAY(E46),0))),I48&amp;"Por favor no seleccionar los criterios de impacto",J35)</f>
        <v>0</v>
      </c>
      <c r="L35" s="272"/>
      <c r="M35" s="275"/>
      <c r="N35" s="281"/>
      <c r="O35" s="151">
        <v>2</v>
      </c>
      <c r="P35" s="152"/>
      <c r="Q35" s="153" t="str">
        <f>IF(OR(R35="Preventivo",R35="Detectivo"),"Probabilidad",IF(R35="Correctivo","Impacto",""))</f>
        <v/>
      </c>
      <c r="R35" s="154"/>
      <c r="S35" s="154"/>
      <c r="T35" s="155" t="str">
        <f t="shared" ref="T35:T39" si="26">IF(AND(R35="Preventivo",S35="Automático"),"50%",IF(AND(R35="Preventivo",S35="Manual"),"40%",IF(AND(R35="Detectivo",S35="Automático"),"40%",IF(AND(R35="Detectivo",S35="Manual"),"30%",IF(AND(R35="Correctivo",S35="Automático"),"35%",IF(AND(R35="Correctivo",S35="Manual"),"25%",""))))))</f>
        <v/>
      </c>
      <c r="U35" s="154"/>
      <c r="V35" s="154"/>
      <c r="W35" s="154"/>
      <c r="X35" s="156" t="str">
        <f>IFERROR(IF(AND(Q34="Probabilidad",Q35="Probabilidad"),(Z34-(+Z34*T35)),IF(Q35="Probabilidad",(I34-(+I34*T35)),IF(Q35="Impacto",Z34,""))),"")</f>
        <v/>
      </c>
      <c r="Y35" s="157" t="str">
        <f t="shared" si="1"/>
        <v/>
      </c>
      <c r="Z35" s="158" t="str">
        <f t="shared" ref="Z35:Z39" si="27">+X35</f>
        <v/>
      </c>
      <c r="AA35" s="157" t="str">
        <f t="shared" si="3"/>
        <v/>
      </c>
      <c r="AB35" s="158" t="str">
        <f>IFERROR(IF(AND(Q34="Impacto",Q35="Impacto"),(AB34-(+AB34*T35)),IF(Q35="Impacto",(M34-(+M34*T35)),IF(Q35="Probabilidad",AB34,""))),"")</f>
        <v/>
      </c>
      <c r="AC35" s="159"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60"/>
      <c r="AE35" s="161"/>
      <c r="AF35" s="161"/>
      <c r="AG35" s="167"/>
      <c r="AH35" s="165"/>
      <c r="AI35" s="165"/>
      <c r="AJ35" s="161"/>
      <c r="AK35" s="131"/>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ht="151.5" hidden="1" customHeight="1" x14ac:dyDescent="0.25">
      <c r="A36" s="260"/>
      <c r="B36" s="263"/>
      <c r="C36" s="266"/>
      <c r="D36" s="266"/>
      <c r="E36" s="266"/>
      <c r="F36" s="266"/>
      <c r="G36" s="269"/>
      <c r="H36" s="272"/>
      <c r="I36" s="275"/>
      <c r="J36" s="278"/>
      <c r="K36" s="275">
        <f t="shared" si="25"/>
        <v>0</v>
      </c>
      <c r="L36" s="272"/>
      <c r="M36" s="275"/>
      <c r="N36" s="281"/>
      <c r="O36" s="151">
        <v>3</v>
      </c>
      <c r="P36" s="164"/>
      <c r="Q36" s="153" t="str">
        <f>IF(OR(R36="Preventivo",R36="Detectivo"),"Probabilidad",IF(R36="Correctivo","Impacto",""))</f>
        <v/>
      </c>
      <c r="R36" s="154"/>
      <c r="S36" s="154"/>
      <c r="T36" s="155" t="str">
        <f t="shared" si="26"/>
        <v/>
      </c>
      <c r="U36" s="154"/>
      <c r="V36" s="154"/>
      <c r="W36" s="154"/>
      <c r="X36" s="156" t="str">
        <f>IFERROR(IF(AND(Q35="Probabilidad",Q36="Probabilidad"),(Z35-(+Z35*T36)),IF(AND(Q35="Impacto",Q36="Probabilidad"),(Z34-(+Z34*T36)),IF(Q36="Impacto",Z35,""))),"")</f>
        <v/>
      </c>
      <c r="Y36" s="157" t="str">
        <f t="shared" si="1"/>
        <v/>
      </c>
      <c r="Z36" s="158" t="str">
        <f t="shared" si="27"/>
        <v/>
      </c>
      <c r="AA36" s="157" t="str">
        <f t="shared" si="3"/>
        <v/>
      </c>
      <c r="AB36" s="158" t="str">
        <f>IFERROR(IF(AND(Q35="Impacto",Q36="Impacto"),(AB35-(+AB35*T36)),IF(AND(Q35="Probabilidad",Q36="Impacto"),(AB34-(+AB34*T36)),IF(Q36="Probabilidad",AB35,""))),"")</f>
        <v/>
      </c>
      <c r="AC36" s="159" t="str">
        <f t="shared" si="28"/>
        <v/>
      </c>
      <c r="AD36" s="160"/>
      <c r="AE36" s="161"/>
      <c r="AF36" s="161"/>
      <c r="AG36" s="167"/>
      <c r="AH36" s="165"/>
      <c r="AI36" s="165"/>
      <c r="AJ36" s="161"/>
      <c r="AK36" s="131"/>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ht="151.5" hidden="1" customHeight="1" x14ac:dyDescent="0.25">
      <c r="A37" s="260"/>
      <c r="B37" s="263"/>
      <c r="C37" s="266"/>
      <c r="D37" s="266"/>
      <c r="E37" s="266"/>
      <c r="F37" s="266"/>
      <c r="G37" s="269"/>
      <c r="H37" s="272"/>
      <c r="I37" s="275"/>
      <c r="J37" s="278"/>
      <c r="K37" s="275">
        <f t="shared" si="25"/>
        <v>0</v>
      </c>
      <c r="L37" s="272"/>
      <c r="M37" s="275"/>
      <c r="N37" s="281"/>
      <c r="O37" s="151">
        <v>4</v>
      </c>
      <c r="P37" s="152"/>
      <c r="Q37" s="153" t="str">
        <f t="shared" ref="Q37:Q39" si="29">IF(OR(R37="Preventivo",R37="Detectivo"),"Probabilidad",IF(R37="Correctivo","Impacto",""))</f>
        <v/>
      </c>
      <c r="R37" s="154"/>
      <c r="S37" s="154"/>
      <c r="T37" s="155" t="str">
        <f t="shared" si="26"/>
        <v/>
      </c>
      <c r="U37" s="154"/>
      <c r="V37" s="154"/>
      <c r="W37" s="154"/>
      <c r="X37" s="156" t="str">
        <f t="shared" ref="X37:X39" si="30">IFERROR(IF(AND(Q36="Probabilidad",Q37="Probabilidad"),(Z36-(+Z36*T37)),IF(AND(Q36="Impacto",Q37="Probabilidad"),(Z35-(+Z35*T37)),IF(Q37="Impacto",Z36,""))),"")</f>
        <v/>
      </c>
      <c r="Y37" s="157" t="str">
        <f t="shared" si="1"/>
        <v/>
      </c>
      <c r="Z37" s="158" t="str">
        <f t="shared" si="27"/>
        <v/>
      </c>
      <c r="AA37" s="157" t="str">
        <f t="shared" si="3"/>
        <v/>
      </c>
      <c r="AB37" s="158" t="str">
        <f t="shared" ref="AB37:AB39" si="31">IFERROR(IF(AND(Q36="Impacto",Q37="Impacto"),(AB36-(+AB36*T37)),IF(AND(Q36="Probabilidad",Q37="Impacto"),(AB35-(+AB35*T37)),IF(Q37="Probabilidad",AB36,""))),"")</f>
        <v/>
      </c>
      <c r="AC37" s="159"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60"/>
      <c r="AE37" s="161"/>
      <c r="AF37" s="161"/>
      <c r="AG37" s="167"/>
      <c r="AH37" s="165"/>
      <c r="AI37" s="165"/>
      <c r="AJ37" s="161"/>
      <c r="AK37" s="131"/>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ht="151.5" hidden="1" customHeight="1" x14ac:dyDescent="0.25">
      <c r="A38" s="260"/>
      <c r="B38" s="263"/>
      <c r="C38" s="266"/>
      <c r="D38" s="266"/>
      <c r="E38" s="266"/>
      <c r="F38" s="266"/>
      <c r="G38" s="269"/>
      <c r="H38" s="272"/>
      <c r="I38" s="275"/>
      <c r="J38" s="278"/>
      <c r="K38" s="275">
        <f t="shared" si="25"/>
        <v>0</v>
      </c>
      <c r="L38" s="272"/>
      <c r="M38" s="275"/>
      <c r="N38" s="281"/>
      <c r="O38" s="151">
        <v>5</v>
      </c>
      <c r="P38" s="152"/>
      <c r="Q38" s="153" t="str">
        <f t="shared" si="29"/>
        <v/>
      </c>
      <c r="R38" s="154"/>
      <c r="S38" s="154"/>
      <c r="T38" s="155" t="str">
        <f t="shared" si="26"/>
        <v/>
      </c>
      <c r="U38" s="154"/>
      <c r="V38" s="154"/>
      <c r="W38" s="154"/>
      <c r="X38" s="156" t="str">
        <f t="shared" si="30"/>
        <v/>
      </c>
      <c r="Y38" s="157" t="str">
        <f t="shared" si="1"/>
        <v/>
      </c>
      <c r="Z38" s="158" t="str">
        <f t="shared" si="27"/>
        <v/>
      </c>
      <c r="AA38" s="157" t="str">
        <f t="shared" si="3"/>
        <v/>
      </c>
      <c r="AB38" s="158" t="str">
        <f t="shared" si="31"/>
        <v/>
      </c>
      <c r="AC38" s="159" t="str">
        <f t="shared" ref="AC38:AC39" si="32">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60"/>
      <c r="AE38" s="161"/>
      <c r="AF38" s="161"/>
      <c r="AG38" s="167"/>
      <c r="AH38" s="165"/>
      <c r="AI38" s="165"/>
      <c r="AJ38" s="161"/>
      <c r="AK38" s="131"/>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ht="151.5" hidden="1" customHeight="1" x14ac:dyDescent="0.25">
      <c r="A39" s="261"/>
      <c r="B39" s="264"/>
      <c r="C39" s="267"/>
      <c r="D39" s="267"/>
      <c r="E39" s="267"/>
      <c r="F39" s="267"/>
      <c r="G39" s="270"/>
      <c r="H39" s="273"/>
      <c r="I39" s="276"/>
      <c r="J39" s="279"/>
      <c r="K39" s="276">
        <f t="shared" si="25"/>
        <v>0</v>
      </c>
      <c r="L39" s="273"/>
      <c r="M39" s="276"/>
      <c r="N39" s="282"/>
      <c r="O39" s="151">
        <v>6</v>
      </c>
      <c r="P39" s="152"/>
      <c r="Q39" s="153" t="str">
        <f t="shared" si="29"/>
        <v/>
      </c>
      <c r="R39" s="154"/>
      <c r="S39" s="154"/>
      <c r="T39" s="155" t="str">
        <f t="shared" si="26"/>
        <v/>
      </c>
      <c r="U39" s="154"/>
      <c r="V39" s="154"/>
      <c r="W39" s="154"/>
      <c r="X39" s="156" t="str">
        <f t="shared" si="30"/>
        <v/>
      </c>
      <c r="Y39" s="157" t="str">
        <f t="shared" si="1"/>
        <v/>
      </c>
      <c r="Z39" s="158" t="str">
        <f t="shared" si="27"/>
        <v/>
      </c>
      <c r="AA39" s="157" t="str">
        <f t="shared" si="3"/>
        <v/>
      </c>
      <c r="AB39" s="158" t="str">
        <f t="shared" si="31"/>
        <v/>
      </c>
      <c r="AC39" s="159" t="str">
        <f t="shared" si="32"/>
        <v/>
      </c>
      <c r="AD39" s="160"/>
      <c r="AE39" s="161"/>
      <c r="AF39" s="161"/>
      <c r="AG39" s="167"/>
      <c r="AH39" s="165"/>
      <c r="AI39" s="165"/>
      <c r="AJ39" s="161"/>
      <c r="AK39" s="131"/>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ht="151.5" hidden="1" customHeight="1" x14ac:dyDescent="0.25">
      <c r="A40" s="259">
        <v>6</v>
      </c>
      <c r="B40" s="262"/>
      <c r="C40" s="265"/>
      <c r="D40" s="265"/>
      <c r="E40" s="265"/>
      <c r="F40" s="265"/>
      <c r="G40" s="268"/>
      <c r="H40" s="271" t="str">
        <f>IF(G40&lt;=0,"",IF(G40&lt;=2,"Muy Baja",IF(G40&lt;=24,"Baja",IF(G40&lt;=500,"Media",IF(G40&lt;=5000,"Alta","Muy Alta")))))</f>
        <v/>
      </c>
      <c r="I40" s="274" t="str">
        <f>IF(H40="","",IF(H40="Muy Baja",0.2,IF(H40="Baja",0.4,IF(H40="Media",0.6,IF(H40="Alta",0.8,IF(H40="Muy Alta",1,))))))</f>
        <v/>
      </c>
      <c r="J40" s="277"/>
      <c r="K40" s="274">
        <f>IF(NOT(ISERROR(MATCH(J40,'Tabla Impacto'!$B$221:$B$223,0))),'Tabla Impacto'!$F$223&amp;"Por favor no seleccionar los criterios de impacto(Afectación Económica o presupuestal y Pérdida Reputacional)",J40)</f>
        <v>0</v>
      </c>
      <c r="L40" s="271" t="str">
        <f>IF(OR(K40='Tabla Impacto'!$C$11,K40='Tabla Impacto'!$D$11),"Leve",IF(OR(K40='Tabla Impacto'!$C$12,K40='Tabla Impacto'!$D$12),"Menor",IF(OR(K40='Tabla Impacto'!$C$13,K40='Tabla Impacto'!$D$13),"Moderado",IF(OR(K40='Tabla Impacto'!$C$14,K40='Tabla Impacto'!$D$14),"Mayor",IF(OR(K40='Tabla Impacto'!$C$15,K40='Tabla Impacto'!$D$15),"Catastrófico","")))))</f>
        <v/>
      </c>
      <c r="M40" s="274" t="str">
        <f>IF(L40="","",IF(L40="Leve",0.2,IF(L40="Menor",0.4,IF(L40="Moderado",0.6,IF(L40="Mayor",0.8,IF(L40="Catastrófico",1,))))))</f>
        <v/>
      </c>
      <c r="N40" s="280"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51">
        <v>1</v>
      </c>
      <c r="P40" s="152"/>
      <c r="Q40" s="153" t="str">
        <f>IF(OR(R40="Preventivo",R40="Detectivo"),"Probabilidad",IF(R40="Correctivo","Impacto",""))</f>
        <v/>
      </c>
      <c r="R40" s="154"/>
      <c r="S40" s="154"/>
      <c r="T40" s="155" t="str">
        <f>IF(AND(R40="Preventivo",S40="Automático"),"50%",IF(AND(R40="Preventivo",S40="Manual"),"40%",IF(AND(R40="Detectivo",S40="Automático"),"40%",IF(AND(R40="Detectivo",S40="Manual"),"30%",IF(AND(R40="Correctivo",S40="Automático"),"35%",IF(AND(R40="Correctivo",S40="Manual"),"25%",""))))))</f>
        <v/>
      </c>
      <c r="U40" s="154"/>
      <c r="V40" s="154"/>
      <c r="W40" s="154"/>
      <c r="X40" s="156" t="str">
        <f>IFERROR(IF(Q40="Probabilidad",(I40-(+I40*T40)),IF(Q40="Impacto",I40,"")),"")</f>
        <v/>
      </c>
      <c r="Y40" s="157" t="str">
        <f>IFERROR(IF(X40="","",IF(X40&lt;=0.2,"Muy Baja",IF(X40&lt;=0.4,"Baja",IF(X40&lt;=0.6,"Media",IF(X40&lt;=0.8,"Alta","Muy Alta"))))),"")</f>
        <v/>
      </c>
      <c r="Z40" s="158" t="str">
        <f>+X40</f>
        <v/>
      </c>
      <c r="AA40" s="157" t="str">
        <f>IFERROR(IF(AB40="","",IF(AB40&lt;=0.2,"Leve",IF(AB40&lt;=0.4,"Menor",IF(AB40&lt;=0.6,"Moderado",IF(AB40&lt;=0.8,"Mayor","Catastrófico"))))),"")</f>
        <v/>
      </c>
      <c r="AB40" s="158" t="str">
        <f>IFERROR(IF(Q40="Impacto",(M40-(+M40*T40)),IF(Q40="Probabilidad",M40,"")),"")</f>
        <v/>
      </c>
      <c r="AC40" s="159"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60"/>
      <c r="AE40" s="161"/>
      <c r="AF40" s="161"/>
      <c r="AG40" s="167"/>
      <c r="AH40" s="165"/>
      <c r="AI40" s="165"/>
      <c r="AJ40" s="161"/>
      <c r="AK40" s="131"/>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ht="151.5" hidden="1" customHeight="1" x14ac:dyDescent="0.25">
      <c r="A41" s="260"/>
      <c r="B41" s="263"/>
      <c r="C41" s="266"/>
      <c r="D41" s="266"/>
      <c r="E41" s="266"/>
      <c r="F41" s="266"/>
      <c r="G41" s="269"/>
      <c r="H41" s="272"/>
      <c r="I41" s="275"/>
      <c r="J41" s="278"/>
      <c r="K41" s="275">
        <f t="shared" ref="K41:K45" si="33">IF(NOT(ISERROR(MATCH(J41,_xlfn.ANCHORARRAY(E52),0))),I54&amp;"Por favor no seleccionar los criterios de impacto",J41)</f>
        <v>0</v>
      </c>
      <c r="L41" s="272"/>
      <c r="M41" s="275"/>
      <c r="N41" s="281"/>
      <c r="O41" s="151">
        <v>2</v>
      </c>
      <c r="P41" s="152"/>
      <c r="Q41" s="153" t="str">
        <f>IF(OR(R41="Preventivo",R41="Detectivo"),"Probabilidad",IF(R41="Correctivo","Impacto",""))</f>
        <v/>
      </c>
      <c r="R41" s="154"/>
      <c r="S41" s="154"/>
      <c r="T41" s="155" t="str">
        <f t="shared" ref="T41:T45" si="34">IF(AND(R41="Preventivo",S41="Automático"),"50%",IF(AND(R41="Preventivo",S41="Manual"),"40%",IF(AND(R41="Detectivo",S41="Automático"),"40%",IF(AND(R41="Detectivo",S41="Manual"),"30%",IF(AND(R41="Correctivo",S41="Automático"),"35%",IF(AND(R41="Correctivo",S41="Manual"),"25%",""))))))</f>
        <v/>
      </c>
      <c r="U41" s="154"/>
      <c r="V41" s="154"/>
      <c r="W41" s="154"/>
      <c r="X41" s="156" t="str">
        <f>IFERROR(IF(AND(Q40="Probabilidad",Q41="Probabilidad"),(Z40-(+Z40*T41)),IF(Q41="Probabilidad",(I40-(+I40*T41)),IF(Q41="Impacto",Z40,""))),"")</f>
        <v/>
      </c>
      <c r="Y41" s="157" t="str">
        <f t="shared" si="1"/>
        <v/>
      </c>
      <c r="Z41" s="158" t="str">
        <f t="shared" ref="Z41:Z45" si="35">+X41</f>
        <v/>
      </c>
      <c r="AA41" s="157" t="str">
        <f t="shared" si="3"/>
        <v/>
      </c>
      <c r="AB41" s="158" t="str">
        <f>IFERROR(IF(AND(Q40="Impacto",Q41="Impacto"),(AB40-(+AB40*T41)),IF(Q41="Impacto",(M40-(+M40*T41)),IF(Q41="Probabilidad",AB40,""))),"")</f>
        <v/>
      </c>
      <c r="AC41" s="159" t="str">
        <f t="shared" ref="AC41:AC42"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60"/>
      <c r="AE41" s="161"/>
      <c r="AF41" s="161"/>
      <c r="AG41" s="167"/>
      <c r="AH41" s="165"/>
      <c r="AI41" s="165"/>
      <c r="AJ41" s="161"/>
      <c r="AK41" s="131"/>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ht="151.5" hidden="1" customHeight="1" x14ac:dyDescent="0.25">
      <c r="A42" s="260"/>
      <c r="B42" s="263"/>
      <c r="C42" s="266"/>
      <c r="D42" s="266"/>
      <c r="E42" s="266"/>
      <c r="F42" s="266"/>
      <c r="G42" s="269"/>
      <c r="H42" s="272"/>
      <c r="I42" s="275"/>
      <c r="J42" s="278"/>
      <c r="K42" s="275">
        <f t="shared" si="33"/>
        <v>0</v>
      </c>
      <c r="L42" s="272"/>
      <c r="M42" s="275"/>
      <c r="N42" s="281"/>
      <c r="O42" s="151">
        <v>3</v>
      </c>
      <c r="P42" s="164"/>
      <c r="Q42" s="153" t="str">
        <f>IF(OR(R42="Preventivo",R42="Detectivo"),"Probabilidad",IF(R42="Correctivo","Impacto",""))</f>
        <v/>
      </c>
      <c r="R42" s="154"/>
      <c r="S42" s="154"/>
      <c r="T42" s="155" t="str">
        <f t="shared" si="34"/>
        <v/>
      </c>
      <c r="U42" s="154"/>
      <c r="V42" s="154"/>
      <c r="W42" s="154"/>
      <c r="X42" s="156" t="str">
        <f>IFERROR(IF(AND(Q41="Probabilidad",Q42="Probabilidad"),(Z41-(+Z41*T42)),IF(AND(Q41="Impacto",Q42="Probabilidad"),(Z40-(+Z40*T42)),IF(Q42="Impacto",Z41,""))),"")</f>
        <v/>
      </c>
      <c r="Y42" s="157" t="str">
        <f t="shared" si="1"/>
        <v/>
      </c>
      <c r="Z42" s="158" t="str">
        <f t="shared" si="35"/>
        <v/>
      </c>
      <c r="AA42" s="157" t="str">
        <f t="shared" si="3"/>
        <v/>
      </c>
      <c r="AB42" s="158" t="str">
        <f>IFERROR(IF(AND(Q41="Impacto",Q42="Impacto"),(AB41-(+AB41*T42)),IF(AND(Q41="Probabilidad",Q42="Impacto"),(AB40-(+AB40*T42)),IF(Q42="Probabilidad",AB41,""))),"")</f>
        <v/>
      </c>
      <c r="AC42" s="159" t="str">
        <f t="shared" si="36"/>
        <v/>
      </c>
      <c r="AD42" s="160"/>
      <c r="AE42" s="161"/>
      <c r="AF42" s="161"/>
      <c r="AG42" s="167"/>
      <c r="AH42" s="165"/>
      <c r="AI42" s="165"/>
      <c r="AJ42" s="161"/>
      <c r="AK42" s="131"/>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ht="151.5" hidden="1" customHeight="1" x14ac:dyDescent="0.25">
      <c r="A43" s="260"/>
      <c r="B43" s="263"/>
      <c r="C43" s="266"/>
      <c r="D43" s="266"/>
      <c r="E43" s="266"/>
      <c r="F43" s="266"/>
      <c r="G43" s="269"/>
      <c r="H43" s="272"/>
      <c r="I43" s="275"/>
      <c r="J43" s="278"/>
      <c r="K43" s="275">
        <f t="shared" si="33"/>
        <v>0</v>
      </c>
      <c r="L43" s="272"/>
      <c r="M43" s="275"/>
      <c r="N43" s="281"/>
      <c r="O43" s="151">
        <v>4</v>
      </c>
      <c r="P43" s="152"/>
      <c r="Q43" s="153" t="str">
        <f t="shared" ref="Q43:Q45" si="37">IF(OR(R43="Preventivo",R43="Detectivo"),"Probabilidad",IF(R43="Correctivo","Impacto",""))</f>
        <v/>
      </c>
      <c r="R43" s="154"/>
      <c r="S43" s="154"/>
      <c r="T43" s="155" t="str">
        <f t="shared" si="34"/>
        <v/>
      </c>
      <c r="U43" s="154"/>
      <c r="V43" s="154"/>
      <c r="W43" s="154"/>
      <c r="X43" s="156" t="str">
        <f t="shared" ref="X43:X45" si="38">IFERROR(IF(AND(Q42="Probabilidad",Q43="Probabilidad"),(Z42-(+Z42*T43)),IF(AND(Q42="Impacto",Q43="Probabilidad"),(Z41-(+Z41*T43)),IF(Q43="Impacto",Z42,""))),"")</f>
        <v/>
      </c>
      <c r="Y43" s="157" t="str">
        <f t="shared" si="1"/>
        <v/>
      </c>
      <c r="Z43" s="158" t="str">
        <f t="shared" si="35"/>
        <v/>
      </c>
      <c r="AA43" s="157" t="str">
        <f t="shared" si="3"/>
        <v/>
      </c>
      <c r="AB43" s="158" t="str">
        <f t="shared" ref="AB43:AB45" si="39">IFERROR(IF(AND(Q42="Impacto",Q43="Impacto"),(AB42-(+AB42*T43)),IF(AND(Q42="Probabilidad",Q43="Impacto"),(AB41-(+AB41*T43)),IF(Q43="Probabilidad",AB42,""))),"")</f>
        <v/>
      </c>
      <c r="AC43" s="159"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60"/>
      <c r="AE43" s="161"/>
      <c r="AF43" s="161"/>
      <c r="AG43" s="167"/>
      <c r="AH43" s="165"/>
      <c r="AI43" s="165"/>
      <c r="AJ43" s="161"/>
      <c r="AK43" s="131"/>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ht="151.5" hidden="1" customHeight="1" x14ac:dyDescent="0.25">
      <c r="A44" s="260"/>
      <c r="B44" s="263"/>
      <c r="C44" s="266"/>
      <c r="D44" s="266"/>
      <c r="E44" s="266"/>
      <c r="F44" s="266"/>
      <c r="G44" s="269"/>
      <c r="H44" s="272"/>
      <c r="I44" s="275"/>
      <c r="J44" s="278"/>
      <c r="K44" s="275">
        <f t="shared" si="33"/>
        <v>0</v>
      </c>
      <c r="L44" s="272"/>
      <c r="M44" s="275"/>
      <c r="N44" s="281"/>
      <c r="O44" s="151">
        <v>5</v>
      </c>
      <c r="P44" s="152"/>
      <c r="Q44" s="153" t="str">
        <f t="shared" si="37"/>
        <v/>
      </c>
      <c r="R44" s="154"/>
      <c r="S44" s="154"/>
      <c r="T44" s="155" t="str">
        <f t="shared" si="34"/>
        <v/>
      </c>
      <c r="U44" s="154"/>
      <c r="V44" s="154"/>
      <c r="W44" s="154"/>
      <c r="X44" s="156" t="str">
        <f t="shared" si="38"/>
        <v/>
      </c>
      <c r="Y44" s="157" t="str">
        <f t="shared" si="1"/>
        <v/>
      </c>
      <c r="Z44" s="158" t="str">
        <f t="shared" si="35"/>
        <v/>
      </c>
      <c r="AA44" s="157" t="str">
        <f t="shared" si="3"/>
        <v/>
      </c>
      <c r="AB44" s="158" t="str">
        <f t="shared" si="39"/>
        <v/>
      </c>
      <c r="AC44" s="159" t="str">
        <f t="shared" ref="AC44" si="4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60"/>
      <c r="AE44" s="161"/>
      <c r="AF44" s="161"/>
      <c r="AG44" s="167"/>
      <c r="AH44" s="165"/>
      <c r="AI44" s="165"/>
      <c r="AJ44" s="161"/>
      <c r="AK44" s="131"/>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ht="151.5" hidden="1" customHeight="1" x14ac:dyDescent="0.25">
      <c r="A45" s="261"/>
      <c r="B45" s="264"/>
      <c r="C45" s="267"/>
      <c r="D45" s="267"/>
      <c r="E45" s="267"/>
      <c r="F45" s="267"/>
      <c r="G45" s="270"/>
      <c r="H45" s="273"/>
      <c r="I45" s="276"/>
      <c r="J45" s="279"/>
      <c r="K45" s="276">
        <f t="shared" si="33"/>
        <v>0</v>
      </c>
      <c r="L45" s="273"/>
      <c r="M45" s="276"/>
      <c r="N45" s="282"/>
      <c r="O45" s="151">
        <v>6</v>
      </c>
      <c r="P45" s="152"/>
      <c r="Q45" s="153" t="str">
        <f t="shared" si="37"/>
        <v/>
      </c>
      <c r="R45" s="154"/>
      <c r="S45" s="154"/>
      <c r="T45" s="155" t="str">
        <f t="shared" si="34"/>
        <v/>
      </c>
      <c r="U45" s="154"/>
      <c r="V45" s="154"/>
      <c r="W45" s="154"/>
      <c r="X45" s="156" t="str">
        <f t="shared" si="38"/>
        <v/>
      </c>
      <c r="Y45" s="157" t="str">
        <f t="shared" si="1"/>
        <v/>
      </c>
      <c r="Z45" s="158" t="str">
        <f t="shared" si="35"/>
        <v/>
      </c>
      <c r="AA45" s="157" t="str">
        <f>IFERROR(IF(AB45="","",IF(AB45&lt;=0.2,"Leve",IF(AB45&lt;=0.4,"Menor",IF(AB45&lt;=0.6,"Moderado",IF(AB45&lt;=0.8,"Mayor","Catastrófico"))))),"")</f>
        <v/>
      </c>
      <c r="AB45" s="158" t="str">
        <f t="shared" si="39"/>
        <v/>
      </c>
      <c r="AC45" s="15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60"/>
      <c r="AE45" s="161"/>
      <c r="AF45" s="161"/>
      <c r="AG45" s="167"/>
      <c r="AH45" s="165"/>
      <c r="AI45" s="165"/>
      <c r="AJ45" s="161"/>
      <c r="AK45" s="131"/>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ht="151.5" hidden="1" customHeight="1" x14ac:dyDescent="0.25">
      <c r="A46" s="259">
        <v>7</v>
      </c>
      <c r="B46" s="262"/>
      <c r="C46" s="262"/>
      <c r="D46" s="262"/>
      <c r="E46" s="265"/>
      <c r="F46" s="262"/>
      <c r="G46" s="292"/>
      <c r="H46" s="289" t="str">
        <f>IF(G46&lt;=0,"",IF(G46&lt;=2,"Muy Baja",IF(G46&lt;=24,"Baja",IF(G46&lt;=500,"Media",IF(G46&lt;=5000,"Alta","Muy Alta")))))</f>
        <v/>
      </c>
      <c r="I46" s="286" t="str">
        <f>IF(H46="","",IF(H46="Muy Baja",0.2,IF(H46="Baja",0.4,IF(H46="Media",0.6,IF(H46="Alta",0.8,IF(H46="Muy Alta",1,))))))</f>
        <v/>
      </c>
      <c r="J46" s="283"/>
      <c r="K46" s="286">
        <f>IF(NOT(ISERROR(MATCH(J46,'Tabla Impacto'!$B$221:$B$223,0))),'Tabla Impacto'!$F$223&amp;"Por favor no seleccionar los criterios de impacto(Afectación Económica o presupuestal y Pérdida Reputacional)",J46)</f>
        <v>0</v>
      </c>
      <c r="L46" s="289" t="str">
        <f>IF(OR(K46='Tabla Impacto'!$C$11,K46='Tabla Impacto'!$D$11),"Leve",IF(OR(K46='Tabla Impacto'!$C$12,K46='Tabla Impacto'!$D$12),"Menor",IF(OR(K46='Tabla Impacto'!$C$13,K46='Tabla Impacto'!$D$13),"Moderado",IF(OR(K46='Tabla Impacto'!$C$14,K46='Tabla Impacto'!$D$14),"Mayor",IF(OR(K46='Tabla Impacto'!$C$15,K46='Tabla Impacto'!$D$15),"Catastrófico","")))))</f>
        <v/>
      </c>
      <c r="M46" s="286" t="str">
        <f>IF(L46="","",IF(L46="Leve",0.2,IF(L46="Menor",0.4,IF(L46="Moderado",0.6,IF(L46="Mayor",0.8,IF(L46="Catastrófico",1,))))))</f>
        <v/>
      </c>
      <c r="N46" s="29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0">
        <v>1</v>
      </c>
      <c r="P46" s="121"/>
      <c r="Q46" s="122" t="str">
        <f>IF(OR(R46="Preventivo",R46="Detectivo"),"Probabilidad",IF(R46="Correctivo","Impacto",""))</f>
        <v/>
      </c>
      <c r="R46" s="123"/>
      <c r="S46" s="123"/>
      <c r="T46" s="124" t="str">
        <f>IF(AND(R46="Preventivo",S46="Automático"),"50%",IF(AND(R46="Preventivo",S46="Manual"),"40%",IF(AND(R46="Detectivo",S46="Automático"),"40%",IF(AND(R46="Detectivo",S46="Manual"),"30%",IF(AND(R46="Correctivo",S46="Automático"),"35%",IF(AND(R46="Correctivo",S46="Manual"),"25%",""))))))</f>
        <v/>
      </c>
      <c r="U46" s="123"/>
      <c r="V46" s="123"/>
      <c r="W46" s="123"/>
      <c r="X46" s="125" t="str">
        <f>IFERROR(IF(Q46="Probabilidad",(I46-(+I46*T46)),IF(Q46="Impacto",I46,"")),"")</f>
        <v/>
      </c>
      <c r="Y46" s="126" t="str">
        <f>IFERROR(IF(X46="","",IF(X46&lt;=0.2,"Muy Baja",IF(X46&lt;=0.4,"Baja",IF(X46&lt;=0.6,"Media",IF(X46&lt;=0.8,"Alta","Muy Alta"))))),"")</f>
        <v/>
      </c>
      <c r="Z46" s="127" t="str">
        <f>+X46</f>
        <v/>
      </c>
      <c r="AA46" s="126" t="str">
        <f>IFERROR(IF(AB46="","",IF(AB46&lt;=0.2,"Leve",IF(AB46&lt;=0.4,"Menor",IF(AB46&lt;=0.6,"Moderado",IF(AB46&lt;=0.8,"Mayor","Catastrófico"))))),"")</f>
        <v/>
      </c>
      <c r="AB46" s="127" t="str">
        <f>IFERROR(IF(Q46="Impacto",(M46-(+M46*T46)),IF(Q46="Probabilidad",M46,"")),"")</f>
        <v/>
      </c>
      <c r="AC46" s="12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9"/>
      <c r="AE46" s="130"/>
      <c r="AF46" s="130"/>
      <c r="AG46" s="131"/>
      <c r="AH46" s="132"/>
      <c r="AI46" s="132"/>
      <c r="AJ46" s="130"/>
      <c r="AK46" s="131"/>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ht="151.5" hidden="1" customHeight="1" x14ac:dyDescent="0.25">
      <c r="A47" s="260"/>
      <c r="B47" s="263"/>
      <c r="C47" s="263"/>
      <c r="D47" s="263"/>
      <c r="E47" s="266"/>
      <c r="F47" s="263"/>
      <c r="G47" s="293"/>
      <c r="H47" s="290"/>
      <c r="I47" s="287"/>
      <c r="J47" s="284"/>
      <c r="K47" s="287">
        <f t="shared" ref="K47:K51" si="41">IF(NOT(ISERROR(MATCH(J47,_xlfn.ANCHORARRAY(E58),0))),I60&amp;"Por favor no seleccionar los criterios de impacto",J47)</f>
        <v>0</v>
      </c>
      <c r="L47" s="290"/>
      <c r="M47" s="287"/>
      <c r="N47" s="296"/>
      <c r="O47" s="120">
        <v>2</v>
      </c>
      <c r="P47" s="121"/>
      <c r="Q47" s="122" t="str">
        <f>IF(OR(R47="Preventivo",R47="Detectivo"),"Probabilidad",IF(R47="Correctivo","Impacto",""))</f>
        <v/>
      </c>
      <c r="R47" s="123"/>
      <c r="S47" s="123"/>
      <c r="T47" s="124" t="str">
        <f t="shared" ref="T47:T51" si="42">IF(AND(R47="Preventivo",S47="Automático"),"50%",IF(AND(R47="Preventivo",S47="Manual"),"40%",IF(AND(R47="Detectivo",S47="Automático"),"40%",IF(AND(R47="Detectivo",S47="Manual"),"30%",IF(AND(R47="Correctivo",S47="Automático"),"35%",IF(AND(R47="Correctivo",S47="Manual"),"25%",""))))))</f>
        <v/>
      </c>
      <c r="U47" s="123"/>
      <c r="V47" s="123"/>
      <c r="W47" s="123"/>
      <c r="X47" s="125" t="str">
        <f>IFERROR(IF(AND(Q46="Probabilidad",Q47="Probabilidad"),(Z46-(+Z46*T47)),IF(Q47="Probabilidad",(I46-(+I46*T47)),IF(Q47="Impacto",Z46,""))),"")</f>
        <v/>
      </c>
      <c r="Y47" s="126" t="str">
        <f t="shared" si="1"/>
        <v/>
      </c>
      <c r="Z47" s="127" t="str">
        <f t="shared" ref="Z47:Z51" si="43">+X47</f>
        <v/>
      </c>
      <c r="AA47" s="126" t="str">
        <f t="shared" si="3"/>
        <v/>
      </c>
      <c r="AB47" s="127" t="str">
        <f>IFERROR(IF(AND(Q46="Impacto",Q47="Impacto"),(AB46-(+AB46*T47)),IF(Q47="Impacto",(M46-(+M46*T47)),IF(Q47="Probabilidad",AB46,""))),"")</f>
        <v/>
      </c>
      <c r="AC47" s="128" t="str">
        <f t="shared" ref="AC47:AC48" si="44">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130"/>
      <c r="AF47" s="130"/>
      <c r="AG47" s="131"/>
      <c r="AH47" s="132"/>
      <c r="AI47" s="132"/>
      <c r="AJ47" s="130"/>
      <c r="AK47" s="131"/>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ht="151.5" hidden="1" customHeight="1" x14ac:dyDescent="0.25">
      <c r="A48" s="260"/>
      <c r="B48" s="263"/>
      <c r="C48" s="263"/>
      <c r="D48" s="263"/>
      <c r="E48" s="266"/>
      <c r="F48" s="263"/>
      <c r="G48" s="293"/>
      <c r="H48" s="290"/>
      <c r="I48" s="287"/>
      <c r="J48" s="284"/>
      <c r="K48" s="287">
        <f t="shared" si="41"/>
        <v>0</v>
      </c>
      <c r="L48" s="290"/>
      <c r="M48" s="287"/>
      <c r="N48" s="296"/>
      <c r="O48" s="120">
        <v>3</v>
      </c>
      <c r="P48" s="133"/>
      <c r="Q48" s="122" t="str">
        <f>IF(OR(R48="Preventivo",R48="Detectivo"),"Probabilidad",IF(R48="Correctivo","Impacto",""))</f>
        <v/>
      </c>
      <c r="R48" s="123"/>
      <c r="S48" s="123"/>
      <c r="T48" s="124" t="str">
        <f t="shared" si="42"/>
        <v/>
      </c>
      <c r="U48" s="123"/>
      <c r="V48" s="123"/>
      <c r="W48" s="123"/>
      <c r="X48" s="125" t="str">
        <f>IFERROR(IF(AND(Q47="Probabilidad",Q48="Probabilidad"),(Z47-(+Z47*T48)),IF(AND(Q47="Impacto",Q48="Probabilidad"),(Z46-(+Z46*T48)),IF(Q48="Impacto",Z47,""))),"")</f>
        <v/>
      </c>
      <c r="Y48" s="126" t="str">
        <f t="shared" si="1"/>
        <v/>
      </c>
      <c r="Z48" s="127" t="str">
        <f t="shared" si="43"/>
        <v/>
      </c>
      <c r="AA48" s="126" t="str">
        <f t="shared" si="3"/>
        <v/>
      </c>
      <c r="AB48" s="127" t="str">
        <f>IFERROR(IF(AND(Q47="Impacto",Q48="Impacto"),(AB47-(+AB47*T48)),IF(AND(Q47="Probabilidad",Q48="Impacto"),(AB46-(+AB46*T48)),IF(Q48="Probabilidad",AB47,""))),"")</f>
        <v/>
      </c>
      <c r="AC48" s="128" t="str">
        <f t="shared" si="44"/>
        <v/>
      </c>
      <c r="AD48" s="129"/>
      <c r="AE48" s="130"/>
      <c r="AF48" s="130"/>
      <c r="AG48" s="131"/>
      <c r="AH48" s="132"/>
      <c r="AI48" s="132"/>
      <c r="AJ48" s="130"/>
      <c r="AK48" s="131"/>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ht="151.5" hidden="1" customHeight="1" x14ac:dyDescent="0.25">
      <c r="A49" s="260"/>
      <c r="B49" s="263"/>
      <c r="C49" s="263"/>
      <c r="D49" s="263"/>
      <c r="E49" s="266"/>
      <c r="F49" s="263"/>
      <c r="G49" s="293"/>
      <c r="H49" s="290"/>
      <c r="I49" s="287"/>
      <c r="J49" s="284"/>
      <c r="K49" s="287">
        <f t="shared" si="41"/>
        <v>0</v>
      </c>
      <c r="L49" s="290"/>
      <c r="M49" s="287"/>
      <c r="N49" s="296"/>
      <c r="O49" s="120">
        <v>4</v>
      </c>
      <c r="P49" s="121"/>
      <c r="Q49" s="122" t="str">
        <f t="shared" ref="Q49:Q51" si="45">IF(OR(R49="Preventivo",R49="Detectivo"),"Probabilidad",IF(R49="Correctivo","Impacto",""))</f>
        <v/>
      </c>
      <c r="R49" s="123"/>
      <c r="S49" s="123"/>
      <c r="T49" s="124" t="str">
        <f t="shared" si="42"/>
        <v/>
      </c>
      <c r="U49" s="123"/>
      <c r="V49" s="123"/>
      <c r="W49" s="123"/>
      <c r="X49" s="125" t="str">
        <f t="shared" ref="X49:X51" si="46">IFERROR(IF(AND(Q48="Probabilidad",Q49="Probabilidad"),(Z48-(+Z48*T49)),IF(AND(Q48="Impacto",Q49="Probabilidad"),(Z47-(+Z47*T49)),IF(Q49="Impacto",Z48,""))),"")</f>
        <v/>
      </c>
      <c r="Y49" s="126" t="str">
        <f t="shared" si="1"/>
        <v/>
      </c>
      <c r="Z49" s="127" t="str">
        <f t="shared" si="43"/>
        <v/>
      </c>
      <c r="AA49" s="126" t="str">
        <f t="shared" si="3"/>
        <v/>
      </c>
      <c r="AB49" s="127" t="str">
        <f t="shared" ref="AB49:AB51" si="47">IFERROR(IF(AND(Q48="Impacto",Q49="Impacto"),(AB48-(+AB48*T49)),IF(AND(Q48="Probabilidad",Q49="Impacto"),(AB47-(+AB47*T49)),IF(Q49="Probabilidad",AB48,""))),"")</f>
        <v/>
      </c>
      <c r="AC49" s="128"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9"/>
      <c r="AE49" s="130"/>
      <c r="AF49" s="130"/>
      <c r="AG49" s="131"/>
      <c r="AH49" s="132"/>
      <c r="AI49" s="132"/>
      <c r="AJ49" s="130"/>
      <c r="AK49" s="131"/>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ht="151.5" hidden="1" customHeight="1" x14ac:dyDescent="0.25">
      <c r="A50" s="260"/>
      <c r="B50" s="263"/>
      <c r="C50" s="263"/>
      <c r="D50" s="263"/>
      <c r="E50" s="266"/>
      <c r="F50" s="263"/>
      <c r="G50" s="293"/>
      <c r="H50" s="290"/>
      <c r="I50" s="287"/>
      <c r="J50" s="284"/>
      <c r="K50" s="287">
        <f t="shared" si="41"/>
        <v>0</v>
      </c>
      <c r="L50" s="290"/>
      <c r="M50" s="287"/>
      <c r="N50" s="296"/>
      <c r="O50" s="120">
        <v>5</v>
      </c>
      <c r="P50" s="121"/>
      <c r="Q50" s="122" t="str">
        <f t="shared" si="45"/>
        <v/>
      </c>
      <c r="R50" s="123"/>
      <c r="S50" s="123"/>
      <c r="T50" s="124" t="str">
        <f t="shared" si="42"/>
        <v/>
      </c>
      <c r="U50" s="123"/>
      <c r="V50" s="123"/>
      <c r="W50" s="123"/>
      <c r="X50" s="125" t="str">
        <f t="shared" si="46"/>
        <v/>
      </c>
      <c r="Y50" s="126" t="str">
        <f t="shared" si="1"/>
        <v/>
      </c>
      <c r="Z50" s="127" t="str">
        <f t="shared" si="43"/>
        <v/>
      </c>
      <c r="AA50" s="126" t="str">
        <f t="shared" si="3"/>
        <v/>
      </c>
      <c r="AB50" s="127" t="str">
        <f t="shared" si="47"/>
        <v/>
      </c>
      <c r="AC50" s="128" t="str">
        <f t="shared" ref="AC50:AC51" si="48">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130"/>
      <c r="AF50" s="130"/>
      <c r="AG50" s="131"/>
      <c r="AH50" s="132"/>
      <c r="AI50" s="132"/>
      <c r="AJ50" s="130"/>
      <c r="AK50" s="131"/>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ht="151.5" hidden="1" customHeight="1" x14ac:dyDescent="0.25">
      <c r="A51" s="261"/>
      <c r="B51" s="264"/>
      <c r="C51" s="264"/>
      <c r="D51" s="264"/>
      <c r="E51" s="267"/>
      <c r="F51" s="264"/>
      <c r="G51" s="294"/>
      <c r="H51" s="291"/>
      <c r="I51" s="288"/>
      <c r="J51" s="285"/>
      <c r="K51" s="288">
        <f t="shared" si="41"/>
        <v>0</v>
      </c>
      <c r="L51" s="291"/>
      <c r="M51" s="288"/>
      <c r="N51" s="297"/>
      <c r="O51" s="120">
        <v>6</v>
      </c>
      <c r="P51" s="121"/>
      <c r="Q51" s="122" t="str">
        <f t="shared" si="45"/>
        <v/>
      </c>
      <c r="R51" s="123"/>
      <c r="S51" s="123"/>
      <c r="T51" s="124" t="str">
        <f t="shared" si="42"/>
        <v/>
      </c>
      <c r="U51" s="123"/>
      <c r="V51" s="123"/>
      <c r="W51" s="123"/>
      <c r="X51" s="125" t="str">
        <f t="shared" si="46"/>
        <v/>
      </c>
      <c r="Y51" s="126" t="str">
        <f t="shared" si="1"/>
        <v/>
      </c>
      <c r="Z51" s="127" t="str">
        <f t="shared" si="43"/>
        <v/>
      </c>
      <c r="AA51" s="126" t="str">
        <f t="shared" si="3"/>
        <v/>
      </c>
      <c r="AB51" s="127" t="str">
        <f t="shared" si="47"/>
        <v/>
      </c>
      <c r="AC51" s="128" t="str">
        <f t="shared" si="48"/>
        <v/>
      </c>
      <c r="AD51" s="129"/>
      <c r="AE51" s="130"/>
      <c r="AF51" s="130"/>
      <c r="AG51" s="131"/>
      <c r="AH51" s="132"/>
      <c r="AI51" s="132"/>
      <c r="AJ51" s="130"/>
      <c r="AK51" s="131"/>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ht="151.5" hidden="1" customHeight="1" x14ac:dyDescent="0.25">
      <c r="A52" s="259">
        <v>8</v>
      </c>
      <c r="B52" s="262"/>
      <c r="C52" s="262"/>
      <c r="D52" s="262"/>
      <c r="E52" s="265"/>
      <c r="F52" s="262"/>
      <c r="G52" s="292"/>
      <c r="H52" s="289" t="str">
        <f>IF(G52&lt;=0,"",IF(G52&lt;=2,"Muy Baja",IF(G52&lt;=24,"Baja",IF(G52&lt;=500,"Media",IF(G52&lt;=5000,"Alta","Muy Alta")))))</f>
        <v/>
      </c>
      <c r="I52" s="286" t="str">
        <f>IF(H52="","",IF(H52="Muy Baja",0.2,IF(H52="Baja",0.4,IF(H52="Media",0.6,IF(H52="Alta",0.8,IF(H52="Muy Alta",1,))))))</f>
        <v/>
      </c>
      <c r="J52" s="283"/>
      <c r="K52" s="286">
        <f>IF(NOT(ISERROR(MATCH(J52,'Tabla Impacto'!$B$221:$B$223,0))),'Tabla Impacto'!$F$223&amp;"Por favor no seleccionar los criterios de impacto(Afectación Económica o presupuestal y Pérdida Reputacional)",J52)</f>
        <v>0</v>
      </c>
      <c r="L52" s="289" t="str">
        <f>IF(OR(K52='Tabla Impacto'!$C$11,K52='Tabla Impacto'!$D$11),"Leve",IF(OR(K52='Tabla Impacto'!$C$12,K52='Tabla Impacto'!$D$12),"Menor",IF(OR(K52='Tabla Impacto'!$C$13,K52='Tabla Impacto'!$D$13),"Moderado",IF(OR(K52='Tabla Impacto'!$C$14,K52='Tabla Impacto'!$D$14),"Mayor",IF(OR(K52='Tabla Impacto'!$C$15,K52='Tabla Impacto'!$D$15),"Catastrófico","")))))</f>
        <v/>
      </c>
      <c r="M52" s="286" t="str">
        <f>IF(L52="","",IF(L52="Leve",0.2,IF(L52="Menor",0.4,IF(L52="Moderado",0.6,IF(L52="Mayor",0.8,IF(L52="Catastrófico",1,))))))</f>
        <v/>
      </c>
      <c r="N52" s="29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0">
        <v>1</v>
      </c>
      <c r="P52" s="121"/>
      <c r="Q52" s="122" t="str">
        <f>IF(OR(R52="Preventivo",R52="Detectivo"),"Probabilidad",IF(R52="Correctivo","Impacto",""))</f>
        <v/>
      </c>
      <c r="R52" s="123"/>
      <c r="S52" s="123"/>
      <c r="T52" s="124" t="str">
        <f>IF(AND(R52="Preventivo",S52="Automático"),"50%",IF(AND(R52="Preventivo",S52="Manual"),"40%",IF(AND(R52="Detectivo",S52="Automático"),"40%",IF(AND(R52="Detectivo",S52="Manual"),"30%",IF(AND(R52="Correctivo",S52="Automático"),"35%",IF(AND(R52="Correctivo",S52="Manual"),"25%",""))))))</f>
        <v/>
      </c>
      <c r="U52" s="123"/>
      <c r="V52" s="123"/>
      <c r="W52" s="123"/>
      <c r="X52" s="125" t="str">
        <f>IFERROR(IF(Q52="Probabilidad",(I52-(+I52*T52)),IF(Q52="Impacto",I52,"")),"")</f>
        <v/>
      </c>
      <c r="Y52" s="126" t="str">
        <f>IFERROR(IF(X52="","",IF(X52&lt;=0.2,"Muy Baja",IF(X52&lt;=0.4,"Baja",IF(X52&lt;=0.6,"Media",IF(X52&lt;=0.8,"Alta","Muy Alta"))))),"")</f>
        <v/>
      </c>
      <c r="Z52" s="127" t="str">
        <f>+X52</f>
        <v/>
      </c>
      <c r="AA52" s="126" t="str">
        <f>IFERROR(IF(AB52="","",IF(AB52&lt;=0.2,"Leve",IF(AB52&lt;=0.4,"Menor",IF(AB52&lt;=0.6,"Moderado",IF(AB52&lt;=0.8,"Mayor","Catastrófico"))))),"")</f>
        <v/>
      </c>
      <c r="AB52" s="127" t="str">
        <f>IFERROR(IF(Q52="Impacto",(M52-(+M52*T52)),IF(Q52="Probabilidad",M52,"")),"")</f>
        <v/>
      </c>
      <c r="AC52" s="12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9"/>
      <c r="AE52" s="130"/>
      <c r="AF52" s="130"/>
      <c r="AG52" s="131"/>
      <c r="AH52" s="132"/>
      <c r="AI52" s="132"/>
      <c r="AJ52" s="130"/>
      <c r="AK52" s="131"/>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ht="151.5" hidden="1" customHeight="1" x14ac:dyDescent="0.25">
      <c r="A53" s="260"/>
      <c r="B53" s="263"/>
      <c r="C53" s="263"/>
      <c r="D53" s="263"/>
      <c r="E53" s="266"/>
      <c r="F53" s="263"/>
      <c r="G53" s="293"/>
      <c r="H53" s="290"/>
      <c r="I53" s="287"/>
      <c r="J53" s="284"/>
      <c r="K53" s="287">
        <f>IF(NOT(ISERROR(MATCH(J53,_xlfn.ANCHORARRAY(E64),0))),I66&amp;"Por favor no seleccionar los criterios de impacto",J53)</f>
        <v>0</v>
      </c>
      <c r="L53" s="290"/>
      <c r="M53" s="287"/>
      <c r="N53" s="296"/>
      <c r="O53" s="120">
        <v>2</v>
      </c>
      <c r="P53" s="121"/>
      <c r="Q53" s="122" t="str">
        <f>IF(OR(R53="Preventivo",R53="Detectivo"),"Probabilidad",IF(R53="Correctivo","Impacto",""))</f>
        <v/>
      </c>
      <c r="R53" s="123"/>
      <c r="S53" s="123"/>
      <c r="T53" s="124" t="str">
        <f t="shared" ref="T53:T57" si="49">IF(AND(R53="Preventivo",S53="Automático"),"50%",IF(AND(R53="Preventivo",S53="Manual"),"40%",IF(AND(R53="Detectivo",S53="Automático"),"40%",IF(AND(R53="Detectivo",S53="Manual"),"30%",IF(AND(R53="Correctivo",S53="Automático"),"35%",IF(AND(R53="Correctivo",S53="Manual"),"25%",""))))))</f>
        <v/>
      </c>
      <c r="U53" s="123"/>
      <c r="V53" s="123"/>
      <c r="W53" s="123"/>
      <c r="X53" s="125" t="str">
        <f>IFERROR(IF(AND(Q52="Probabilidad",Q53="Probabilidad"),(Z52-(+Z52*T53)),IF(Q53="Probabilidad",(I52-(+I52*T53)),IF(Q53="Impacto",Z52,""))),"")</f>
        <v/>
      </c>
      <c r="Y53" s="126" t="str">
        <f t="shared" si="1"/>
        <v/>
      </c>
      <c r="Z53" s="127" t="str">
        <f t="shared" ref="Z53:Z57" si="50">+X53</f>
        <v/>
      </c>
      <c r="AA53" s="126" t="str">
        <f t="shared" si="3"/>
        <v/>
      </c>
      <c r="AB53" s="127" t="str">
        <f>IFERROR(IF(AND(Q52="Impacto",Q53="Impacto"),(AB52-(+AB52*T53)),IF(Q53="Impacto",(M52-(+M52*T53)),IF(Q53="Probabilidad",AB52,""))),"")</f>
        <v/>
      </c>
      <c r="AC53" s="128" t="str">
        <f t="shared" ref="AC53:AC54" si="5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9"/>
      <c r="AE53" s="130"/>
      <c r="AF53" s="130"/>
      <c r="AG53" s="131"/>
      <c r="AH53" s="132"/>
      <c r="AI53" s="132"/>
      <c r="AJ53" s="130"/>
      <c r="AK53" s="131"/>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ht="151.5" hidden="1" customHeight="1" x14ac:dyDescent="0.25">
      <c r="A54" s="260"/>
      <c r="B54" s="263"/>
      <c r="C54" s="263"/>
      <c r="D54" s="263"/>
      <c r="E54" s="266"/>
      <c r="F54" s="263"/>
      <c r="G54" s="293"/>
      <c r="H54" s="290"/>
      <c r="I54" s="287"/>
      <c r="J54" s="284"/>
      <c r="K54" s="287">
        <f>IF(NOT(ISERROR(MATCH(J54,_xlfn.ANCHORARRAY(E65),0))),I67&amp;"Por favor no seleccionar los criterios de impacto",J54)</f>
        <v>0</v>
      </c>
      <c r="L54" s="290"/>
      <c r="M54" s="287"/>
      <c r="N54" s="296"/>
      <c r="O54" s="120">
        <v>3</v>
      </c>
      <c r="P54" s="133"/>
      <c r="Q54" s="122" t="str">
        <f>IF(OR(R54="Preventivo",R54="Detectivo"),"Probabilidad",IF(R54="Correctivo","Impacto",""))</f>
        <v/>
      </c>
      <c r="R54" s="123"/>
      <c r="S54" s="123"/>
      <c r="T54" s="124" t="str">
        <f t="shared" si="49"/>
        <v/>
      </c>
      <c r="U54" s="123"/>
      <c r="V54" s="123"/>
      <c r="W54" s="123"/>
      <c r="X54" s="125" t="str">
        <f>IFERROR(IF(AND(Q53="Probabilidad",Q54="Probabilidad"),(Z53-(+Z53*T54)),IF(AND(Q53="Impacto",Q54="Probabilidad"),(Z52-(+Z52*T54)),IF(Q54="Impacto",Z53,""))),"")</f>
        <v/>
      </c>
      <c r="Y54" s="126" t="str">
        <f t="shared" si="1"/>
        <v/>
      </c>
      <c r="Z54" s="127" t="str">
        <f t="shared" si="50"/>
        <v/>
      </c>
      <c r="AA54" s="126" t="str">
        <f t="shared" si="3"/>
        <v/>
      </c>
      <c r="AB54" s="127" t="str">
        <f>IFERROR(IF(AND(Q53="Impacto",Q54="Impacto"),(AB53-(+AB53*T54)),IF(AND(Q53="Probabilidad",Q54="Impacto"),(AB52-(+AB52*T54)),IF(Q54="Probabilidad",AB53,""))),"")</f>
        <v/>
      </c>
      <c r="AC54" s="128" t="str">
        <f t="shared" si="51"/>
        <v/>
      </c>
      <c r="AD54" s="129"/>
      <c r="AE54" s="130"/>
      <c r="AF54" s="130"/>
      <c r="AG54" s="131"/>
      <c r="AH54" s="132"/>
      <c r="AI54" s="132"/>
      <c r="AJ54" s="130"/>
      <c r="AK54" s="131"/>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ht="151.5" hidden="1" customHeight="1" x14ac:dyDescent="0.25">
      <c r="A55" s="260"/>
      <c r="B55" s="263"/>
      <c r="C55" s="263"/>
      <c r="D55" s="263"/>
      <c r="E55" s="266"/>
      <c r="F55" s="263"/>
      <c r="G55" s="293"/>
      <c r="H55" s="290"/>
      <c r="I55" s="287"/>
      <c r="J55" s="284"/>
      <c r="K55" s="287">
        <f>IF(NOT(ISERROR(MATCH(J55,_xlfn.ANCHORARRAY(E66),0))),I68&amp;"Por favor no seleccionar los criterios de impacto",J55)</f>
        <v>0</v>
      </c>
      <c r="L55" s="290"/>
      <c r="M55" s="287"/>
      <c r="N55" s="296"/>
      <c r="O55" s="120">
        <v>4</v>
      </c>
      <c r="P55" s="121"/>
      <c r="Q55" s="122" t="str">
        <f t="shared" ref="Q55:Q57" si="52">IF(OR(R55="Preventivo",R55="Detectivo"),"Probabilidad",IF(R55="Correctivo","Impacto",""))</f>
        <v/>
      </c>
      <c r="R55" s="123"/>
      <c r="S55" s="123"/>
      <c r="T55" s="124" t="str">
        <f t="shared" si="49"/>
        <v/>
      </c>
      <c r="U55" s="123"/>
      <c r="V55" s="123"/>
      <c r="W55" s="123"/>
      <c r="X55" s="125" t="str">
        <f t="shared" ref="X55:X57" si="53">IFERROR(IF(AND(Q54="Probabilidad",Q55="Probabilidad"),(Z54-(+Z54*T55)),IF(AND(Q54="Impacto",Q55="Probabilidad"),(Z53-(+Z53*T55)),IF(Q55="Impacto",Z54,""))),"")</f>
        <v/>
      </c>
      <c r="Y55" s="126" t="str">
        <f t="shared" si="1"/>
        <v/>
      </c>
      <c r="Z55" s="127" t="str">
        <f t="shared" si="50"/>
        <v/>
      </c>
      <c r="AA55" s="126" t="str">
        <f t="shared" si="3"/>
        <v/>
      </c>
      <c r="AB55" s="127" t="str">
        <f t="shared" ref="AB55:AB57" si="54">IFERROR(IF(AND(Q54="Impacto",Q55="Impacto"),(AB54-(+AB54*T55)),IF(AND(Q54="Probabilidad",Q55="Impacto"),(AB53-(+AB53*T55)),IF(Q55="Probabilidad",AB54,""))),"")</f>
        <v/>
      </c>
      <c r="AC55" s="128"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0"/>
      <c r="AF55" s="130"/>
      <c r="AG55" s="131"/>
      <c r="AH55" s="132"/>
      <c r="AI55" s="132"/>
      <c r="AJ55" s="130"/>
      <c r="AK55" s="131"/>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ht="151.5" hidden="1" customHeight="1" x14ac:dyDescent="0.25">
      <c r="A56" s="260"/>
      <c r="B56" s="263"/>
      <c r="C56" s="263"/>
      <c r="D56" s="263"/>
      <c r="E56" s="266"/>
      <c r="F56" s="263"/>
      <c r="G56" s="293"/>
      <c r="H56" s="290"/>
      <c r="I56" s="287"/>
      <c r="J56" s="284"/>
      <c r="K56" s="287">
        <f>IF(NOT(ISERROR(MATCH(J56,_xlfn.ANCHORARRAY(E67),0))),I69&amp;"Por favor no seleccionar los criterios de impacto",J56)</f>
        <v>0</v>
      </c>
      <c r="L56" s="290"/>
      <c r="M56" s="287"/>
      <c r="N56" s="296"/>
      <c r="O56" s="120">
        <v>5</v>
      </c>
      <c r="P56" s="121"/>
      <c r="Q56" s="122" t="str">
        <f t="shared" si="52"/>
        <v/>
      </c>
      <c r="R56" s="123"/>
      <c r="S56" s="123"/>
      <c r="T56" s="124" t="str">
        <f t="shared" si="49"/>
        <v/>
      </c>
      <c r="U56" s="123"/>
      <c r="V56" s="123"/>
      <c r="W56" s="123"/>
      <c r="X56" s="125" t="str">
        <f t="shared" si="53"/>
        <v/>
      </c>
      <c r="Y56" s="126" t="str">
        <f t="shared" si="1"/>
        <v/>
      </c>
      <c r="Z56" s="127" t="str">
        <f t="shared" si="50"/>
        <v/>
      </c>
      <c r="AA56" s="126" t="str">
        <f t="shared" si="3"/>
        <v/>
      </c>
      <c r="AB56" s="127" t="str">
        <f t="shared" si="54"/>
        <v/>
      </c>
      <c r="AC56" s="128" t="str">
        <f t="shared" ref="AC56:AC57" si="55">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0"/>
      <c r="AF56" s="130"/>
      <c r="AG56" s="131"/>
      <c r="AH56" s="132"/>
      <c r="AI56" s="132"/>
      <c r="AJ56" s="130"/>
      <c r="AK56" s="131"/>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ht="151.5" hidden="1" customHeight="1" x14ac:dyDescent="0.25">
      <c r="A57" s="261"/>
      <c r="B57" s="264"/>
      <c r="C57" s="264"/>
      <c r="D57" s="264"/>
      <c r="E57" s="267"/>
      <c r="F57" s="264"/>
      <c r="G57" s="294"/>
      <c r="H57" s="291"/>
      <c r="I57" s="288"/>
      <c r="J57" s="285"/>
      <c r="K57" s="288">
        <f>IF(NOT(ISERROR(MATCH(J57,_xlfn.ANCHORARRAY(E68),0))),I70&amp;"Por favor no seleccionar los criterios de impacto",J57)</f>
        <v>0</v>
      </c>
      <c r="L57" s="291"/>
      <c r="M57" s="288"/>
      <c r="N57" s="297"/>
      <c r="O57" s="120">
        <v>6</v>
      </c>
      <c r="P57" s="121"/>
      <c r="Q57" s="122" t="str">
        <f t="shared" si="52"/>
        <v/>
      </c>
      <c r="R57" s="123"/>
      <c r="S57" s="123"/>
      <c r="T57" s="124" t="str">
        <f t="shared" si="49"/>
        <v/>
      </c>
      <c r="U57" s="123"/>
      <c r="V57" s="123"/>
      <c r="W57" s="123"/>
      <c r="X57" s="125" t="str">
        <f t="shared" si="53"/>
        <v/>
      </c>
      <c r="Y57" s="126" t="str">
        <f t="shared" si="1"/>
        <v/>
      </c>
      <c r="Z57" s="127" t="str">
        <f t="shared" si="50"/>
        <v/>
      </c>
      <c r="AA57" s="126" t="str">
        <f t="shared" si="3"/>
        <v/>
      </c>
      <c r="AB57" s="127" t="str">
        <f t="shared" si="54"/>
        <v/>
      </c>
      <c r="AC57" s="128" t="str">
        <f t="shared" si="55"/>
        <v/>
      </c>
      <c r="AD57" s="129"/>
      <c r="AE57" s="130"/>
      <c r="AF57" s="130"/>
      <c r="AG57" s="131"/>
      <c r="AH57" s="132"/>
      <c r="AI57" s="132"/>
      <c r="AJ57" s="130"/>
      <c r="AK57" s="131"/>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151.5" hidden="1" customHeight="1" x14ac:dyDescent="0.25">
      <c r="A58" s="259">
        <v>9</v>
      </c>
      <c r="B58" s="262"/>
      <c r="C58" s="262"/>
      <c r="D58" s="262"/>
      <c r="E58" s="265"/>
      <c r="F58" s="262"/>
      <c r="G58" s="292"/>
      <c r="H58" s="289" t="str">
        <f>IF(G58&lt;=0,"",IF(G58&lt;=2,"Muy Baja",IF(G58&lt;=24,"Baja",IF(G58&lt;=500,"Media",IF(G58&lt;=5000,"Alta","Muy Alta")))))</f>
        <v/>
      </c>
      <c r="I58" s="286" t="str">
        <f>IF(H58="","",IF(H58="Muy Baja",0.2,IF(H58="Baja",0.4,IF(H58="Media",0.6,IF(H58="Alta",0.8,IF(H58="Muy Alta",1,))))))</f>
        <v/>
      </c>
      <c r="J58" s="283"/>
      <c r="K58" s="286">
        <f>IF(NOT(ISERROR(MATCH(J58,'Tabla Impacto'!$B$221:$B$223,0))),'Tabla Impacto'!$F$223&amp;"Por favor no seleccionar los criterios de impacto(Afectación Económica o presupuestal y Pérdida Reputacional)",J58)</f>
        <v>0</v>
      </c>
      <c r="L58" s="289" t="str">
        <f>IF(OR(K58='Tabla Impacto'!$C$11,K58='Tabla Impacto'!$D$11),"Leve",IF(OR(K58='Tabla Impacto'!$C$12,K58='Tabla Impacto'!$D$12),"Menor",IF(OR(K58='Tabla Impacto'!$C$13,K58='Tabla Impacto'!$D$13),"Moderado",IF(OR(K58='Tabla Impacto'!$C$14,K58='Tabla Impacto'!$D$14),"Mayor",IF(OR(K58='Tabla Impacto'!$C$15,K58='Tabla Impacto'!$D$15),"Catastrófico","")))))</f>
        <v/>
      </c>
      <c r="M58" s="286" t="str">
        <f>IF(L58="","",IF(L58="Leve",0.2,IF(L58="Menor",0.4,IF(L58="Moderado",0.6,IF(L58="Mayor",0.8,IF(L58="Catastrófico",1,))))))</f>
        <v/>
      </c>
      <c r="N58" s="29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0">
        <v>1</v>
      </c>
      <c r="P58" s="121"/>
      <c r="Q58" s="122" t="str">
        <f>IF(OR(R58="Preventivo",R58="Detectivo"),"Probabilidad",IF(R58="Correctivo","Impacto",""))</f>
        <v/>
      </c>
      <c r="R58" s="123"/>
      <c r="S58" s="123"/>
      <c r="T58" s="124" t="str">
        <f>IF(AND(R58="Preventivo",S58="Automático"),"50%",IF(AND(R58="Preventivo",S58="Manual"),"40%",IF(AND(R58="Detectivo",S58="Automático"),"40%",IF(AND(R58="Detectivo",S58="Manual"),"30%",IF(AND(R58="Correctivo",S58="Automático"),"35%",IF(AND(R58="Correctivo",S58="Manual"),"25%",""))))))</f>
        <v/>
      </c>
      <c r="U58" s="123"/>
      <c r="V58" s="123"/>
      <c r="W58" s="123"/>
      <c r="X58" s="125" t="str">
        <f>IFERROR(IF(Q58="Probabilidad",(I58-(+I58*T58)),IF(Q58="Impacto",I58,"")),"")</f>
        <v/>
      </c>
      <c r="Y58" s="126" t="str">
        <f>IFERROR(IF(X58="","",IF(X58&lt;=0.2,"Muy Baja",IF(X58&lt;=0.4,"Baja",IF(X58&lt;=0.6,"Media",IF(X58&lt;=0.8,"Alta","Muy Alta"))))),"")</f>
        <v/>
      </c>
      <c r="Z58" s="127" t="str">
        <f>+X58</f>
        <v/>
      </c>
      <c r="AA58" s="126" t="str">
        <f>IFERROR(IF(AB58="","",IF(AB58&lt;=0.2,"Leve",IF(AB58&lt;=0.4,"Menor",IF(AB58&lt;=0.6,"Moderado",IF(AB58&lt;=0.8,"Mayor","Catastrófico"))))),"")</f>
        <v/>
      </c>
      <c r="AB58" s="127" t="str">
        <f>IFERROR(IF(Q58="Impacto",(M58-(+M58*T58)),IF(Q58="Probabilidad",M58,"")),"")</f>
        <v/>
      </c>
      <c r="AC58" s="128"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0"/>
      <c r="AF58" s="130"/>
      <c r="AG58" s="131"/>
      <c r="AH58" s="132"/>
      <c r="AI58" s="132"/>
      <c r="AJ58" s="130"/>
      <c r="AK58" s="131"/>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row>
    <row r="59" spans="1:69" ht="151.5" hidden="1" customHeight="1" x14ac:dyDescent="0.25">
      <c r="A59" s="260"/>
      <c r="B59" s="263"/>
      <c r="C59" s="263"/>
      <c r="D59" s="263"/>
      <c r="E59" s="266"/>
      <c r="F59" s="263"/>
      <c r="G59" s="293"/>
      <c r="H59" s="290"/>
      <c r="I59" s="287"/>
      <c r="J59" s="284"/>
      <c r="K59" s="287">
        <f>IF(NOT(ISERROR(MATCH(J59,_xlfn.ANCHORARRAY(E70),0))),I72&amp;"Por favor no seleccionar los criterios de impacto",J59)</f>
        <v>0</v>
      </c>
      <c r="L59" s="290"/>
      <c r="M59" s="287"/>
      <c r="N59" s="296"/>
      <c r="O59" s="120">
        <v>2</v>
      </c>
      <c r="P59" s="121"/>
      <c r="Q59" s="122" t="str">
        <f>IF(OR(R59="Preventivo",R59="Detectivo"),"Probabilidad",IF(R59="Correctivo","Impacto",""))</f>
        <v/>
      </c>
      <c r="R59" s="123"/>
      <c r="S59" s="123"/>
      <c r="T59" s="124" t="str">
        <f t="shared" ref="T59:T63" si="56">IF(AND(R59="Preventivo",S59="Automático"),"50%",IF(AND(R59="Preventivo",S59="Manual"),"40%",IF(AND(R59="Detectivo",S59="Automático"),"40%",IF(AND(R59="Detectivo",S59="Manual"),"30%",IF(AND(R59="Correctivo",S59="Automático"),"35%",IF(AND(R59="Correctivo",S59="Manual"),"25%",""))))))</f>
        <v/>
      </c>
      <c r="U59" s="123"/>
      <c r="V59" s="123"/>
      <c r="W59" s="123"/>
      <c r="X59" s="125" t="str">
        <f>IFERROR(IF(AND(Q58="Probabilidad",Q59="Probabilidad"),(Z58-(+Z58*T59)),IF(Q59="Probabilidad",(I58-(+I58*T59)),IF(Q59="Impacto",Z58,""))),"")</f>
        <v/>
      </c>
      <c r="Y59" s="126" t="str">
        <f t="shared" si="1"/>
        <v/>
      </c>
      <c r="Z59" s="127" t="str">
        <f t="shared" ref="Z59:Z63" si="57">+X59</f>
        <v/>
      </c>
      <c r="AA59" s="126" t="str">
        <f t="shared" si="3"/>
        <v/>
      </c>
      <c r="AB59" s="127" t="str">
        <f>IFERROR(IF(AND(Q58="Impacto",Q59="Impacto"),(AB58-(+AB58*T59)),IF(Q59="Impacto",(M58-(+M58*T59)),IF(Q59="Probabilidad",AB58,""))),"")</f>
        <v/>
      </c>
      <c r="AC59" s="128" t="str">
        <f t="shared" ref="AC59:AC60" si="58">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0"/>
      <c r="AF59" s="130"/>
      <c r="AG59" s="131"/>
      <c r="AH59" s="132"/>
      <c r="AI59" s="132"/>
      <c r="AJ59" s="130"/>
      <c r="AK59" s="131"/>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row>
    <row r="60" spans="1:69" ht="151.5" hidden="1" customHeight="1" x14ac:dyDescent="0.25">
      <c r="A60" s="260"/>
      <c r="B60" s="263"/>
      <c r="C60" s="263"/>
      <c r="D60" s="263"/>
      <c r="E60" s="266"/>
      <c r="F60" s="263"/>
      <c r="G60" s="293"/>
      <c r="H60" s="290"/>
      <c r="I60" s="287"/>
      <c r="J60" s="284"/>
      <c r="K60" s="287">
        <f>IF(NOT(ISERROR(MATCH(J60,_xlfn.ANCHORARRAY(E71),0))),I73&amp;"Por favor no seleccionar los criterios de impacto",J60)</f>
        <v>0</v>
      </c>
      <c r="L60" s="290"/>
      <c r="M60" s="287"/>
      <c r="N60" s="296"/>
      <c r="O60" s="120">
        <v>3</v>
      </c>
      <c r="P60" s="133"/>
      <c r="Q60" s="122" t="str">
        <f>IF(OR(R60="Preventivo",R60="Detectivo"),"Probabilidad",IF(R60="Correctivo","Impacto",""))</f>
        <v/>
      </c>
      <c r="R60" s="123"/>
      <c r="S60" s="123"/>
      <c r="T60" s="124" t="str">
        <f t="shared" si="56"/>
        <v/>
      </c>
      <c r="U60" s="123"/>
      <c r="V60" s="123"/>
      <c r="W60" s="123"/>
      <c r="X60" s="125" t="str">
        <f>IFERROR(IF(AND(Q59="Probabilidad",Q60="Probabilidad"),(Z59-(+Z59*T60)),IF(AND(Q59="Impacto",Q60="Probabilidad"),(Z58-(+Z58*T60)),IF(Q60="Impacto",Z59,""))),"")</f>
        <v/>
      </c>
      <c r="Y60" s="126" t="str">
        <f t="shared" si="1"/>
        <v/>
      </c>
      <c r="Z60" s="127" t="str">
        <f t="shared" si="57"/>
        <v/>
      </c>
      <c r="AA60" s="126" t="str">
        <f t="shared" si="3"/>
        <v/>
      </c>
      <c r="AB60" s="127" t="str">
        <f>IFERROR(IF(AND(Q59="Impacto",Q60="Impacto"),(AB59-(+AB59*T60)),IF(AND(Q59="Probabilidad",Q60="Impacto"),(AB58-(+AB58*T60)),IF(Q60="Probabilidad",AB59,""))),"")</f>
        <v/>
      </c>
      <c r="AC60" s="128" t="str">
        <f t="shared" si="58"/>
        <v/>
      </c>
      <c r="AD60" s="129"/>
      <c r="AE60" s="130"/>
      <c r="AF60" s="130"/>
      <c r="AG60" s="131"/>
      <c r="AH60" s="132"/>
      <c r="AI60" s="132"/>
      <c r="AJ60" s="130"/>
      <c r="AK60" s="131"/>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row>
    <row r="61" spans="1:69" ht="151.5" hidden="1" customHeight="1" x14ac:dyDescent="0.25">
      <c r="A61" s="260"/>
      <c r="B61" s="263"/>
      <c r="C61" s="263"/>
      <c r="D61" s="263"/>
      <c r="E61" s="266"/>
      <c r="F61" s="263"/>
      <c r="G61" s="293"/>
      <c r="H61" s="290"/>
      <c r="I61" s="287"/>
      <c r="J61" s="284"/>
      <c r="K61" s="287">
        <f>IF(NOT(ISERROR(MATCH(J61,_xlfn.ANCHORARRAY(E72),0))),I74&amp;"Por favor no seleccionar los criterios de impacto",J61)</f>
        <v>0</v>
      </c>
      <c r="L61" s="290"/>
      <c r="M61" s="287"/>
      <c r="N61" s="296"/>
      <c r="O61" s="120">
        <v>4</v>
      </c>
      <c r="P61" s="121"/>
      <c r="Q61" s="122" t="str">
        <f t="shared" ref="Q61:Q63" si="59">IF(OR(R61="Preventivo",R61="Detectivo"),"Probabilidad",IF(R61="Correctivo","Impacto",""))</f>
        <v/>
      </c>
      <c r="R61" s="123"/>
      <c r="S61" s="123"/>
      <c r="T61" s="124" t="str">
        <f t="shared" si="56"/>
        <v/>
      </c>
      <c r="U61" s="123"/>
      <c r="V61" s="123"/>
      <c r="W61" s="123"/>
      <c r="X61" s="125" t="str">
        <f t="shared" ref="X61:X63" si="60">IFERROR(IF(AND(Q60="Probabilidad",Q61="Probabilidad"),(Z60-(+Z60*T61)),IF(AND(Q60="Impacto",Q61="Probabilidad"),(Z59-(+Z59*T61)),IF(Q61="Impacto",Z60,""))),"")</f>
        <v/>
      </c>
      <c r="Y61" s="126" t="str">
        <f t="shared" si="1"/>
        <v/>
      </c>
      <c r="Z61" s="127" t="str">
        <f t="shared" si="57"/>
        <v/>
      </c>
      <c r="AA61" s="126" t="str">
        <f t="shared" si="3"/>
        <v/>
      </c>
      <c r="AB61" s="127" t="str">
        <f t="shared" ref="AB61:AB63" si="61">IFERROR(IF(AND(Q60="Impacto",Q61="Impacto"),(AB60-(+AB60*T61)),IF(AND(Q60="Probabilidad",Q61="Impacto"),(AB59-(+AB59*T61)),IF(Q61="Probabilidad",AB60,""))),"")</f>
        <v/>
      </c>
      <c r="AC61" s="128"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0"/>
      <c r="AF61" s="130"/>
      <c r="AG61" s="131"/>
      <c r="AH61" s="132"/>
      <c r="AI61" s="132"/>
      <c r="AJ61" s="130"/>
      <c r="AK61" s="131"/>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row>
    <row r="62" spans="1:69" ht="151.5" hidden="1" customHeight="1" x14ac:dyDescent="0.25">
      <c r="A62" s="260"/>
      <c r="B62" s="263"/>
      <c r="C62" s="263"/>
      <c r="D62" s="263"/>
      <c r="E62" s="266"/>
      <c r="F62" s="263"/>
      <c r="G62" s="293"/>
      <c r="H62" s="290"/>
      <c r="I62" s="287"/>
      <c r="J62" s="284"/>
      <c r="K62" s="287">
        <f>IF(NOT(ISERROR(MATCH(J62,_xlfn.ANCHORARRAY(E73),0))),I75&amp;"Por favor no seleccionar los criterios de impacto",J62)</f>
        <v>0</v>
      </c>
      <c r="L62" s="290"/>
      <c r="M62" s="287"/>
      <c r="N62" s="296"/>
      <c r="O62" s="120">
        <v>5</v>
      </c>
      <c r="P62" s="121"/>
      <c r="Q62" s="122" t="str">
        <f t="shared" si="59"/>
        <v/>
      </c>
      <c r="R62" s="123"/>
      <c r="S62" s="123"/>
      <c r="T62" s="124" t="str">
        <f t="shared" si="56"/>
        <v/>
      </c>
      <c r="U62" s="123"/>
      <c r="V62" s="123"/>
      <c r="W62" s="123"/>
      <c r="X62" s="125" t="str">
        <f t="shared" si="60"/>
        <v/>
      </c>
      <c r="Y62" s="126" t="str">
        <f t="shared" si="1"/>
        <v/>
      </c>
      <c r="Z62" s="127" t="str">
        <f t="shared" si="57"/>
        <v/>
      </c>
      <c r="AA62" s="126" t="str">
        <f t="shared" si="3"/>
        <v/>
      </c>
      <c r="AB62" s="127" t="str">
        <f t="shared" si="61"/>
        <v/>
      </c>
      <c r="AC62" s="128" t="str">
        <f t="shared" ref="AC62:AC63" si="62">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0"/>
      <c r="AF62" s="130"/>
      <c r="AG62" s="131"/>
      <c r="AH62" s="132"/>
      <c r="AI62" s="132"/>
      <c r="AJ62" s="130"/>
      <c r="AK62" s="131"/>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1:69" ht="151.5" hidden="1" customHeight="1" x14ac:dyDescent="0.25">
      <c r="A63" s="261"/>
      <c r="B63" s="264"/>
      <c r="C63" s="264"/>
      <c r="D63" s="264"/>
      <c r="E63" s="267"/>
      <c r="F63" s="264"/>
      <c r="G63" s="294"/>
      <c r="H63" s="291"/>
      <c r="I63" s="288"/>
      <c r="J63" s="285"/>
      <c r="K63" s="288">
        <f>IF(NOT(ISERROR(MATCH(J63,_xlfn.ANCHORARRAY(E74),0))),I76&amp;"Por favor no seleccionar los criterios de impacto",J63)</f>
        <v>0</v>
      </c>
      <c r="L63" s="291"/>
      <c r="M63" s="288"/>
      <c r="N63" s="297"/>
      <c r="O63" s="120">
        <v>6</v>
      </c>
      <c r="P63" s="121"/>
      <c r="Q63" s="122" t="str">
        <f t="shared" si="59"/>
        <v/>
      </c>
      <c r="R63" s="123"/>
      <c r="S63" s="123"/>
      <c r="T63" s="124" t="str">
        <f t="shared" si="56"/>
        <v/>
      </c>
      <c r="U63" s="123"/>
      <c r="V63" s="123"/>
      <c r="W63" s="123"/>
      <c r="X63" s="125" t="str">
        <f t="shared" si="60"/>
        <v/>
      </c>
      <c r="Y63" s="126" t="str">
        <f t="shared" si="1"/>
        <v/>
      </c>
      <c r="Z63" s="127" t="str">
        <f t="shared" si="57"/>
        <v/>
      </c>
      <c r="AA63" s="126" t="str">
        <f t="shared" si="3"/>
        <v/>
      </c>
      <c r="AB63" s="127" t="str">
        <f t="shared" si="61"/>
        <v/>
      </c>
      <c r="AC63" s="128" t="str">
        <f t="shared" si="62"/>
        <v/>
      </c>
      <c r="AD63" s="129"/>
      <c r="AE63" s="130"/>
      <c r="AF63" s="130"/>
      <c r="AG63" s="131"/>
      <c r="AH63" s="132"/>
      <c r="AI63" s="132"/>
      <c r="AJ63" s="130"/>
      <c r="AK63" s="131"/>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1:69" ht="151.5" hidden="1" customHeight="1" x14ac:dyDescent="0.25">
      <c r="A64" s="259">
        <v>10</v>
      </c>
      <c r="B64" s="262"/>
      <c r="C64" s="262"/>
      <c r="D64" s="262"/>
      <c r="E64" s="265"/>
      <c r="F64" s="262"/>
      <c r="G64" s="292"/>
      <c r="H64" s="289" t="str">
        <f>IF(G64&lt;=0,"",IF(G64&lt;=2,"Muy Baja",IF(G64&lt;=24,"Baja",IF(G64&lt;=500,"Media",IF(G64&lt;=5000,"Alta","Muy Alta")))))</f>
        <v/>
      </c>
      <c r="I64" s="286" t="str">
        <f>IF(H64="","",IF(H64="Muy Baja",0.2,IF(H64="Baja",0.4,IF(H64="Media",0.6,IF(H64="Alta",0.8,IF(H64="Muy Alta",1,))))))</f>
        <v/>
      </c>
      <c r="J64" s="283"/>
      <c r="K64" s="286">
        <f>IF(NOT(ISERROR(MATCH(J64,'Tabla Impacto'!$B$221:$B$223,0))),'Tabla Impacto'!$F$223&amp;"Por favor no seleccionar los criterios de impacto(Afectación Económica o presupuestal y Pérdida Reputacional)",J64)</f>
        <v>0</v>
      </c>
      <c r="L64" s="289" t="str">
        <f>IF(OR(K64='Tabla Impacto'!$C$11,K64='Tabla Impacto'!$D$11),"Leve",IF(OR(K64='Tabla Impacto'!$C$12,K64='Tabla Impacto'!$D$12),"Menor",IF(OR(K64='Tabla Impacto'!$C$13,K64='Tabla Impacto'!$D$13),"Moderado",IF(OR(K64='Tabla Impacto'!$C$14,K64='Tabla Impacto'!$D$14),"Mayor",IF(OR(K64='Tabla Impacto'!$C$15,K64='Tabla Impacto'!$D$15),"Catastrófico","")))))</f>
        <v/>
      </c>
      <c r="M64" s="286" t="str">
        <f>IF(L64="","",IF(L64="Leve",0.2,IF(L64="Menor",0.4,IF(L64="Moderado",0.6,IF(L64="Mayor",0.8,IF(L64="Catastrófico",1,))))))</f>
        <v/>
      </c>
      <c r="N64" s="29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0">
        <v>1</v>
      </c>
      <c r="P64" s="121"/>
      <c r="Q64" s="122" t="str">
        <f>IF(OR(R64="Preventivo",R64="Detectivo"),"Probabilidad",IF(R64="Correctivo","Impacto",""))</f>
        <v/>
      </c>
      <c r="R64" s="123"/>
      <c r="S64" s="123"/>
      <c r="T64" s="124" t="str">
        <f>IF(AND(R64="Preventivo",S64="Automático"),"50%",IF(AND(R64="Preventivo",S64="Manual"),"40%",IF(AND(R64="Detectivo",S64="Automático"),"40%",IF(AND(R64="Detectivo",S64="Manual"),"30%",IF(AND(R64="Correctivo",S64="Automático"),"35%",IF(AND(R64="Correctivo",S64="Manual"),"25%",""))))))</f>
        <v/>
      </c>
      <c r="U64" s="123"/>
      <c r="V64" s="123"/>
      <c r="W64" s="123"/>
      <c r="X64" s="125" t="str">
        <f>IFERROR(IF(Q64="Probabilidad",(I64-(+I64*T64)),IF(Q64="Impacto",I64,"")),"")</f>
        <v/>
      </c>
      <c r="Y64" s="126" t="str">
        <f>IFERROR(IF(X64="","",IF(X64&lt;=0.2,"Muy Baja",IF(X64&lt;=0.4,"Baja",IF(X64&lt;=0.6,"Media",IF(X64&lt;=0.8,"Alta","Muy Alta"))))),"")</f>
        <v/>
      </c>
      <c r="Z64" s="127" t="str">
        <f>+X64</f>
        <v/>
      </c>
      <c r="AA64" s="126" t="str">
        <f>IFERROR(IF(AB64="","",IF(AB64&lt;=0.2,"Leve",IF(AB64&lt;=0.4,"Menor",IF(AB64&lt;=0.6,"Moderado",IF(AB64&lt;=0.8,"Mayor","Catastrófico"))))),"")</f>
        <v/>
      </c>
      <c r="AB64" s="127" t="str">
        <f>IFERROR(IF(Q64="Impacto",(M64-(+M64*T64)),IF(Q64="Probabilidad",M64,"")),"")</f>
        <v/>
      </c>
      <c r="AC64" s="128"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9"/>
      <c r="AE64" s="130"/>
      <c r="AF64" s="130"/>
      <c r="AG64" s="131"/>
      <c r="AH64" s="132"/>
      <c r="AI64" s="132"/>
      <c r="AJ64" s="130"/>
      <c r="AK64" s="131"/>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row>
    <row r="65" spans="1:37" ht="151.5" hidden="1" customHeight="1" x14ac:dyDescent="0.25">
      <c r="A65" s="260"/>
      <c r="B65" s="263"/>
      <c r="C65" s="263"/>
      <c r="D65" s="263"/>
      <c r="E65" s="266"/>
      <c r="F65" s="263"/>
      <c r="G65" s="293"/>
      <c r="H65" s="290"/>
      <c r="I65" s="287"/>
      <c r="J65" s="284"/>
      <c r="K65" s="287">
        <f>IF(NOT(ISERROR(MATCH(J65,_xlfn.ANCHORARRAY(E76),0))),I78&amp;"Por favor no seleccionar los criterios de impacto",J65)</f>
        <v>0</v>
      </c>
      <c r="L65" s="290"/>
      <c r="M65" s="287"/>
      <c r="N65" s="296"/>
      <c r="O65" s="120">
        <v>2</v>
      </c>
      <c r="P65" s="121"/>
      <c r="Q65" s="122" t="str">
        <f>IF(OR(R65="Preventivo",R65="Detectivo"),"Probabilidad",IF(R65="Correctivo","Impacto",""))</f>
        <v/>
      </c>
      <c r="R65" s="123"/>
      <c r="S65" s="123"/>
      <c r="T65" s="124" t="str">
        <f t="shared" ref="T65:T69" si="63">IF(AND(R65="Preventivo",S65="Automático"),"50%",IF(AND(R65="Preventivo",S65="Manual"),"40%",IF(AND(R65="Detectivo",S65="Automático"),"40%",IF(AND(R65="Detectivo",S65="Manual"),"30%",IF(AND(R65="Correctivo",S65="Automático"),"35%",IF(AND(R65="Correctivo",S65="Manual"),"25%",""))))))</f>
        <v/>
      </c>
      <c r="U65" s="123"/>
      <c r="V65" s="123"/>
      <c r="W65" s="123"/>
      <c r="X65" s="125" t="str">
        <f>IFERROR(IF(AND(Q64="Probabilidad",Q65="Probabilidad"),(Z64-(+Z64*T65)),IF(Q65="Probabilidad",(I64-(+I64*T65)),IF(Q65="Impacto",Z64,""))),"")</f>
        <v/>
      </c>
      <c r="Y65" s="126" t="str">
        <f t="shared" si="1"/>
        <v/>
      </c>
      <c r="Z65" s="127" t="str">
        <f t="shared" ref="Z65:Z69" si="64">+X65</f>
        <v/>
      </c>
      <c r="AA65" s="126" t="str">
        <f t="shared" si="3"/>
        <v/>
      </c>
      <c r="AB65" s="127" t="str">
        <f>IFERROR(IF(AND(Q64="Impacto",Q65="Impacto"),(AB64-(+AB64*T65)),IF(Q65="Impacto",(M64-(+M64*T65)),IF(Q65="Probabilidad",AB64,""))),"")</f>
        <v/>
      </c>
      <c r="AC65" s="128" t="str">
        <f t="shared" ref="AC65:AC66" si="65">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9"/>
      <c r="AE65" s="130"/>
      <c r="AF65" s="130"/>
      <c r="AG65" s="131"/>
      <c r="AH65" s="132"/>
      <c r="AI65" s="132"/>
      <c r="AJ65" s="130"/>
      <c r="AK65" s="131"/>
    </row>
    <row r="66" spans="1:37" ht="151.5" hidden="1" customHeight="1" x14ac:dyDescent="0.25">
      <c r="A66" s="260"/>
      <c r="B66" s="263"/>
      <c r="C66" s="263"/>
      <c r="D66" s="263"/>
      <c r="E66" s="266"/>
      <c r="F66" s="263"/>
      <c r="G66" s="293"/>
      <c r="H66" s="290"/>
      <c r="I66" s="287"/>
      <c r="J66" s="284"/>
      <c r="K66" s="287">
        <f>IF(NOT(ISERROR(MATCH(J66,_xlfn.ANCHORARRAY(E77),0))),I79&amp;"Por favor no seleccionar los criterios de impacto",J66)</f>
        <v>0</v>
      </c>
      <c r="L66" s="290"/>
      <c r="M66" s="287"/>
      <c r="N66" s="296"/>
      <c r="O66" s="120">
        <v>3</v>
      </c>
      <c r="P66" s="133"/>
      <c r="Q66" s="122" t="str">
        <f>IF(OR(R66="Preventivo",R66="Detectivo"),"Probabilidad",IF(R66="Correctivo","Impacto",""))</f>
        <v/>
      </c>
      <c r="R66" s="123"/>
      <c r="S66" s="123"/>
      <c r="T66" s="124" t="str">
        <f t="shared" si="63"/>
        <v/>
      </c>
      <c r="U66" s="123"/>
      <c r="V66" s="123"/>
      <c r="W66" s="123"/>
      <c r="X66" s="125" t="str">
        <f>IFERROR(IF(AND(Q65="Probabilidad",Q66="Probabilidad"),(Z65-(+Z65*T66)),IF(AND(Q65="Impacto",Q66="Probabilidad"),(Z64-(+Z64*T66)),IF(Q66="Impacto",Z65,""))),"")</f>
        <v/>
      </c>
      <c r="Y66" s="126" t="str">
        <f t="shared" si="1"/>
        <v/>
      </c>
      <c r="Z66" s="127" t="str">
        <f t="shared" si="64"/>
        <v/>
      </c>
      <c r="AA66" s="126" t="str">
        <f t="shared" si="3"/>
        <v/>
      </c>
      <c r="AB66" s="127" t="str">
        <f>IFERROR(IF(AND(Q65="Impacto",Q66="Impacto"),(AB65-(+AB65*T66)),IF(AND(Q65="Probabilidad",Q66="Impacto"),(AB64-(+AB64*T66)),IF(Q66="Probabilidad",AB65,""))),"")</f>
        <v/>
      </c>
      <c r="AC66" s="128" t="str">
        <f t="shared" si="65"/>
        <v/>
      </c>
      <c r="AD66" s="129"/>
      <c r="AE66" s="130"/>
      <c r="AF66" s="130"/>
      <c r="AG66" s="131"/>
      <c r="AH66" s="132"/>
      <c r="AI66" s="132"/>
      <c r="AJ66" s="130"/>
      <c r="AK66" s="131"/>
    </row>
    <row r="67" spans="1:37" ht="151.5" hidden="1" customHeight="1" x14ac:dyDescent="0.25">
      <c r="A67" s="260"/>
      <c r="B67" s="263"/>
      <c r="C67" s="263"/>
      <c r="D67" s="263"/>
      <c r="E67" s="266"/>
      <c r="F67" s="263"/>
      <c r="G67" s="293"/>
      <c r="H67" s="290"/>
      <c r="I67" s="287"/>
      <c r="J67" s="284"/>
      <c r="K67" s="287">
        <f>IF(NOT(ISERROR(MATCH(J67,_xlfn.ANCHORARRAY(E78),0))),I80&amp;"Por favor no seleccionar los criterios de impacto",J67)</f>
        <v>0</v>
      </c>
      <c r="L67" s="290"/>
      <c r="M67" s="287"/>
      <c r="N67" s="296"/>
      <c r="O67" s="120">
        <v>4</v>
      </c>
      <c r="P67" s="121"/>
      <c r="Q67" s="122" t="str">
        <f t="shared" ref="Q67:Q69" si="66">IF(OR(R67="Preventivo",R67="Detectivo"),"Probabilidad",IF(R67="Correctivo","Impacto",""))</f>
        <v/>
      </c>
      <c r="R67" s="123"/>
      <c r="S67" s="123"/>
      <c r="T67" s="124" t="str">
        <f t="shared" si="63"/>
        <v/>
      </c>
      <c r="U67" s="123"/>
      <c r="V67" s="123"/>
      <c r="W67" s="123"/>
      <c r="X67" s="125" t="str">
        <f t="shared" ref="X67:X69" si="67">IFERROR(IF(AND(Q66="Probabilidad",Q67="Probabilidad"),(Z66-(+Z66*T67)),IF(AND(Q66="Impacto",Q67="Probabilidad"),(Z65-(+Z65*T67)),IF(Q67="Impacto",Z66,""))),"")</f>
        <v/>
      </c>
      <c r="Y67" s="126" t="str">
        <f t="shared" si="1"/>
        <v/>
      </c>
      <c r="Z67" s="127" t="str">
        <f t="shared" si="64"/>
        <v/>
      </c>
      <c r="AA67" s="126" t="str">
        <f t="shared" si="3"/>
        <v/>
      </c>
      <c r="AB67" s="127" t="str">
        <f t="shared" ref="AB67:AB69" si="68">IFERROR(IF(AND(Q66="Impacto",Q67="Impacto"),(AB66-(+AB66*T67)),IF(AND(Q66="Probabilidad",Q67="Impacto"),(AB65-(+AB65*T67)),IF(Q67="Probabilidad",AB66,""))),"")</f>
        <v/>
      </c>
      <c r="AC67" s="128"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9"/>
      <c r="AE67" s="130"/>
      <c r="AF67" s="130"/>
      <c r="AG67" s="131"/>
      <c r="AH67" s="132"/>
      <c r="AI67" s="132"/>
      <c r="AJ67" s="130"/>
      <c r="AK67" s="131"/>
    </row>
    <row r="68" spans="1:37" ht="151.5" hidden="1" customHeight="1" x14ac:dyDescent="0.25">
      <c r="A68" s="260"/>
      <c r="B68" s="263"/>
      <c r="C68" s="263"/>
      <c r="D68" s="263"/>
      <c r="E68" s="266"/>
      <c r="F68" s="263"/>
      <c r="G68" s="293"/>
      <c r="H68" s="290"/>
      <c r="I68" s="287"/>
      <c r="J68" s="284"/>
      <c r="K68" s="287">
        <f>IF(NOT(ISERROR(MATCH(J68,_xlfn.ANCHORARRAY(E79),0))),I81&amp;"Por favor no seleccionar los criterios de impacto",J68)</f>
        <v>0</v>
      </c>
      <c r="L68" s="290"/>
      <c r="M68" s="287"/>
      <c r="N68" s="296"/>
      <c r="O68" s="120">
        <v>5</v>
      </c>
      <c r="P68" s="121"/>
      <c r="Q68" s="122" t="str">
        <f t="shared" si="66"/>
        <v/>
      </c>
      <c r="R68" s="123"/>
      <c r="S68" s="123"/>
      <c r="T68" s="124" t="str">
        <f t="shared" si="63"/>
        <v/>
      </c>
      <c r="U68" s="123"/>
      <c r="V68" s="123"/>
      <c r="W68" s="123"/>
      <c r="X68" s="125" t="str">
        <f t="shared" si="67"/>
        <v/>
      </c>
      <c r="Y68" s="126" t="str">
        <f t="shared" si="1"/>
        <v/>
      </c>
      <c r="Z68" s="127" t="str">
        <f t="shared" si="64"/>
        <v/>
      </c>
      <c r="AA68" s="126" t="str">
        <f t="shared" si="3"/>
        <v/>
      </c>
      <c r="AB68" s="127" t="str">
        <f t="shared" si="68"/>
        <v/>
      </c>
      <c r="AC68" s="128" t="str">
        <f t="shared" ref="AC68:AC69" si="69">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9"/>
      <c r="AE68" s="130"/>
      <c r="AF68" s="130"/>
      <c r="AG68" s="131"/>
      <c r="AH68" s="132"/>
      <c r="AI68" s="132"/>
      <c r="AJ68" s="130"/>
      <c r="AK68" s="131"/>
    </row>
    <row r="69" spans="1:37" hidden="1" x14ac:dyDescent="0.25">
      <c r="A69" s="261"/>
      <c r="B69" s="264"/>
      <c r="C69" s="264"/>
      <c r="D69" s="264"/>
      <c r="E69" s="267"/>
      <c r="F69" s="264"/>
      <c r="G69" s="294"/>
      <c r="H69" s="291"/>
      <c r="I69" s="288"/>
      <c r="J69" s="285"/>
      <c r="K69" s="288">
        <f>IF(NOT(ISERROR(MATCH(J69,_xlfn.ANCHORARRAY(E80),0))),I82&amp;"Por favor no seleccionar los criterios de impacto",J69)</f>
        <v>0</v>
      </c>
      <c r="L69" s="291"/>
      <c r="M69" s="288"/>
      <c r="N69" s="297"/>
      <c r="O69" s="120">
        <v>6</v>
      </c>
      <c r="P69" s="121"/>
      <c r="Q69" s="122" t="str">
        <f t="shared" si="66"/>
        <v/>
      </c>
      <c r="R69" s="123"/>
      <c r="S69" s="123"/>
      <c r="T69" s="124" t="str">
        <f t="shared" si="63"/>
        <v/>
      </c>
      <c r="U69" s="123"/>
      <c r="V69" s="123"/>
      <c r="W69" s="123"/>
      <c r="X69" s="125" t="str">
        <f t="shared" si="67"/>
        <v/>
      </c>
      <c r="Y69" s="126" t="str">
        <f t="shared" si="1"/>
        <v/>
      </c>
      <c r="Z69" s="127" t="str">
        <f t="shared" si="64"/>
        <v/>
      </c>
      <c r="AA69" s="126" t="str">
        <f t="shared" si="3"/>
        <v/>
      </c>
      <c r="AB69" s="127" t="str">
        <f t="shared" si="68"/>
        <v/>
      </c>
      <c r="AC69" s="128" t="str">
        <f t="shared" si="69"/>
        <v/>
      </c>
      <c r="AD69" s="129"/>
      <c r="AE69" s="130"/>
      <c r="AF69" s="130"/>
      <c r="AG69" s="131"/>
      <c r="AH69" s="132"/>
      <c r="AI69" s="132"/>
      <c r="AJ69" s="130"/>
      <c r="AK69" s="131"/>
    </row>
    <row r="70" spans="1:37" ht="49.5" customHeight="1" x14ac:dyDescent="0.25">
      <c r="A70" s="5"/>
      <c r="B70" s="298" t="s">
        <v>130</v>
      </c>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300"/>
    </row>
    <row r="72" spans="1:37" x14ac:dyDescent="0.25">
      <c r="A72" s="1"/>
      <c r="B72" s="22" t="s">
        <v>142</v>
      </c>
      <c r="C72" s="1"/>
      <c r="D72" s="1"/>
      <c r="F72" s="1"/>
    </row>
  </sheetData>
  <dataConsolidate/>
  <mergeCells count="189">
    <mergeCell ref="A1:D2"/>
    <mergeCell ref="A7:G7"/>
    <mergeCell ref="H7:N7"/>
    <mergeCell ref="O7:W7"/>
    <mergeCell ref="X7:AD7"/>
    <mergeCell ref="AE7:AK7"/>
    <mergeCell ref="A4:B4"/>
    <mergeCell ref="A5:B5"/>
    <mergeCell ref="A6:B6"/>
    <mergeCell ref="E1:AI1"/>
    <mergeCell ref="AJ1:AK1"/>
    <mergeCell ref="E2:AI2"/>
    <mergeCell ref="AJ2:AK2"/>
    <mergeCell ref="C4:AK4"/>
    <mergeCell ref="C5:AK5"/>
    <mergeCell ref="C6:AK6"/>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F16:F21"/>
    <mergeCell ref="G16:G21"/>
    <mergeCell ref="H16:H21"/>
    <mergeCell ref="I16:I21"/>
    <mergeCell ref="J16:J21"/>
    <mergeCell ref="A16:A21"/>
    <mergeCell ref="B16:B21"/>
    <mergeCell ref="C16:C21"/>
    <mergeCell ref="A22:A27"/>
    <mergeCell ref="B22:B27"/>
    <mergeCell ref="C22:C27"/>
    <mergeCell ref="D22:D27"/>
    <mergeCell ref="E22:E27"/>
    <mergeCell ref="F22:F27"/>
    <mergeCell ref="G22:G27"/>
    <mergeCell ref="H22:H27"/>
    <mergeCell ref="I22:I27"/>
    <mergeCell ref="D16:D21"/>
    <mergeCell ref="E16:E21"/>
    <mergeCell ref="A8:A9"/>
    <mergeCell ref="F8:F9"/>
    <mergeCell ref="E8:E9"/>
    <mergeCell ref="D8:D9"/>
    <mergeCell ref="C8:C9"/>
    <mergeCell ref="AD8:AD9"/>
    <mergeCell ref="O8:O9"/>
    <mergeCell ref="AC8:AC9"/>
    <mergeCell ref="AB8:AB9"/>
    <mergeCell ref="X8:X9"/>
    <mergeCell ref="P8:P9"/>
    <mergeCell ref="N8:N9"/>
    <mergeCell ref="J8:J9"/>
    <mergeCell ref="K8:K9"/>
    <mergeCell ref="Q8:Q9"/>
    <mergeCell ref="R8:W8"/>
    <mergeCell ref="G8:G9"/>
    <mergeCell ref="H8:H9"/>
    <mergeCell ref="I8:I9"/>
    <mergeCell ref="B8:B9"/>
    <mergeCell ref="AE8:AE9"/>
    <mergeCell ref="AK8:AK9"/>
    <mergeCell ref="AJ8:AJ9"/>
    <mergeCell ref="AI8:AI9"/>
    <mergeCell ref="AH8:AH9"/>
    <mergeCell ref="AG8:AG9"/>
    <mergeCell ref="K16:K21"/>
    <mergeCell ref="L16:L21"/>
    <mergeCell ref="M16:M21"/>
    <mergeCell ref="N16:N21"/>
    <mergeCell ref="AF8:AF9"/>
    <mergeCell ref="AA8:AA9"/>
    <mergeCell ref="Y8:Y9"/>
    <mergeCell ref="Z8:Z9"/>
    <mergeCell ref="L8:L9"/>
    <mergeCell ref="M8:M9"/>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dataValidations count="2">
    <dataValidation showInputMessage="1" showErrorMessage="1" error="Recuerde que las acciones se generan bajo la medida de mitigar el riesgo" sqref="AG22:AG23 AG28 AG10:AG18" xr:uid="{00000000-0002-0000-0100-000000000000}"/>
    <dataValidation allowBlank="1" showInputMessage="1" showErrorMessage="1" error="Recuerde que las acciones se generan bajo la medida de mitigar el riesgo" sqref="AG19:AG21 AE10:AF28 AH10:AI28 AG24:AG27" xr:uid="{00000000-0002-0000-0100-000001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2000000}">
          <x14:formula1>
            <xm:f>'Tabla Valoración controles'!$D$4:$D$6</xm:f>
          </x14:formula1>
          <xm:sqref>R10:R69</xm:sqref>
        </x14:dataValidation>
        <x14:dataValidation type="list" allowBlank="1" showInputMessage="1" showErrorMessage="1" xr:uid="{00000000-0002-0000-0100-000003000000}">
          <x14:formula1>
            <xm:f>'Tabla Valoración controles'!$D$7:$D$8</xm:f>
          </x14:formula1>
          <xm:sqref>S10:S69</xm:sqref>
        </x14:dataValidation>
        <x14:dataValidation type="list" allowBlank="1" showInputMessage="1" showErrorMessage="1" xr:uid="{00000000-0002-0000-0100-000004000000}">
          <x14:formula1>
            <xm:f>'Tabla Valoración controles'!$D$9:$D$10</xm:f>
          </x14:formula1>
          <xm:sqref>U10:U69</xm:sqref>
        </x14:dataValidation>
        <x14:dataValidation type="list" allowBlank="1" showInputMessage="1" showErrorMessage="1" xr:uid="{00000000-0002-0000-0100-000005000000}">
          <x14:formula1>
            <xm:f>'Tabla Valoración controles'!$D$11:$D$12</xm:f>
          </x14:formula1>
          <xm:sqref>V10:V69</xm:sqref>
        </x14:dataValidation>
        <x14:dataValidation type="list" allowBlank="1" showInputMessage="1" showErrorMessage="1" xr:uid="{00000000-0002-0000-0100-000006000000}">
          <x14:formula1>
            <xm:f>'Opciones Tratamiento'!$B$9:$B$10</xm:f>
          </x14:formula1>
          <xm:sqref>AK10:AK11 AK13:AK14 AK16:AK17 AK19:AK20 AK22:AK23 AK25:AK26 AK28:AK29 AK31:AK32 AK34:AK35 AK37:AK38 AK40:AK41 AK43:AK44 AK46:AK47 AK49:AK50 AK52:AK53 AK55:AK56 AK58:AK59 AK61:AK62 AK64:AK65 AK67:AK68</xm:sqref>
        </x14:dataValidation>
        <x14:dataValidation type="list" allowBlank="1" showInputMessage="1" showErrorMessage="1" xr:uid="{00000000-0002-0000-0100-000007000000}">
          <x14:formula1>
            <xm:f>'Tabla Valoración controles'!$D$13:$D$14</xm:f>
          </x14:formula1>
          <xm:sqref>W10:W69</xm:sqref>
        </x14:dataValidation>
        <x14:dataValidation type="list" allowBlank="1" showInputMessage="1" showErrorMessage="1" xr:uid="{00000000-0002-0000-0100-000008000000}">
          <x14:formula1>
            <xm:f>'Opciones Tratamiento'!$B$13:$B$19</xm:f>
          </x14:formula1>
          <xm:sqref>F10:F69</xm:sqref>
        </x14:dataValidation>
        <x14:dataValidation type="list" allowBlank="1" showInputMessage="1" showErrorMessage="1" xr:uid="{00000000-0002-0000-0100-000009000000}">
          <x14:formula1>
            <xm:f>'Opciones Tratamiento'!$E$2:$E$4</xm:f>
          </x14:formula1>
          <xm:sqref>B10:B69</xm:sqref>
        </x14:dataValidation>
        <x14:dataValidation type="list" allowBlank="1" showInputMessage="1" showErrorMessage="1" xr:uid="{00000000-0002-0000-0100-00000A000000}">
          <x14:formula1>
            <xm:f>'Opciones Tratamiento'!$B$2:$B$5</xm:f>
          </x14:formula1>
          <xm:sqref>AD10:AD69</xm:sqref>
        </x14:dataValidation>
        <x14:dataValidation type="list" allowBlank="1" showInputMessage="1" showErrorMessage="1" xr:uid="{00000000-0002-0000-0100-00000B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C000000}">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r:uid="{00000000-0002-0000-0100-00000D000000}">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r:uid="{00000000-0002-0000-0100-00000E000000}">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r:uid="{00000000-0002-0000-0100-00000F000000}">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r:uid="{00000000-0002-0000-0100-000010000000}">
          <x14:formula1>
            <xm:f>IF(OR(AD10='Opciones Tratamiento'!$B$2,AD10='Opciones Tratamiento'!$B$3,AD10='Opciones Tratamiento'!$B$4),ISBLANK(AD10),ISTEXT(AD10))</xm:f>
          </x14:formula1>
          <xm:sqref>AJ10:AJ69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V30" sqref="V30:W31"/>
    </sheetView>
  </sheetViews>
  <sheetFormatPr baseColWidth="10" defaultRowHeight="14.4" x14ac:dyDescent="0.3"/>
  <cols>
    <col min="2" max="39" width="5.6640625" customWidth="1"/>
    <col min="41" max="46" width="5.6640625" customWidth="1"/>
  </cols>
  <sheetData>
    <row r="1" spans="1:99" x14ac:dyDescent="0.3">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3">
      <c r="A2" s="80"/>
      <c r="B2" s="312" t="s">
        <v>159</v>
      </c>
      <c r="C2" s="312"/>
      <c r="D2" s="312"/>
      <c r="E2" s="312"/>
      <c r="F2" s="312"/>
      <c r="G2" s="312"/>
      <c r="H2" s="312"/>
      <c r="I2" s="312"/>
      <c r="J2" s="349" t="s">
        <v>2</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3">
      <c r="A3" s="80"/>
      <c r="B3" s="312"/>
      <c r="C3" s="312"/>
      <c r="D3" s="312"/>
      <c r="E3" s="312"/>
      <c r="F3" s="312"/>
      <c r="G3" s="312"/>
      <c r="H3" s="312"/>
      <c r="I3" s="312"/>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3">
      <c r="A4" s="80"/>
      <c r="B4" s="312"/>
      <c r="C4" s="312"/>
      <c r="D4" s="312"/>
      <c r="E4" s="312"/>
      <c r="F4" s="312"/>
      <c r="G4" s="312"/>
      <c r="H4" s="312"/>
      <c r="I4" s="312"/>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 thickBot="1" x14ac:dyDescent="0.3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3">
      <c r="A6" s="80"/>
      <c r="B6" s="360" t="s">
        <v>4</v>
      </c>
      <c r="C6" s="360"/>
      <c r="D6" s="361"/>
      <c r="E6" s="350" t="s">
        <v>115</v>
      </c>
      <c r="F6" s="351"/>
      <c r="G6" s="351"/>
      <c r="H6" s="351"/>
      <c r="I6" s="352"/>
      <c r="J6" s="346" t="str">
        <f>IF(AND('Mapa final'!$H$10="Muy Alta",'Mapa final'!$L$10="Leve"),CONCATENATE("R",'Mapa final'!$A$10),"")</f>
        <v/>
      </c>
      <c r="K6" s="347"/>
      <c r="L6" s="347" t="str">
        <f>IF(AND('Mapa final'!$H$16="Muy Alta",'Mapa final'!$L$16="Leve"),CONCATENATE("R",'Mapa final'!$A$16),"")</f>
        <v/>
      </c>
      <c r="M6" s="347"/>
      <c r="N6" s="347" t="str">
        <f>IF(AND('Mapa final'!$H$22="Muy Alta",'Mapa final'!$L$22="Leve"),CONCATENATE("R",'Mapa final'!$A$22),"")</f>
        <v/>
      </c>
      <c r="O6" s="348"/>
      <c r="P6" s="346" t="str">
        <f>IF(AND('Mapa final'!$H$10="Muy Alta",'Mapa final'!$L$10="Menor"),CONCATENATE("R",'Mapa final'!$A$10),"")</f>
        <v/>
      </c>
      <c r="Q6" s="347"/>
      <c r="R6" s="347" t="str">
        <f>IF(AND('Mapa final'!$H$16="Muy Alta",'Mapa final'!$L$16="Menor"),CONCATENATE("R",'Mapa final'!$A$16),"")</f>
        <v/>
      </c>
      <c r="S6" s="347"/>
      <c r="T6" s="347" t="str">
        <f>IF(AND('Mapa final'!$H$22="Muy Alta",'Mapa final'!$L$22="Menor"),CONCATENATE("R",'Mapa final'!$A$22),"")</f>
        <v/>
      </c>
      <c r="U6" s="348"/>
      <c r="V6" s="346" t="str">
        <f>IF(AND('Mapa final'!$H$10="Muy Alta",'Mapa final'!$L$10="Moderado"),CONCATENATE("R",'Mapa final'!$A$10),"")</f>
        <v/>
      </c>
      <c r="W6" s="347"/>
      <c r="X6" s="347" t="str">
        <f>IF(AND('Mapa final'!$H$16="Muy Alta",'Mapa final'!$L$16="Moderado"),CONCATENATE("R",'Mapa final'!$A$16),"")</f>
        <v/>
      </c>
      <c r="Y6" s="347"/>
      <c r="Z6" s="347" t="str">
        <f>IF(AND('Mapa final'!$H$22="Muy Alta",'Mapa final'!$L$22="Moderado"),CONCATENATE("R",'Mapa final'!$A$22),"")</f>
        <v/>
      </c>
      <c r="AA6" s="348"/>
      <c r="AB6" s="346" t="str">
        <f>IF(AND('Mapa final'!$H$10="Muy Alta",'Mapa final'!$L$10="Mayor"),CONCATENATE("R",'Mapa final'!$A$10),"")</f>
        <v/>
      </c>
      <c r="AC6" s="347"/>
      <c r="AD6" s="347" t="str">
        <f>IF(AND('Mapa final'!$H$16="Muy Alta",'Mapa final'!$L$16="Mayor"),CONCATENATE("R",'Mapa final'!$A$16),"")</f>
        <v/>
      </c>
      <c r="AE6" s="347"/>
      <c r="AF6" s="347" t="str">
        <f>IF(AND('Mapa final'!$H$22="Muy Alta",'Mapa final'!$L$22="Mayor"),CONCATENATE("R",'Mapa final'!$A$22),"")</f>
        <v/>
      </c>
      <c r="AG6" s="348"/>
      <c r="AH6" s="337" t="str">
        <f>IF(AND('Mapa final'!$H$10="Muy Alta",'Mapa final'!$L$10="Catastrófico"),CONCATENATE("R",'Mapa final'!$A$10),"")</f>
        <v/>
      </c>
      <c r="AI6" s="338"/>
      <c r="AJ6" s="338" t="str">
        <f>IF(AND('Mapa final'!$H$16="Muy Alta",'Mapa final'!$L$16="Catastrófico"),CONCATENATE("R",'Mapa final'!$A$16),"")</f>
        <v/>
      </c>
      <c r="AK6" s="338"/>
      <c r="AL6" s="338" t="str">
        <f>IF(AND('Mapa final'!$H$22="Muy Alta",'Mapa final'!$L$22="Catastrófico"),CONCATENATE("R",'Mapa final'!$A$22),"")</f>
        <v/>
      </c>
      <c r="AM6" s="339"/>
      <c r="AO6" s="362" t="s">
        <v>78</v>
      </c>
      <c r="AP6" s="363"/>
      <c r="AQ6" s="363"/>
      <c r="AR6" s="363"/>
      <c r="AS6" s="363"/>
      <c r="AT6" s="364"/>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3">
      <c r="A7" s="80"/>
      <c r="B7" s="360"/>
      <c r="C7" s="360"/>
      <c r="D7" s="361"/>
      <c r="E7" s="353"/>
      <c r="F7" s="354"/>
      <c r="G7" s="354"/>
      <c r="H7" s="354"/>
      <c r="I7" s="355"/>
      <c r="J7" s="340"/>
      <c r="K7" s="341"/>
      <c r="L7" s="341"/>
      <c r="M7" s="341"/>
      <c r="N7" s="341"/>
      <c r="O7" s="342"/>
      <c r="P7" s="340"/>
      <c r="Q7" s="341"/>
      <c r="R7" s="341"/>
      <c r="S7" s="341"/>
      <c r="T7" s="341"/>
      <c r="U7" s="342"/>
      <c r="V7" s="340"/>
      <c r="W7" s="341"/>
      <c r="X7" s="341"/>
      <c r="Y7" s="341"/>
      <c r="Z7" s="341"/>
      <c r="AA7" s="342"/>
      <c r="AB7" s="340"/>
      <c r="AC7" s="341"/>
      <c r="AD7" s="341"/>
      <c r="AE7" s="341"/>
      <c r="AF7" s="341"/>
      <c r="AG7" s="342"/>
      <c r="AH7" s="331"/>
      <c r="AI7" s="332"/>
      <c r="AJ7" s="332"/>
      <c r="AK7" s="332"/>
      <c r="AL7" s="332"/>
      <c r="AM7" s="333"/>
      <c r="AN7" s="80"/>
      <c r="AO7" s="365"/>
      <c r="AP7" s="366"/>
      <c r="AQ7" s="366"/>
      <c r="AR7" s="366"/>
      <c r="AS7" s="366"/>
      <c r="AT7" s="367"/>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3">
      <c r="A8" s="80"/>
      <c r="B8" s="360"/>
      <c r="C8" s="360"/>
      <c r="D8" s="361"/>
      <c r="E8" s="353"/>
      <c r="F8" s="354"/>
      <c r="G8" s="354"/>
      <c r="H8" s="354"/>
      <c r="I8" s="355"/>
      <c r="J8" s="340" t="str">
        <f>IF(AND('Mapa final'!$H$28="Muy Alta",'Mapa final'!$L$28="Leve"),CONCATENATE("R",'Mapa final'!$A$28),"")</f>
        <v/>
      </c>
      <c r="K8" s="341"/>
      <c r="L8" s="341" t="str">
        <f>IF(AND('Mapa final'!$H$34="Muy Alta",'Mapa final'!$L$34="Leve"),CONCATENATE("R",'Mapa final'!$A$34),"")</f>
        <v/>
      </c>
      <c r="M8" s="341"/>
      <c r="N8" s="341" t="str">
        <f>IF(AND('Mapa final'!$H$40="Muy Alta",'Mapa final'!$L$40="Leve"),CONCATENATE("R",'Mapa final'!$A$40),"")</f>
        <v/>
      </c>
      <c r="O8" s="342"/>
      <c r="P8" s="340" t="str">
        <f>IF(AND('Mapa final'!$H$28="Muy Alta",'Mapa final'!$L$28="Menor"),CONCATENATE("R",'Mapa final'!$A$28),"")</f>
        <v/>
      </c>
      <c r="Q8" s="341"/>
      <c r="R8" s="341" t="str">
        <f>IF(AND('Mapa final'!$H$34="Muy Alta",'Mapa final'!$L$34="Menor"),CONCATENATE("R",'Mapa final'!$A$34),"")</f>
        <v/>
      </c>
      <c r="S8" s="341"/>
      <c r="T8" s="341" t="str">
        <f>IF(AND('Mapa final'!$H$40="Muy Alta",'Mapa final'!$L$40="Menor"),CONCATENATE("R",'Mapa final'!$A$40),"")</f>
        <v/>
      </c>
      <c r="U8" s="342"/>
      <c r="V8" s="340" t="str">
        <f>IF(AND('Mapa final'!$H$28="Muy Alta",'Mapa final'!$L$28="Moderado"),CONCATENATE("R",'Mapa final'!$A$28),"")</f>
        <v/>
      </c>
      <c r="W8" s="341"/>
      <c r="X8" s="341" t="str">
        <f>IF(AND('Mapa final'!$H$34="Muy Alta",'Mapa final'!$L$34="Moderado"),CONCATENATE("R",'Mapa final'!$A$34),"")</f>
        <v/>
      </c>
      <c r="Y8" s="341"/>
      <c r="Z8" s="341" t="str">
        <f>IF(AND('Mapa final'!$H$40="Muy Alta",'Mapa final'!$L$40="Moderado"),CONCATENATE("R",'Mapa final'!$A$40),"")</f>
        <v/>
      </c>
      <c r="AA8" s="342"/>
      <c r="AB8" s="340" t="str">
        <f>IF(AND('Mapa final'!$H$28="Muy Alta",'Mapa final'!$L$28="Mayor"),CONCATENATE("R",'Mapa final'!$A$28),"")</f>
        <v/>
      </c>
      <c r="AC8" s="341"/>
      <c r="AD8" s="341" t="str">
        <f>IF(AND('Mapa final'!$H$34="Muy Alta",'Mapa final'!$L$34="Mayor"),CONCATENATE("R",'Mapa final'!$A$34),"")</f>
        <v/>
      </c>
      <c r="AE8" s="341"/>
      <c r="AF8" s="341" t="str">
        <f>IF(AND('Mapa final'!$H$40="Muy Alta",'Mapa final'!$L$40="Mayor"),CONCATENATE("R",'Mapa final'!$A$40),"")</f>
        <v/>
      </c>
      <c r="AG8" s="342"/>
      <c r="AH8" s="331" t="str">
        <f>IF(AND('Mapa final'!$H$28="Muy Alta",'Mapa final'!$L$28="Catastrófico"),CONCATENATE("R",'Mapa final'!$A$28),"")</f>
        <v/>
      </c>
      <c r="AI8" s="332"/>
      <c r="AJ8" s="332" t="str">
        <f>IF(AND('Mapa final'!$H$34="Muy Alta",'Mapa final'!$L$34="Catastrófico"),CONCATENATE("R",'Mapa final'!$A$34),"")</f>
        <v/>
      </c>
      <c r="AK8" s="332"/>
      <c r="AL8" s="332" t="str">
        <f>IF(AND('Mapa final'!$H$40="Muy Alta",'Mapa final'!$L$40="Catastrófico"),CONCATENATE("R",'Mapa final'!$A$40),"")</f>
        <v/>
      </c>
      <c r="AM8" s="333"/>
      <c r="AN8" s="80"/>
      <c r="AO8" s="365"/>
      <c r="AP8" s="366"/>
      <c r="AQ8" s="366"/>
      <c r="AR8" s="366"/>
      <c r="AS8" s="366"/>
      <c r="AT8" s="367"/>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3">
      <c r="A9" s="80"/>
      <c r="B9" s="360"/>
      <c r="C9" s="360"/>
      <c r="D9" s="361"/>
      <c r="E9" s="353"/>
      <c r="F9" s="354"/>
      <c r="G9" s="354"/>
      <c r="H9" s="354"/>
      <c r="I9" s="355"/>
      <c r="J9" s="340"/>
      <c r="K9" s="341"/>
      <c r="L9" s="341"/>
      <c r="M9" s="341"/>
      <c r="N9" s="341"/>
      <c r="O9" s="342"/>
      <c r="P9" s="340"/>
      <c r="Q9" s="341"/>
      <c r="R9" s="341"/>
      <c r="S9" s="341"/>
      <c r="T9" s="341"/>
      <c r="U9" s="342"/>
      <c r="V9" s="340"/>
      <c r="W9" s="341"/>
      <c r="X9" s="341"/>
      <c r="Y9" s="341"/>
      <c r="Z9" s="341"/>
      <c r="AA9" s="342"/>
      <c r="AB9" s="340"/>
      <c r="AC9" s="341"/>
      <c r="AD9" s="341"/>
      <c r="AE9" s="341"/>
      <c r="AF9" s="341"/>
      <c r="AG9" s="342"/>
      <c r="AH9" s="331"/>
      <c r="AI9" s="332"/>
      <c r="AJ9" s="332"/>
      <c r="AK9" s="332"/>
      <c r="AL9" s="332"/>
      <c r="AM9" s="333"/>
      <c r="AN9" s="80"/>
      <c r="AO9" s="365"/>
      <c r="AP9" s="366"/>
      <c r="AQ9" s="366"/>
      <c r="AR9" s="366"/>
      <c r="AS9" s="366"/>
      <c r="AT9" s="367"/>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3">
      <c r="A10" s="80"/>
      <c r="B10" s="360"/>
      <c r="C10" s="360"/>
      <c r="D10" s="361"/>
      <c r="E10" s="353"/>
      <c r="F10" s="354"/>
      <c r="G10" s="354"/>
      <c r="H10" s="354"/>
      <c r="I10" s="355"/>
      <c r="J10" s="340" t="str">
        <f>IF(AND('Mapa final'!$H$46="Muy Alta",'Mapa final'!$L$46="Leve"),CONCATENATE("R",'Mapa final'!$A$46),"")</f>
        <v/>
      </c>
      <c r="K10" s="341"/>
      <c r="L10" s="341" t="str">
        <f>IF(AND('Mapa final'!$H$52="Muy Alta",'Mapa final'!$L$52="Leve"),CONCATENATE("R",'Mapa final'!$A$52),"")</f>
        <v/>
      </c>
      <c r="M10" s="341"/>
      <c r="N10" s="341" t="str">
        <f>IF(AND('Mapa final'!$H$58="Muy Alta",'Mapa final'!$L$58="Leve"),CONCATENATE("R",'Mapa final'!$A$58),"")</f>
        <v/>
      </c>
      <c r="O10" s="342"/>
      <c r="P10" s="340" t="str">
        <f>IF(AND('Mapa final'!$H$46="Muy Alta",'Mapa final'!$L$46="Menor"),CONCATENATE("R",'Mapa final'!$A$46),"")</f>
        <v/>
      </c>
      <c r="Q10" s="341"/>
      <c r="R10" s="341" t="str">
        <f>IF(AND('Mapa final'!$H$52="Muy Alta",'Mapa final'!$L$52="Menor"),CONCATENATE("R",'Mapa final'!$A$52),"")</f>
        <v/>
      </c>
      <c r="S10" s="341"/>
      <c r="T10" s="341" t="str">
        <f>IF(AND('Mapa final'!$H$58="Muy Alta",'Mapa final'!$L$58="Menor"),CONCATENATE("R",'Mapa final'!$A$58),"")</f>
        <v/>
      </c>
      <c r="U10" s="342"/>
      <c r="V10" s="340" t="str">
        <f>IF(AND('Mapa final'!$H$46="Muy Alta",'Mapa final'!$L$46="Moderado"),CONCATENATE("R",'Mapa final'!$A$46),"")</f>
        <v/>
      </c>
      <c r="W10" s="341"/>
      <c r="X10" s="341" t="str">
        <f>IF(AND('Mapa final'!$H$52="Muy Alta",'Mapa final'!$L$52="Moderado"),CONCATENATE("R",'Mapa final'!$A$52),"")</f>
        <v/>
      </c>
      <c r="Y10" s="341"/>
      <c r="Z10" s="341" t="str">
        <f>IF(AND('Mapa final'!$H$58="Muy Alta",'Mapa final'!$L$58="Moderado"),CONCATENATE("R",'Mapa final'!$A$58),"")</f>
        <v/>
      </c>
      <c r="AA10" s="342"/>
      <c r="AB10" s="340" t="str">
        <f>IF(AND('Mapa final'!$H$46="Muy Alta",'Mapa final'!$L$46="Mayor"),CONCATENATE("R",'Mapa final'!$A$46),"")</f>
        <v/>
      </c>
      <c r="AC10" s="341"/>
      <c r="AD10" s="341" t="str">
        <f>IF(AND('Mapa final'!$H$52="Muy Alta",'Mapa final'!$L$52="Mayor"),CONCATENATE("R",'Mapa final'!$A$52),"")</f>
        <v/>
      </c>
      <c r="AE10" s="341"/>
      <c r="AF10" s="341" t="str">
        <f>IF(AND('Mapa final'!$H$58="Muy Alta",'Mapa final'!$L$58="Mayor"),CONCATENATE("R",'Mapa final'!$A$58),"")</f>
        <v/>
      </c>
      <c r="AG10" s="342"/>
      <c r="AH10" s="331" t="str">
        <f>IF(AND('Mapa final'!$H$46="Muy Alta",'Mapa final'!$L$46="Catastrófico"),CONCATENATE("R",'Mapa final'!$A$46),"")</f>
        <v/>
      </c>
      <c r="AI10" s="332"/>
      <c r="AJ10" s="332" t="str">
        <f>IF(AND('Mapa final'!$H$52="Muy Alta",'Mapa final'!$L$52="Catastrófico"),CONCATENATE("R",'Mapa final'!$A$52),"")</f>
        <v/>
      </c>
      <c r="AK10" s="332"/>
      <c r="AL10" s="332" t="str">
        <f>IF(AND('Mapa final'!$H$58="Muy Alta",'Mapa final'!$L$58="Catastrófico"),CONCATENATE("R",'Mapa final'!$A$58),"")</f>
        <v/>
      </c>
      <c r="AM10" s="333"/>
      <c r="AN10" s="80"/>
      <c r="AO10" s="365"/>
      <c r="AP10" s="366"/>
      <c r="AQ10" s="366"/>
      <c r="AR10" s="366"/>
      <c r="AS10" s="366"/>
      <c r="AT10" s="367"/>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3">
      <c r="A11" s="80"/>
      <c r="B11" s="360"/>
      <c r="C11" s="360"/>
      <c r="D11" s="361"/>
      <c r="E11" s="353"/>
      <c r="F11" s="354"/>
      <c r="G11" s="354"/>
      <c r="H11" s="354"/>
      <c r="I11" s="355"/>
      <c r="J11" s="340"/>
      <c r="K11" s="341"/>
      <c r="L11" s="341"/>
      <c r="M11" s="341"/>
      <c r="N11" s="341"/>
      <c r="O11" s="342"/>
      <c r="P11" s="340"/>
      <c r="Q11" s="341"/>
      <c r="R11" s="341"/>
      <c r="S11" s="341"/>
      <c r="T11" s="341"/>
      <c r="U11" s="342"/>
      <c r="V11" s="340"/>
      <c r="W11" s="341"/>
      <c r="X11" s="341"/>
      <c r="Y11" s="341"/>
      <c r="Z11" s="341"/>
      <c r="AA11" s="342"/>
      <c r="AB11" s="340"/>
      <c r="AC11" s="341"/>
      <c r="AD11" s="341"/>
      <c r="AE11" s="341"/>
      <c r="AF11" s="341"/>
      <c r="AG11" s="342"/>
      <c r="AH11" s="331"/>
      <c r="AI11" s="332"/>
      <c r="AJ11" s="332"/>
      <c r="AK11" s="332"/>
      <c r="AL11" s="332"/>
      <c r="AM11" s="333"/>
      <c r="AN11" s="80"/>
      <c r="AO11" s="365"/>
      <c r="AP11" s="366"/>
      <c r="AQ11" s="366"/>
      <c r="AR11" s="366"/>
      <c r="AS11" s="366"/>
      <c r="AT11" s="367"/>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3">
      <c r="A12" s="80"/>
      <c r="B12" s="360"/>
      <c r="C12" s="360"/>
      <c r="D12" s="361"/>
      <c r="E12" s="353"/>
      <c r="F12" s="354"/>
      <c r="G12" s="354"/>
      <c r="H12" s="354"/>
      <c r="I12" s="355"/>
      <c r="J12" s="340" t="str">
        <f>IF(AND('Mapa final'!$H$64="Muy Alta",'Mapa final'!$L$64="Leve"),CONCATENATE("R",'Mapa final'!$A$64),"")</f>
        <v/>
      </c>
      <c r="K12" s="341"/>
      <c r="L12" s="341" t="str">
        <f>IF(AND('Mapa final'!$H$70="Muy Alta",'Mapa final'!$L$70="Leve"),CONCATENATE("R",'Mapa final'!$A$70),"")</f>
        <v/>
      </c>
      <c r="M12" s="341"/>
      <c r="N12" s="341" t="str">
        <f>IF(AND('Mapa final'!$H$76="Muy Alta",'Mapa final'!$L$76="Leve"),CONCATENATE("R",'Mapa final'!$A$76),"")</f>
        <v/>
      </c>
      <c r="O12" s="342"/>
      <c r="P12" s="340" t="str">
        <f>IF(AND('Mapa final'!$H$64="Muy Alta",'Mapa final'!$L$64="Menor"),CONCATENATE("R",'Mapa final'!$A$64),"")</f>
        <v/>
      </c>
      <c r="Q12" s="341"/>
      <c r="R12" s="341" t="str">
        <f>IF(AND('Mapa final'!$H$70="Muy Alta",'Mapa final'!$L$70="Menor"),CONCATENATE("R",'Mapa final'!$A$70),"")</f>
        <v/>
      </c>
      <c r="S12" s="341"/>
      <c r="T12" s="341" t="str">
        <f>IF(AND('Mapa final'!$H$76="Muy Alta",'Mapa final'!$L$76="Menor"),CONCATENATE("R",'Mapa final'!$A$76),"")</f>
        <v/>
      </c>
      <c r="U12" s="342"/>
      <c r="V12" s="340" t="str">
        <f>IF(AND('Mapa final'!$H$64="Muy Alta",'Mapa final'!$L$64="Moderado"),CONCATENATE("R",'Mapa final'!$A$64),"")</f>
        <v/>
      </c>
      <c r="W12" s="341"/>
      <c r="X12" s="341" t="str">
        <f>IF(AND('Mapa final'!$H$70="Muy Alta",'Mapa final'!$L$70="Moderado"),CONCATENATE("R",'Mapa final'!$A$70),"")</f>
        <v/>
      </c>
      <c r="Y12" s="341"/>
      <c r="Z12" s="341" t="str">
        <f>IF(AND('Mapa final'!$H$76="Muy Alta",'Mapa final'!$L$76="Moderado"),CONCATENATE("R",'Mapa final'!$A$76),"")</f>
        <v/>
      </c>
      <c r="AA12" s="342"/>
      <c r="AB12" s="340" t="str">
        <f>IF(AND('Mapa final'!$H$64="Muy Alta",'Mapa final'!$L$64="Mayor"),CONCATENATE("R",'Mapa final'!$A$64),"")</f>
        <v/>
      </c>
      <c r="AC12" s="341"/>
      <c r="AD12" s="341" t="str">
        <f>IF(AND('Mapa final'!$H$70="Muy Alta",'Mapa final'!$L$70="Mayor"),CONCATENATE("R",'Mapa final'!$A$70),"")</f>
        <v/>
      </c>
      <c r="AE12" s="341"/>
      <c r="AF12" s="341" t="str">
        <f>IF(AND('Mapa final'!$H$76="Muy Alta",'Mapa final'!$L$76="Mayor"),CONCATENATE("R",'Mapa final'!$A$76),"")</f>
        <v/>
      </c>
      <c r="AG12" s="342"/>
      <c r="AH12" s="331" t="str">
        <f>IF(AND('Mapa final'!$H$64="Muy Alta",'Mapa final'!$L$64="Catastrófico"),CONCATENATE("R",'Mapa final'!$A$64),"")</f>
        <v/>
      </c>
      <c r="AI12" s="332"/>
      <c r="AJ12" s="332" t="str">
        <f>IF(AND('Mapa final'!$H$70="Muy Alta",'Mapa final'!$L$70="Catastrófico"),CONCATENATE("R",'Mapa final'!$A$70),"")</f>
        <v/>
      </c>
      <c r="AK12" s="332"/>
      <c r="AL12" s="332" t="str">
        <f>IF(AND('Mapa final'!$H$76="Muy Alta",'Mapa final'!$L$76="Catastrófico"),CONCATENATE("R",'Mapa final'!$A$76),"")</f>
        <v/>
      </c>
      <c r="AM12" s="333"/>
      <c r="AN12" s="80"/>
      <c r="AO12" s="365"/>
      <c r="AP12" s="366"/>
      <c r="AQ12" s="366"/>
      <c r="AR12" s="366"/>
      <c r="AS12" s="366"/>
      <c r="AT12" s="367"/>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5">
      <c r="A13" s="80"/>
      <c r="B13" s="360"/>
      <c r="C13" s="360"/>
      <c r="D13" s="361"/>
      <c r="E13" s="356"/>
      <c r="F13" s="357"/>
      <c r="G13" s="357"/>
      <c r="H13" s="357"/>
      <c r="I13" s="358"/>
      <c r="J13" s="340"/>
      <c r="K13" s="341"/>
      <c r="L13" s="341"/>
      <c r="M13" s="341"/>
      <c r="N13" s="341"/>
      <c r="O13" s="342"/>
      <c r="P13" s="340"/>
      <c r="Q13" s="341"/>
      <c r="R13" s="341"/>
      <c r="S13" s="341"/>
      <c r="T13" s="341"/>
      <c r="U13" s="342"/>
      <c r="V13" s="340"/>
      <c r="W13" s="341"/>
      <c r="X13" s="341"/>
      <c r="Y13" s="341"/>
      <c r="Z13" s="341"/>
      <c r="AA13" s="342"/>
      <c r="AB13" s="340"/>
      <c r="AC13" s="341"/>
      <c r="AD13" s="341"/>
      <c r="AE13" s="341"/>
      <c r="AF13" s="341"/>
      <c r="AG13" s="342"/>
      <c r="AH13" s="334"/>
      <c r="AI13" s="335"/>
      <c r="AJ13" s="335"/>
      <c r="AK13" s="335"/>
      <c r="AL13" s="335"/>
      <c r="AM13" s="336"/>
      <c r="AN13" s="80"/>
      <c r="AO13" s="368"/>
      <c r="AP13" s="369"/>
      <c r="AQ13" s="369"/>
      <c r="AR13" s="369"/>
      <c r="AS13" s="369"/>
      <c r="AT13" s="37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3">
      <c r="A14" s="80"/>
      <c r="B14" s="360"/>
      <c r="C14" s="360"/>
      <c r="D14" s="361"/>
      <c r="E14" s="350" t="s">
        <v>114</v>
      </c>
      <c r="F14" s="351"/>
      <c r="G14" s="351"/>
      <c r="H14" s="351"/>
      <c r="I14" s="351"/>
      <c r="J14" s="328" t="str">
        <f>IF(AND('Mapa final'!$H$10="Alta",'Mapa final'!$L$10="Leve"),CONCATENATE("R",'Mapa final'!$A$10),"")</f>
        <v/>
      </c>
      <c r="K14" s="329"/>
      <c r="L14" s="329" t="str">
        <f>IF(AND('Mapa final'!$H$16="Alta",'Mapa final'!$L$16="Leve"),CONCATENATE("R",'Mapa final'!$A$16),"")</f>
        <v/>
      </c>
      <c r="M14" s="329"/>
      <c r="N14" s="329" t="str">
        <f>IF(AND('Mapa final'!$H$22="Alta",'Mapa final'!$L$22="Leve"),CONCATENATE("R",'Mapa final'!$A$22),"")</f>
        <v/>
      </c>
      <c r="O14" s="330"/>
      <c r="P14" s="328" t="str">
        <f>IF(AND('Mapa final'!$H$10="Alta",'Mapa final'!$L$10="Menor"),CONCATENATE("R",'Mapa final'!$A$10),"")</f>
        <v/>
      </c>
      <c r="Q14" s="329"/>
      <c r="R14" s="329" t="str">
        <f>IF(AND('Mapa final'!$H$16="Alta",'Mapa final'!$L$16="Menor"),CONCATENATE("R",'Mapa final'!$A$16),"")</f>
        <v/>
      </c>
      <c r="S14" s="329"/>
      <c r="T14" s="329" t="str">
        <f>IF(AND('Mapa final'!$H$22="Alta",'Mapa final'!$L$22="Menor"),CONCATENATE("R",'Mapa final'!$A$22),"")</f>
        <v/>
      </c>
      <c r="U14" s="330"/>
      <c r="V14" s="346" t="str">
        <f>IF(AND('Mapa final'!$H$10="Alta",'Mapa final'!$L$10="Moderado"),CONCATENATE("R",'Mapa final'!$A$10),"")</f>
        <v/>
      </c>
      <c r="W14" s="347"/>
      <c r="X14" s="347" t="str">
        <f>IF(AND('Mapa final'!$H$16="Alta",'Mapa final'!$L$16="Moderado"),CONCATENATE("R",'Mapa final'!$A$16),"")</f>
        <v/>
      </c>
      <c r="Y14" s="347"/>
      <c r="Z14" s="347" t="str">
        <f>IF(AND('Mapa final'!$H$22="Alta",'Mapa final'!$L$22="Moderado"),CONCATENATE("R",'Mapa final'!$A$22),"")</f>
        <v>R2</v>
      </c>
      <c r="AA14" s="348"/>
      <c r="AB14" s="346" t="str">
        <f>IF(AND('Mapa final'!$H$10="Alta",'Mapa final'!$L$10="Mayor"),CONCATENATE("R",'Mapa final'!$A$10),"")</f>
        <v/>
      </c>
      <c r="AC14" s="347"/>
      <c r="AD14" s="347" t="str">
        <f>IF(AND('Mapa final'!$H$16="Alta",'Mapa final'!$L$16="Mayor"),CONCATENATE("R",'Mapa final'!$A$16),"")</f>
        <v/>
      </c>
      <c r="AE14" s="347"/>
      <c r="AF14" s="347" t="str">
        <f>IF(AND('Mapa final'!$H$22="Alta",'Mapa final'!$L$22="Mayor"),CONCATENATE("R",'Mapa final'!$A$22),"")</f>
        <v/>
      </c>
      <c r="AG14" s="348"/>
      <c r="AH14" s="337" t="str">
        <f>IF(AND('Mapa final'!$H$10="Alta",'Mapa final'!$L$10="Catastrófico"),CONCATENATE("R",'Mapa final'!$A$10),"")</f>
        <v/>
      </c>
      <c r="AI14" s="338"/>
      <c r="AJ14" s="338" t="str">
        <f>IF(AND('Mapa final'!$H$16="Alta",'Mapa final'!$L$16="Catastrófico"),CONCATENATE("R",'Mapa final'!$A$16),"")</f>
        <v/>
      </c>
      <c r="AK14" s="338"/>
      <c r="AL14" s="338" t="str">
        <f>IF(AND('Mapa final'!$H$22="Alta",'Mapa final'!$L$22="Catastrófico"),CONCATENATE("R",'Mapa final'!$A$22),"")</f>
        <v/>
      </c>
      <c r="AM14" s="339"/>
      <c r="AN14" s="80"/>
      <c r="AO14" s="371" t="s">
        <v>79</v>
      </c>
      <c r="AP14" s="372"/>
      <c r="AQ14" s="372"/>
      <c r="AR14" s="372"/>
      <c r="AS14" s="372"/>
      <c r="AT14" s="373"/>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3">
      <c r="A15" s="80"/>
      <c r="B15" s="360"/>
      <c r="C15" s="360"/>
      <c r="D15" s="361"/>
      <c r="E15" s="353"/>
      <c r="F15" s="354"/>
      <c r="G15" s="354"/>
      <c r="H15" s="354"/>
      <c r="I15" s="354"/>
      <c r="J15" s="322"/>
      <c r="K15" s="323"/>
      <c r="L15" s="323"/>
      <c r="M15" s="323"/>
      <c r="N15" s="323"/>
      <c r="O15" s="324"/>
      <c r="P15" s="322"/>
      <c r="Q15" s="323"/>
      <c r="R15" s="323"/>
      <c r="S15" s="323"/>
      <c r="T15" s="323"/>
      <c r="U15" s="324"/>
      <c r="V15" s="340"/>
      <c r="W15" s="341"/>
      <c r="X15" s="341"/>
      <c r="Y15" s="341"/>
      <c r="Z15" s="341"/>
      <c r="AA15" s="342"/>
      <c r="AB15" s="340"/>
      <c r="AC15" s="341"/>
      <c r="AD15" s="341"/>
      <c r="AE15" s="341"/>
      <c r="AF15" s="341"/>
      <c r="AG15" s="342"/>
      <c r="AH15" s="331"/>
      <c r="AI15" s="332"/>
      <c r="AJ15" s="332"/>
      <c r="AK15" s="332"/>
      <c r="AL15" s="332"/>
      <c r="AM15" s="333"/>
      <c r="AN15" s="80"/>
      <c r="AO15" s="374"/>
      <c r="AP15" s="375"/>
      <c r="AQ15" s="375"/>
      <c r="AR15" s="375"/>
      <c r="AS15" s="375"/>
      <c r="AT15" s="376"/>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3">
      <c r="A16" s="80"/>
      <c r="B16" s="360"/>
      <c r="C16" s="360"/>
      <c r="D16" s="361"/>
      <c r="E16" s="353"/>
      <c r="F16" s="354"/>
      <c r="G16" s="354"/>
      <c r="H16" s="354"/>
      <c r="I16" s="354"/>
      <c r="J16" s="322" t="str">
        <f>IF(AND('Mapa final'!$H$28="Alta",'Mapa final'!$L$28="Leve"),CONCATENATE("R",'Mapa final'!$A$28),"")</f>
        <v/>
      </c>
      <c r="K16" s="323"/>
      <c r="L16" s="323" t="str">
        <f>IF(AND('Mapa final'!$H$34="Alta",'Mapa final'!$L$34="Leve"),CONCATENATE("R",'Mapa final'!$A$34),"")</f>
        <v/>
      </c>
      <c r="M16" s="323"/>
      <c r="N16" s="323" t="str">
        <f>IF(AND('Mapa final'!$H$40="Alta",'Mapa final'!$L$40="Leve"),CONCATENATE("R",'Mapa final'!$A$40),"")</f>
        <v/>
      </c>
      <c r="O16" s="324"/>
      <c r="P16" s="322" t="str">
        <f>IF(AND('Mapa final'!$H$28="Alta",'Mapa final'!$L$28="Menor"),CONCATENATE("R",'Mapa final'!$A$28),"")</f>
        <v/>
      </c>
      <c r="Q16" s="323"/>
      <c r="R16" s="323" t="str">
        <f>IF(AND('Mapa final'!$H$34="Alta",'Mapa final'!$L$34="Menor"),CONCATENATE("R",'Mapa final'!$A$34),"")</f>
        <v/>
      </c>
      <c r="S16" s="323"/>
      <c r="T16" s="323" t="str">
        <f>IF(AND('Mapa final'!$H$40="Alta",'Mapa final'!$L$40="Menor"),CONCATENATE("R",'Mapa final'!$A$40),"")</f>
        <v/>
      </c>
      <c r="U16" s="324"/>
      <c r="V16" s="340" t="str">
        <f>IF(AND('Mapa final'!$H$28="Alta",'Mapa final'!$L$28="Moderado"),CONCATENATE("R",'Mapa final'!$A$28),"")</f>
        <v/>
      </c>
      <c r="W16" s="341"/>
      <c r="X16" s="341" t="str">
        <f>IF(AND('Mapa final'!$H$34="Alta",'Mapa final'!$L$34="Moderado"),CONCATENATE("R",'Mapa final'!$A$34),"")</f>
        <v/>
      </c>
      <c r="Y16" s="341"/>
      <c r="Z16" s="341" t="str">
        <f>IF(AND('Mapa final'!$H$40="Alta",'Mapa final'!$L$40="Moderado"),CONCATENATE("R",'Mapa final'!$A$40),"")</f>
        <v/>
      </c>
      <c r="AA16" s="342"/>
      <c r="AB16" s="340" t="str">
        <f>IF(AND('Mapa final'!$H$28="Alta",'Mapa final'!$L$28="Mayor"),CONCATENATE("R",'Mapa final'!$A$28),"")</f>
        <v/>
      </c>
      <c r="AC16" s="341"/>
      <c r="AD16" s="341" t="str">
        <f>IF(AND('Mapa final'!$H$34="Alta",'Mapa final'!$L$34="Mayor"),CONCATENATE("R",'Mapa final'!$A$34),"")</f>
        <v/>
      </c>
      <c r="AE16" s="341"/>
      <c r="AF16" s="341" t="str">
        <f>IF(AND('Mapa final'!$H$40="Alta",'Mapa final'!$L$40="Mayor"),CONCATENATE("R",'Mapa final'!$A$40),"")</f>
        <v/>
      </c>
      <c r="AG16" s="342"/>
      <c r="AH16" s="331" t="str">
        <f>IF(AND('Mapa final'!$H$28="Alta",'Mapa final'!$L$28="Catastrófico"),CONCATENATE("R",'Mapa final'!$A$28),"")</f>
        <v/>
      </c>
      <c r="AI16" s="332"/>
      <c r="AJ16" s="332" t="str">
        <f>IF(AND('Mapa final'!$H$34="Alta",'Mapa final'!$L$34="Catastrófico"),CONCATENATE("R",'Mapa final'!$A$34),"")</f>
        <v/>
      </c>
      <c r="AK16" s="332"/>
      <c r="AL16" s="332" t="str">
        <f>IF(AND('Mapa final'!$H$40="Alta",'Mapa final'!$L$40="Catastrófico"),CONCATENATE("R",'Mapa final'!$A$40),"")</f>
        <v/>
      </c>
      <c r="AM16" s="333"/>
      <c r="AN16" s="80"/>
      <c r="AO16" s="374"/>
      <c r="AP16" s="375"/>
      <c r="AQ16" s="375"/>
      <c r="AR16" s="375"/>
      <c r="AS16" s="375"/>
      <c r="AT16" s="376"/>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3">
      <c r="A17" s="80"/>
      <c r="B17" s="360"/>
      <c r="C17" s="360"/>
      <c r="D17" s="361"/>
      <c r="E17" s="353"/>
      <c r="F17" s="354"/>
      <c r="G17" s="354"/>
      <c r="H17" s="354"/>
      <c r="I17" s="354"/>
      <c r="J17" s="322"/>
      <c r="K17" s="323"/>
      <c r="L17" s="323"/>
      <c r="M17" s="323"/>
      <c r="N17" s="323"/>
      <c r="O17" s="324"/>
      <c r="P17" s="322"/>
      <c r="Q17" s="323"/>
      <c r="R17" s="323"/>
      <c r="S17" s="323"/>
      <c r="T17" s="323"/>
      <c r="U17" s="324"/>
      <c r="V17" s="340"/>
      <c r="W17" s="341"/>
      <c r="X17" s="341"/>
      <c r="Y17" s="341"/>
      <c r="Z17" s="341"/>
      <c r="AA17" s="342"/>
      <c r="AB17" s="340"/>
      <c r="AC17" s="341"/>
      <c r="AD17" s="341"/>
      <c r="AE17" s="341"/>
      <c r="AF17" s="341"/>
      <c r="AG17" s="342"/>
      <c r="AH17" s="331"/>
      <c r="AI17" s="332"/>
      <c r="AJ17" s="332"/>
      <c r="AK17" s="332"/>
      <c r="AL17" s="332"/>
      <c r="AM17" s="333"/>
      <c r="AN17" s="80"/>
      <c r="AO17" s="374"/>
      <c r="AP17" s="375"/>
      <c r="AQ17" s="375"/>
      <c r="AR17" s="375"/>
      <c r="AS17" s="375"/>
      <c r="AT17" s="376"/>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3">
      <c r="A18" s="80"/>
      <c r="B18" s="360"/>
      <c r="C18" s="360"/>
      <c r="D18" s="361"/>
      <c r="E18" s="353"/>
      <c r="F18" s="354"/>
      <c r="G18" s="354"/>
      <c r="H18" s="354"/>
      <c r="I18" s="354"/>
      <c r="J18" s="322" t="str">
        <f>IF(AND('Mapa final'!$H$46="Alta",'Mapa final'!$L$46="Leve"),CONCATENATE("R",'Mapa final'!$A$46),"")</f>
        <v/>
      </c>
      <c r="K18" s="323"/>
      <c r="L18" s="323" t="str">
        <f>IF(AND('Mapa final'!$H$52="Alta",'Mapa final'!$L$52="Leve"),CONCATENATE("R",'Mapa final'!$A$52),"")</f>
        <v/>
      </c>
      <c r="M18" s="323"/>
      <c r="N18" s="323" t="str">
        <f>IF(AND('Mapa final'!$H$58="Alta",'Mapa final'!$L$58="Leve"),CONCATENATE("R",'Mapa final'!$A$58),"")</f>
        <v/>
      </c>
      <c r="O18" s="324"/>
      <c r="P18" s="322" t="str">
        <f>IF(AND('Mapa final'!$H$46="Alta",'Mapa final'!$L$46="Menor"),CONCATENATE("R",'Mapa final'!$A$46),"")</f>
        <v/>
      </c>
      <c r="Q18" s="323"/>
      <c r="R18" s="323" t="str">
        <f>IF(AND('Mapa final'!$H$52="Alta",'Mapa final'!$L$52="Menor"),CONCATENATE("R",'Mapa final'!$A$52),"")</f>
        <v/>
      </c>
      <c r="S18" s="323"/>
      <c r="T18" s="323" t="str">
        <f>IF(AND('Mapa final'!$H$58="Alta",'Mapa final'!$L$58="Menor"),CONCATENATE("R",'Mapa final'!$A$58),"")</f>
        <v/>
      </c>
      <c r="U18" s="324"/>
      <c r="V18" s="340" t="str">
        <f>IF(AND('Mapa final'!$H$46="Alta",'Mapa final'!$L$46="Moderado"),CONCATENATE("R",'Mapa final'!$A$46),"")</f>
        <v/>
      </c>
      <c r="W18" s="341"/>
      <c r="X18" s="341" t="str">
        <f>IF(AND('Mapa final'!$H$52="Alta",'Mapa final'!$L$52="Moderado"),CONCATENATE("R",'Mapa final'!$A$52),"")</f>
        <v/>
      </c>
      <c r="Y18" s="341"/>
      <c r="Z18" s="341" t="str">
        <f>IF(AND('Mapa final'!$H$58="Alta",'Mapa final'!$L$58="Moderado"),CONCATENATE("R",'Mapa final'!$A$58),"")</f>
        <v/>
      </c>
      <c r="AA18" s="342"/>
      <c r="AB18" s="340" t="str">
        <f>IF(AND('Mapa final'!$H$46="Alta",'Mapa final'!$L$46="Mayor"),CONCATENATE("R",'Mapa final'!$A$46),"")</f>
        <v/>
      </c>
      <c r="AC18" s="341"/>
      <c r="AD18" s="341" t="str">
        <f>IF(AND('Mapa final'!$H$52="Alta",'Mapa final'!$L$52="Mayor"),CONCATENATE("R",'Mapa final'!$A$52),"")</f>
        <v/>
      </c>
      <c r="AE18" s="341"/>
      <c r="AF18" s="341" t="str">
        <f>IF(AND('Mapa final'!$H$58="Alta",'Mapa final'!$L$58="Mayor"),CONCATENATE("R",'Mapa final'!$A$58),"")</f>
        <v/>
      </c>
      <c r="AG18" s="342"/>
      <c r="AH18" s="331" t="str">
        <f>IF(AND('Mapa final'!$H$46="Alta",'Mapa final'!$L$46="Catastrófico"),CONCATENATE("R",'Mapa final'!$A$46),"")</f>
        <v/>
      </c>
      <c r="AI18" s="332"/>
      <c r="AJ18" s="332" t="str">
        <f>IF(AND('Mapa final'!$H$52="Alta",'Mapa final'!$L$52="Catastrófico"),CONCATENATE("R",'Mapa final'!$A$52),"")</f>
        <v/>
      </c>
      <c r="AK18" s="332"/>
      <c r="AL18" s="332" t="str">
        <f>IF(AND('Mapa final'!$H$58="Alta",'Mapa final'!$L$58="Catastrófico"),CONCATENATE("R",'Mapa final'!$A$58),"")</f>
        <v/>
      </c>
      <c r="AM18" s="333"/>
      <c r="AN18" s="80"/>
      <c r="AO18" s="374"/>
      <c r="AP18" s="375"/>
      <c r="AQ18" s="375"/>
      <c r="AR18" s="375"/>
      <c r="AS18" s="375"/>
      <c r="AT18" s="376"/>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3">
      <c r="A19" s="80"/>
      <c r="B19" s="360"/>
      <c r="C19" s="360"/>
      <c r="D19" s="361"/>
      <c r="E19" s="353"/>
      <c r="F19" s="354"/>
      <c r="G19" s="354"/>
      <c r="H19" s="354"/>
      <c r="I19" s="354"/>
      <c r="J19" s="322"/>
      <c r="K19" s="323"/>
      <c r="L19" s="323"/>
      <c r="M19" s="323"/>
      <c r="N19" s="323"/>
      <c r="O19" s="324"/>
      <c r="P19" s="322"/>
      <c r="Q19" s="323"/>
      <c r="R19" s="323"/>
      <c r="S19" s="323"/>
      <c r="T19" s="323"/>
      <c r="U19" s="324"/>
      <c r="V19" s="340"/>
      <c r="W19" s="341"/>
      <c r="X19" s="341"/>
      <c r="Y19" s="341"/>
      <c r="Z19" s="341"/>
      <c r="AA19" s="342"/>
      <c r="AB19" s="340"/>
      <c r="AC19" s="341"/>
      <c r="AD19" s="341"/>
      <c r="AE19" s="341"/>
      <c r="AF19" s="341"/>
      <c r="AG19" s="342"/>
      <c r="AH19" s="331"/>
      <c r="AI19" s="332"/>
      <c r="AJ19" s="332"/>
      <c r="AK19" s="332"/>
      <c r="AL19" s="332"/>
      <c r="AM19" s="333"/>
      <c r="AN19" s="80"/>
      <c r="AO19" s="374"/>
      <c r="AP19" s="375"/>
      <c r="AQ19" s="375"/>
      <c r="AR19" s="375"/>
      <c r="AS19" s="375"/>
      <c r="AT19" s="376"/>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3">
      <c r="A20" s="80"/>
      <c r="B20" s="360"/>
      <c r="C20" s="360"/>
      <c r="D20" s="361"/>
      <c r="E20" s="353"/>
      <c r="F20" s="354"/>
      <c r="G20" s="354"/>
      <c r="H20" s="354"/>
      <c r="I20" s="354"/>
      <c r="J20" s="322" t="str">
        <f>IF(AND('Mapa final'!$H$64="Alta",'Mapa final'!$L$64="Leve"),CONCATENATE("R",'Mapa final'!$A$64),"")</f>
        <v/>
      </c>
      <c r="K20" s="323"/>
      <c r="L20" s="323" t="str">
        <f>IF(AND('Mapa final'!$H$70="Alta",'Mapa final'!$L$70="Leve"),CONCATENATE("R",'Mapa final'!$A$70),"")</f>
        <v/>
      </c>
      <c r="M20" s="323"/>
      <c r="N20" s="323" t="str">
        <f>IF(AND('Mapa final'!$H$76="Alta",'Mapa final'!$L$76="Leve"),CONCATENATE("R",'Mapa final'!$A$76),"")</f>
        <v/>
      </c>
      <c r="O20" s="324"/>
      <c r="P20" s="322" t="str">
        <f>IF(AND('Mapa final'!$H$64="Alta",'Mapa final'!$L$64="Menor"),CONCATENATE("R",'Mapa final'!$A$64),"")</f>
        <v/>
      </c>
      <c r="Q20" s="323"/>
      <c r="R20" s="323" t="str">
        <f>IF(AND('Mapa final'!$H$70="Alta",'Mapa final'!$L$70="Menor"),CONCATENATE("R",'Mapa final'!$A$70),"")</f>
        <v/>
      </c>
      <c r="S20" s="323"/>
      <c r="T20" s="323" t="str">
        <f>IF(AND('Mapa final'!$H$76="Alta",'Mapa final'!$L$76="Menor"),CONCATENATE("R",'Mapa final'!$A$76),"")</f>
        <v/>
      </c>
      <c r="U20" s="324"/>
      <c r="V20" s="340" t="str">
        <f>IF(AND('Mapa final'!$H$64="Alta",'Mapa final'!$L$64="Moderado"),CONCATENATE("R",'Mapa final'!$A$64),"")</f>
        <v/>
      </c>
      <c r="W20" s="341"/>
      <c r="X20" s="341" t="str">
        <f>IF(AND('Mapa final'!$H$70="Alta",'Mapa final'!$L$70="Moderado"),CONCATENATE("R",'Mapa final'!$A$70),"")</f>
        <v/>
      </c>
      <c r="Y20" s="341"/>
      <c r="Z20" s="341" t="str">
        <f>IF(AND('Mapa final'!$H$76="Alta",'Mapa final'!$L$76="Moderado"),CONCATENATE("R",'Mapa final'!$A$76),"")</f>
        <v/>
      </c>
      <c r="AA20" s="342"/>
      <c r="AB20" s="340" t="str">
        <f>IF(AND('Mapa final'!$H$64="Alta",'Mapa final'!$L$64="Mayor"),CONCATENATE("R",'Mapa final'!$A$64),"")</f>
        <v/>
      </c>
      <c r="AC20" s="341"/>
      <c r="AD20" s="341" t="str">
        <f>IF(AND('Mapa final'!$H$70="Alta",'Mapa final'!$L$70="Mayor"),CONCATENATE("R",'Mapa final'!$A$70),"")</f>
        <v/>
      </c>
      <c r="AE20" s="341"/>
      <c r="AF20" s="341" t="str">
        <f>IF(AND('Mapa final'!$H$76="Alta",'Mapa final'!$L$76="Mayor"),CONCATENATE("R",'Mapa final'!$A$76),"")</f>
        <v/>
      </c>
      <c r="AG20" s="342"/>
      <c r="AH20" s="331" t="str">
        <f>IF(AND('Mapa final'!$H$64="Alta",'Mapa final'!$L$64="Catastrófico"),CONCATENATE("R",'Mapa final'!$A$64),"")</f>
        <v/>
      </c>
      <c r="AI20" s="332"/>
      <c r="AJ20" s="332" t="str">
        <f>IF(AND('Mapa final'!$H$70="Alta",'Mapa final'!$L$70="Catastrófico"),CONCATENATE("R",'Mapa final'!$A$70),"")</f>
        <v/>
      </c>
      <c r="AK20" s="332"/>
      <c r="AL20" s="332" t="str">
        <f>IF(AND('Mapa final'!$H$76="Alta",'Mapa final'!$L$76="Catastrófico"),CONCATENATE("R",'Mapa final'!$A$76),"")</f>
        <v/>
      </c>
      <c r="AM20" s="333"/>
      <c r="AN20" s="80"/>
      <c r="AO20" s="374"/>
      <c r="AP20" s="375"/>
      <c r="AQ20" s="375"/>
      <c r="AR20" s="375"/>
      <c r="AS20" s="375"/>
      <c r="AT20" s="376"/>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5">
      <c r="A21" s="80"/>
      <c r="B21" s="360"/>
      <c r="C21" s="360"/>
      <c r="D21" s="361"/>
      <c r="E21" s="356"/>
      <c r="F21" s="357"/>
      <c r="G21" s="357"/>
      <c r="H21" s="357"/>
      <c r="I21" s="357"/>
      <c r="J21" s="325"/>
      <c r="K21" s="326"/>
      <c r="L21" s="326"/>
      <c r="M21" s="326"/>
      <c r="N21" s="326"/>
      <c r="O21" s="327"/>
      <c r="P21" s="325"/>
      <c r="Q21" s="326"/>
      <c r="R21" s="326"/>
      <c r="S21" s="326"/>
      <c r="T21" s="326"/>
      <c r="U21" s="327"/>
      <c r="V21" s="343"/>
      <c r="W21" s="344"/>
      <c r="X21" s="344"/>
      <c r="Y21" s="344"/>
      <c r="Z21" s="344"/>
      <c r="AA21" s="345"/>
      <c r="AB21" s="343"/>
      <c r="AC21" s="344"/>
      <c r="AD21" s="344"/>
      <c r="AE21" s="344"/>
      <c r="AF21" s="344"/>
      <c r="AG21" s="345"/>
      <c r="AH21" s="334"/>
      <c r="AI21" s="335"/>
      <c r="AJ21" s="335"/>
      <c r="AK21" s="335"/>
      <c r="AL21" s="335"/>
      <c r="AM21" s="336"/>
      <c r="AN21" s="80"/>
      <c r="AO21" s="377"/>
      <c r="AP21" s="378"/>
      <c r="AQ21" s="378"/>
      <c r="AR21" s="378"/>
      <c r="AS21" s="378"/>
      <c r="AT21" s="379"/>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3">
      <c r="A22" s="80"/>
      <c r="B22" s="360"/>
      <c r="C22" s="360"/>
      <c r="D22" s="361"/>
      <c r="E22" s="350" t="s">
        <v>116</v>
      </c>
      <c r="F22" s="351"/>
      <c r="G22" s="351"/>
      <c r="H22" s="351"/>
      <c r="I22" s="352"/>
      <c r="J22" s="328" t="str">
        <f>IF(AND('Mapa final'!$H$10="Media",'Mapa final'!$L$10="Leve"),CONCATENATE("R",'Mapa final'!$A$10),"")</f>
        <v/>
      </c>
      <c r="K22" s="329"/>
      <c r="L22" s="329" t="str">
        <f>IF(AND('Mapa final'!$H$16="Media",'Mapa final'!$L$16="Leve"),CONCATENATE("R",'Mapa final'!$A$16),"")</f>
        <v/>
      </c>
      <c r="M22" s="329"/>
      <c r="N22" s="329" t="str">
        <f>IF(AND('Mapa final'!$H$22="Media",'Mapa final'!$L$22="Leve"),CONCATENATE("R",'Mapa final'!$A$22),"")</f>
        <v/>
      </c>
      <c r="O22" s="330"/>
      <c r="P22" s="328" t="str">
        <f>IF(AND('Mapa final'!$H$10="Media",'Mapa final'!$L$10="Menor"),CONCATENATE("R",'Mapa final'!$A$10),"")</f>
        <v/>
      </c>
      <c r="Q22" s="329"/>
      <c r="R22" s="329" t="str">
        <f>IF(AND('Mapa final'!$H$16="Media",'Mapa final'!$L$16="Menor"),CONCATENATE("R",'Mapa final'!$A$16),"")</f>
        <v/>
      </c>
      <c r="S22" s="329"/>
      <c r="T22" s="329" t="str">
        <f>IF(AND('Mapa final'!$H$22="Media",'Mapa final'!$L$22="Menor"),CONCATENATE("R",'Mapa final'!$A$22),"")</f>
        <v/>
      </c>
      <c r="U22" s="330"/>
      <c r="V22" s="328" t="str">
        <f>IF(AND('Mapa final'!$H$10="Media",'Mapa final'!$L$10="Moderado"),CONCATENATE("R",'Mapa final'!$A$10),"")</f>
        <v/>
      </c>
      <c r="W22" s="329"/>
      <c r="X22" s="329" t="str">
        <f>IF(AND('Mapa final'!$H$16="Media",'Mapa final'!$L$16="Moderado"),CONCATENATE("R",'Mapa final'!$A$16),"")</f>
        <v>R1</v>
      </c>
      <c r="Y22" s="329"/>
      <c r="Z22" s="329" t="str">
        <f>IF(AND('Mapa final'!$H$22="Media",'Mapa final'!$L$22="Moderado"),CONCATENATE("R",'Mapa final'!$A$22),"")</f>
        <v/>
      </c>
      <c r="AA22" s="330"/>
      <c r="AB22" s="346" t="str">
        <f>IF(AND('Mapa final'!$H$10="Media",'Mapa final'!$L$10="Mayor"),CONCATENATE("R",'Mapa final'!$A$10),"")</f>
        <v/>
      </c>
      <c r="AC22" s="347"/>
      <c r="AD22" s="347" t="str">
        <f>IF(AND('Mapa final'!$H$16="Media",'Mapa final'!$L$16="Mayor"),CONCATENATE("R",'Mapa final'!$A$16),"")</f>
        <v/>
      </c>
      <c r="AE22" s="347"/>
      <c r="AF22" s="347" t="str">
        <f>IF(AND('Mapa final'!$H$22="Media",'Mapa final'!$L$22="Mayor"),CONCATENATE("R",'Mapa final'!$A$22),"")</f>
        <v/>
      </c>
      <c r="AG22" s="348"/>
      <c r="AH22" s="337" t="str">
        <f>IF(AND('Mapa final'!$H$10="Media",'Mapa final'!$L$10="Catastrófico"),CONCATENATE("R",'Mapa final'!$A$10),"")</f>
        <v/>
      </c>
      <c r="AI22" s="338"/>
      <c r="AJ22" s="338" t="str">
        <f>IF(AND('Mapa final'!$H$16="Media",'Mapa final'!$L$16="Catastrófico"),CONCATENATE("R",'Mapa final'!$A$16),"")</f>
        <v/>
      </c>
      <c r="AK22" s="338"/>
      <c r="AL22" s="338" t="str">
        <f>IF(AND('Mapa final'!$H$22="Media",'Mapa final'!$L$22="Catastrófico"),CONCATENATE("R",'Mapa final'!$A$22),"")</f>
        <v/>
      </c>
      <c r="AM22" s="339"/>
      <c r="AN22" s="80"/>
      <c r="AO22" s="380" t="s">
        <v>80</v>
      </c>
      <c r="AP22" s="381"/>
      <c r="AQ22" s="381"/>
      <c r="AR22" s="381"/>
      <c r="AS22" s="381"/>
      <c r="AT22" s="382"/>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3">
      <c r="A23" s="80"/>
      <c r="B23" s="360"/>
      <c r="C23" s="360"/>
      <c r="D23" s="361"/>
      <c r="E23" s="353"/>
      <c r="F23" s="354"/>
      <c r="G23" s="354"/>
      <c r="H23" s="354"/>
      <c r="I23" s="355"/>
      <c r="J23" s="322"/>
      <c r="K23" s="323"/>
      <c r="L23" s="323"/>
      <c r="M23" s="323"/>
      <c r="N23" s="323"/>
      <c r="O23" s="324"/>
      <c r="P23" s="322"/>
      <c r="Q23" s="323"/>
      <c r="R23" s="323"/>
      <c r="S23" s="323"/>
      <c r="T23" s="323"/>
      <c r="U23" s="324"/>
      <c r="V23" s="322"/>
      <c r="W23" s="323"/>
      <c r="X23" s="323"/>
      <c r="Y23" s="323"/>
      <c r="Z23" s="323"/>
      <c r="AA23" s="324"/>
      <c r="AB23" s="340"/>
      <c r="AC23" s="341"/>
      <c r="AD23" s="341"/>
      <c r="AE23" s="341"/>
      <c r="AF23" s="341"/>
      <c r="AG23" s="342"/>
      <c r="AH23" s="331"/>
      <c r="AI23" s="332"/>
      <c r="AJ23" s="332"/>
      <c r="AK23" s="332"/>
      <c r="AL23" s="332"/>
      <c r="AM23" s="333"/>
      <c r="AN23" s="80"/>
      <c r="AO23" s="383"/>
      <c r="AP23" s="384"/>
      <c r="AQ23" s="384"/>
      <c r="AR23" s="384"/>
      <c r="AS23" s="384"/>
      <c r="AT23" s="385"/>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3">
      <c r="A24" s="80"/>
      <c r="B24" s="360"/>
      <c r="C24" s="360"/>
      <c r="D24" s="361"/>
      <c r="E24" s="353"/>
      <c r="F24" s="354"/>
      <c r="G24" s="354"/>
      <c r="H24" s="354"/>
      <c r="I24" s="355"/>
      <c r="J24" s="322" t="str">
        <f>IF(AND('Mapa final'!$H$28="Media",'Mapa final'!$L$28="Leve"),CONCATENATE("R",'Mapa final'!$A$28),"")</f>
        <v/>
      </c>
      <c r="K24" s="323"/>
      <c r="L24" s="323" t="str">
        <f>IF(AND('Mapa final'!$H$34="Media",'Mapa final'!$L$34="Leve"),CONCATENATE("R",'Mapa final'!$A$34),"")</f>
        <v/>
      </c>
      <c r="M24" s="323"/>
      <c r="N24" s="323" t="str">
        <f>IF(AND('Mapa final'!$H$40="Media",'Mapa final'!$L$40="Leve"),CONCATENATE("R",'Mapa final'!$A$40),"")</f>
        <v/>
      </c>
      <c r="O24" s="324"/>
      <c r="P24" s="322" t="str">
        <f>IF(AND('Mapa final'!$H$28="Media",'Mapa final'!$L$28="Menor"),CONCATENATE("R",'Mapa final'!$A$28),"")</f>
        <v/>
      </c>
      <c r="Q24" s="323"/>
      <c r="R24" s="323" t="str">
        <f>IF(AND('Mapa final'!$H$34="Media",'Mapa final'!$L$34="Menor"),CONCATENATE("R",'Mapa final'!$A$34),"")</f>
        <v/>
      </c>
      <c r="S24" s="323"/>
      <c r="T24" s="323" t="str">
        <f>IF(AND('Mapa final'!$H$40="Media",'Mapa final'!$L$40="Menor"),CONCATENATE("R",'Mapa final'!$A$40),"")</f>
        <v/>
      </c>
      <c r="U24" s="324"/>
      <c r="V24" s="322" t="str">
        <f>IF(AND('Mapa final'!$H$28="Media",'Mapa final'!$L$28="Moderado"),CONCATENATE("R",'Mapa final'!$A$28),"")</f>
        <v/>
      </c>
      <c r="W24" s="323"/>
      <c r="X24" s="323" t="str">
        <f>IF(AND('Mapa final'!$H$34="Media",'Mapa final'!$L$34="Moderado"),CONCATENATE("R",'Mapa final'!$A$34),"")</f>
        <v/>
      </c>
      <c r="Y24" s="323"/>
      <c r="Z24" s="323" t="str">
        <f>IF(AND('Mapa final'!$H$40="Media",'Mapa final'!$L$40="Moderado"),CONCATENATE("R",'Mapa final'!$A$40),"")</f>
        <v/>
      </c>
      <c r="AA24" s="324"/>
      <c r="AB24" s="340" t="str">
        <f>IF(AND('Mapa final'!$H$28="Media",'Mapa final'!$L$28="Mayor"),CONCATENATE("R",'Mapa final'!$A$28),"")</f>
        <v/>
      </c>
      <c r="AC24" s="341"/>
      <c r="AD24" s="341" t="str">
        <f>IF(AND('Mapa final'!$H$34="Media",'Mapa final'!$L$34="Mayor"),CONCATENATE("R",'Mapa final'!$A$34),"")</f>
        <v/>
      </c>
      <c r="AE24" s="341"/>
      <c r="AF24" s="341" t="str">
        <f>IF(AND('Mapa final'!$H$40="Media",'Mapa final'!$L$40="Mayor"),CONCATENATE("R",'Mapa final'!$A$40),"")</f>
        <v/>
      </c>
      <c r="AG24" s="342"/>
      <c r="AH24" s="331" t="str">
        <f>IF(AND('Mapa final'!$H$28="Media",'Mapa final'!$L$28="Catastrófico"),CONCATENATE("R",'Mapa final'!$A$28),"")</f>
        <v/>
      </c>
      <c r="AI24" s="332"/>
      <c r="AJ24" s="332" t="str">
        <f>IF(AND('Mapa final'!$H$34="Media",'Mapa final'!$L$34="Catastrófico"),CONCATENATE("R",'Mapa final'!$A$34),"")</f>
        <v/>
      </c>
      <c r="AK24" s="332"/>
      <c r="AL24" s="332" t="str">
        <f>IF(AND('Mapa final'!$H$40="Media",'Mapa final'!$L$40="Catastrófico"),CONCATENATE("R",'Mapa final'!$A$40),"")</f>
        <v/>
      </c>
      <c r="AM24" s="333"/>
      <c r="AN24" s="80"/>
      <c r="AO24" s="383"/>
      <c r="AP24" s="384"/>
      <c r="AQ24" s="384"/>
      <c r="AR24" s="384"/>
      <c r="AS24" s="384"/>
      <c r="AT24" s="385"/>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3">
      <c r="A25" s="80"/>
      <c r="B25" s="360"/>
      <c r="C25" s="360"/>
      <c r="D25" s="361"/>
      <c r="E25" s="353"/>
      <c r="F25" s="354"/>
      <c r="G25" s="354"/>
      <c r="H25" s="354"/>
      <c r="I25" s="355"/>
      <c r="J25" s="322"/>
      <c r="K25" s="323"/>
      <c r="L25" s="323"/>
      <c r="M25" s="323"/>
      <c r="N25" s="323"/>
      <c r="O25" s="324"/>
      <c r="P25" s="322"/>
      <c r="Q25" s="323"/>
      <c r="R25" s="323"/>
      <c r="S25" s="323"/>
      <c r="T25" s="323"/>
      <c r="U25" s="324"/>
      <c r="V25" s="322"/>
      <c r="W25" s="323"/>
      <c r="X25" s="323"/>
      <c r="Y25" s="323"/>
      <c r="Z25" s="323"/>
      <c r="AA25" s="324"/>
      <c r="AB25" s="340"/>
      <c r="AC25" s="341"/>
      <c r="AD25" s="341"/>
      <c r="AE25" s="341"/>
      <c r="AF25" s="341"/>
      <c r="AG25" s="342"/>
      <c r="AH25" s="331"/>
      <c r="AI25" s="332"/>
      <c r="AJ25" s="332"/>
      <c r="AK25" s="332"/>
      <c r="AL25" s="332"/>
      <c r="AM25" s="333"/>
      <c r="AN25" s="80"/>
      <c r="AO25" s="383"/>
      <c r="AP25" s="384"/>
      <c r="AQ25" s="384"/>
      <c r="AR25" s="384"/>
      <c r="AS25" s="384"/>
      <c r="AT25" s="385"/>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3">
      <c r="A26" s="80"/>
      <c r="B26" s="360"/>
      <c r="C26" s="360"/>
      <c r="D26" s="361"/>
      <c r="E26" s="353"/>
      <c r="F26" s="354"/>
      <c r="G26" s="354"/>
      <c r="H26" s="354"/>
      <c r="I26" s="355"/>
      <c r="J26" s="322" t="str">
        <f>IF(AND('Mapa final'!$H$46="Media",'Mapa final'!$L$46="Leve"),CONCATENATE("R",'Mapa final'!$A$46),"")</f>
        <v/>
      </c>
      <c r="K26" s="323"/>
      <c r="L26" s="323" t="str">
        <f>IF(AND('Mapa final'!$H$52="Media",'Mapa final'!$L$52="Leve"),CONCATENATE("R",'Mapa final'!$A$52),"")</f>
        <v/>
      </c>
      <c r="M26" s="323"/>
      <c r="N26" s="323" t="str">
        <f>IF(AND('Mapa final'!$H$58="Media",'Mapa final'!$L$58="Leve"),CONCATENATE("R",'Mapa final'!$A$58),"")</f>
        <v/>
      </c>
      <c r="O26" s="324"/>
      <c r="P26" s="322" t="str">
        <f>IF(AND('Mapa final'!$H$46="Media",'Mapa final'!$L$46="Menor"),CONCATENATE("R",'Mapa final'!$A$46),"")</f>
        <v/>
      </c>
      <c r="Q26" s="323"/>
      <c r="R26" s="323" t="str">
        <f>IF(AND('Mapa final'!$H$52="Media",'Mapa final'!$L$52="Menor"),CONCATENATE("R",'Mapa final'!$A$52),"")</f>
        <v/>
      </c>
      <c r="S26" s="323"/>
      <c r="T26" s="323" t="str">
        <f>IF(AND('Mapa final'!$H$58="Media",'Mapa final'!$L$58="Menor"),CONCATENATE("R",'Mapa final'!$A$58),"")</f>
        <v/>
      </c>
      <c r="U26" s="324"/>
      <c r="V26" s="322" t="str">
        <f>IF(AND('Mapa final'!$H$46="Media",'Mapa final'!$L$46="Moderado"),CONCATENATE("R",'Mapa final'!$A$46),"")</f>
        <v/>
      </c>
      <c r="W26" s="323"/>
      <c r="X26" s="323" t="str">
        <f>IF(AND('Mapa final'!$H$52="Media",'Mapa final'!$L$52="Moderado"),CONCATENATE("R",'Mapa final'!$A$52),"")</f>
        <v/>
      </c>
      <c r="Y26" s="323"/>
      <c r="Z26" s="323" t="str">
        <f>IF(AND('Mapa final'!$H$58="Media",'Mapa final'!$L$58="Moderado"),CONCATENATE("R",'Mapa final'!$A$58),"")</f>
        <v/>
      </c>
      <c r="AA26" s="324"/>
      <c r="AB26" s="340" t="str">
        <f>IF(AND('Mapa final'!$H$46="Media",'Mapa final'!$L$46="Mayor"),CONCATENATE("R",'Mapa final'!$A$46),"")</f>
        <v/>
      </c>
      <c r="AC26" s="341"/>
      <c r="AD26" s="341" t="str">
        <f>IF(AND('Mapa final'!$H$52="Media",'Mapa final'!$L$52="Mayor"),CONCATENATE("R",'Mapa final'!$A$52),"")</f>
        <v/>
      </c>
      <c r="AE26" s="341"/>
      <c r="AF26" s="341" t="str">
        <f>IF(AND('Mapa final'!$H$58="Media",'Mapa final'!$L$58="Mayor"),CONCATENATE("R",'Mapa final'!$A$58),"")</f>
        <v/>
      </c>
      <c r="AG26" s="342"/>
      <c r="AH26" s="331" t="str">
        <f>IF(AND('Mapa final'!$H$46="Media",'Mapa final'!$L$46="Catastrófico"),CONCATENATE("R",'Mapa final'!$A$46),"")</f>
        <v/>
      </c>
      <c r="AI26" s="332"/>
      <c r="AJ26" s="332" t="str">
        <f>IF(AND('Mapa final'!$H$52="Media",'Mapa final'!$L$52="Catastrófico"),CONCATENATE("R",'Mapa final'!$A$52),"")</f>
        <v/>
      </c>
      <c r="AK26" s="332"/>
      <c r="AL26" s="332" t="str">
        <f>IF(AND('Mapa final'!$H$58="Media",'Mapa final'!$L$58="Catastrófico"),CONCATENATE("R",'Mapa final'!$A$58),"")</f>
        <v/>
      </c>
      <c r="AM26" s="333"/>
      <c r="AN26" s="80"/>
      <c r="AO26" s="383"/>
      <c r="AP26" s="384"/>
      <c r="AQ26" s="384"/>
      <c r="AR26" s="384"/>
      <c r="AS26" s="384"/>
      <c r="AT26" s="385"/>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3">
      <c r="A27" s="80"/>
      <c r="B27" s="360"/>
      <c r="C27" s="360"/>
      <c r="D27" s="361"/>
      <c r="E27" s="353"/>
      <c r="F27" s="354"/>
      <c r="G27" s="354"/>
      <c r="H27" s="354"/>
      <c r="I27" s="355"/>
      <c r="J27" s="322"/>
      <c r="K27" s="323"/>
      <c r="L27" s="323"/>
      <c r="M27" s="323"/>
      <c r="N27" s="323"/>
      <c r="O27" s="324"/>
      <c r="P27" s="322"/>
      <c r="Q27" s="323"/>
      <c r="R27" s="323"/>
      <c r="S27" s="323"/>
      <c r="T27" s="323"/>
      <c r="U27" s="324"/>
      <c r="V27" s="322"/>
      <c r="W27" s="323"/>
      <c r="X27" s="323"/>
      <c r="Y27" s="323"/>
      <c r="Z27" s="323"/>
      <c r="AA27" s="324"/>
      <c r="AB27" s="340"/>
      <c r="AC27" s="341"/>
      <c r="AD27" s="341"/>
      <c r="AE27" s="341"/>
      <c r="AF27" s="341"/>
      <c r="AG27" s="342"/>
      <c r="AH27" s="331"/>
      <c r="AI27" s="332"/>
      <c r="AJ27" s="332"/>
      <c r="AK27" s="332"/>
      <c r="AL27" s="332"/>
      <c r="AM27" s="333"/>
      <c r="AN27" s="80"/>
      <c r="AO27" s="383"/>
      <c r="AP27" s="384"/>
      <c r="AQ27" s="384"/>
      <c r="AR27" s="384"/>
      <c r="AS27" s="384"/>
      <c r="AT27" s="385"/>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3">
      <c r="A28" s="80"/>
      <c r="B28" s="360"/>
      <c r="C28" s="360"/>
      <c r="D28" s="361"/>
      <c r="E28" s="353"/>
      <c r="F28" s="354"/>
      <c r="G28" s="354"/>
      <c r="H28" s="354"/>
      <c r="I28" s="355"/>
      <c r="J28" s="322" t="str">
        <f>IF(AND('Mapa final'!$H$64="Media",'Mapa final'!$L$64="Leve"),CONCATENATE("R",'Mapa final'!$A$64),"")</f>
        <v/>
      </c>
      <c r="K28" s="323"/>
      <c r="L28" s="323" t="str">
        <f>IF(AND('Mapa final'!$H$70="Media",'Mapa final'!$L$70="Leve"),CONCATENATE("R",'Mapa final'!$A$70),"")</f>
        <v/>
      </c>
      <c r="M28" s="323"/>
      <c r="N28" s="323" t="str">
        <f>IF(AND('Mapa final'!$H$76="Media",'Mapa final'!$L$76="Leve"),CONCATENATE("R",'Mapa final'!$A$76),"")</f>
        <v/>
      </c>
      <c r="O28" s="324"/>
      <c r="P28" s="322" t="str">
        <f>IF(AND('Mapa final'!$H$64="Media",'Mapa final'!$L$64="Menor"),CONCATENATE("R",'Mapa final'!$A$64),"")</f>
        <v/>
      </c>
      <c r="Q28" s="323"/>
      <c r="R28" s="323" t="str">
        <f>IF(AND('Mapa final'!$H$70="Media",'Mapa final'!$L$70="Menor"),CONCATENATE("R",'Mapa final'!$A$70),"")</f>
        <v/>
      </c>
      <c r="S28" s="323"/>
      <c r="T28" s="323" t="str">
        <f>IF(AND('Mapa final'!$H$76="Media",'Mapa final'!$L$76="Menor"),CONCATENATE("R",'Mapa final'!$A$76),"")</f>
        <v/>
      </c>
      <c r="U28" s="324"/>
      <c r="V28" s="322" t="str">
        <f>IF(AND('Mapa final'!$H$64="Media",'Mapa final'!$L$64="Moderado"),CONCATENATE("R",'Mapa final'!$A$64),"")</f>
        <v/>
      </c>
      <c r="W28" s="323"/>
      <c r="X28" s="323" t="str">
        <f>IF(AND('Mapa final'!$H$70="Media",'Mapa final'!$L$70="Moderado"),CONCATENATE("R",'Mapa final'!$A$70),"")</f>
        <v/>
      </c>
      <c r="Y28" s="323"/>
      <c r="Z28" s="323" t="str">
        <f>IF(AND('Mapa final'!$H$76="Media",'Mapa final'!$L$76="Moderado"),CONCATENATE("R",'Mapa final'!$A$76),"")</f>
        <v/>
      </c>
      <c r="AA28" s="324"/>
      <c r="AB28" s="340" t="str">
        <f>IF(AND('Mapa final'!$H$64="Media",'Mapa final'!$L$64="Mayor"),CONCATENATE("R",'Mapa final'!$A$64),"")</f>
        <v/>
      </c>
      <c r="AC28" s="341"/>
      <c r="AD28" s="341" t="str">
        <f>IF(AND('Mapa final'!$H$70="Media",'Mapa final'!$L$70="Mayor"),CONCATENATE("R",'Mapa final'!$A$70),"")</f>
        <v/>
      </c>
      <c r="AE28" s="341"/>
      <c r="AF28" s="341" t="str">
        <f>IF(AND('Mapa final'!$H$76="Media",'Mapa final'!$L$76="Mayor"),CONCATENATE("R",'Mapa final'!$A$76),"")</f>
        <v/>
      </c>
      <c r="AG28" s="342"/>
      <c r="AH28" s="331" t="str">
        <f>IF(AND('Mapa final'!$H$64="Media",'Mapa final'!$L$64="Catastrófico"),CONCATENATE("R",'Mapa final'!$A$64),"")</f>
        <v/>
      </c>
      <c r="AI28" s="332"/>
      <c r="AJ28" s="332" t="str">
        <f>IF(AND('Mapa final'!$H$70="Media",'Mapa final'!$L$70="Catastrófico"),CONCATENATE("R",'Mapa final'!$A$70),"")</f>
        <v/>
      </c>
      <c r="AK28" s="332"/>
      <c r="AL28" s="332" t="str">
        <f>IF(AND('Mapa final'!$H$76="Media",'Mapa final'!$L$76="Catastrófico"),CONCATENATE("R",'Mapa final'!$A$76),"")</f>
        <v/>
      </c>
      <c r="AM28" s="333"/>
      <c r="AN28" s="80"/>
      <c r="AO28" s="383"/>
      <c r="AP28" s="384"/>
      <c r="AQ28" s="384"/>
      <c r="AR28" s="384"/>
      <c r="AS28" s="384"/>
      <c r="AT28" s="385"/>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 thickBot="1" x14ac:dyDescent="0.35">
      <c r="A29" s="80"/>
      <c r="B29" s="360"/>
      <c r="C29" s="360"/>
      <c r="D29" s="361"/>
      <c r="E29" s="356"/>
      <c r="F29" s="357"/>
      <c r="G29" s="357"/>
      <c r="H29" s="357"/>
      <c r="I29" s="358"/>
      <c r="J29" s="322"/>
      <c r="K29" s="323"/>
      <c r="L29" s="323"/>
      <c r="M29" s="323"/>
      <c r="N29" s="323"/>
      <c r="O29" s="324"/>
      <c r="P29" s="325"/>
      <c r="Q29" s="326"/>
      <c r="R29" s="326"/>
      <c r="S29" s="326"/>
      <c r="T29" s="326"/>
      <c r="U29" s="327"/>
      <c r="V29" s="325"/>
      <c r="W29" s="326"/>
      <c r="X29" s="326"/>
      <c r="Y29" s="326"/>
      <c r="Z29" s="326"/>
      <c r="AA29" s="327"/>
      <c r="AB29" s="343"/>
      <c r="AC29" s="344"/>
      <c r="AD29" s="344"/>
      <c r="AE29" s="344"/>
      <c r="AF29" s="344"/>
      <c r="AG29" s="345"/>
      <c r="AH29" s="334"/>
      <c r="AI29" s="335"/>
      <c r="AJ29" s="335"/>
      <c r="AK29" s="335"/>
      <c r="AL29" s="335"/>
      <c r="AM29" s="336"/>
      <c r="AN29" s="80"/>
      <c r="AO29" s="386"/>
      <c r="AP29" s="387"/>
      <c r="AQ29" s="387"/>
      <c r="AR29" s="387"/>
      <c r="AS29" s="387"/>
      <c r="AT29" s="388"/>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3">
      <c r="A30" s="80"/>
      <c r="B30" s="360"/>
      <c r="C30" s="360"/>
      <c r="D30" s="361"/>
      <c r="E30" s="350" t="s">
        <v>113</v>
      </c>
      <c r="F30" s="351"/>
      <c r="G30" s="351"/>
      <c r="H30" s="351"/>
      <c r="I30" s="351"/>
      <c r="J30" s="319" t="str">
        <f>IF(AND('Mapa final'!$H$10="Baja",'Mapa final'!$L$10="Leve"),CONCATENATE("R",'Mapa final'!$A$10),"")</f>
        <v/>
      </c>
      <c r="K30" s="320"/>
      <c r="L30" s="320" t="str">
        <f>IF(AND('Mapa final'!$H$16="Baja",'Mapa final'!$L$16="Leve"),CONCATENATE("R",'Mapa final'!$A$16),"")</f>
        <v/>
      </c>
      <c r="M30" s="320"/>
      <c r="N30" s="320" t="str">
        <f>IF(AND('Mapa final'!$H$22="Baja",'Mapa final'!$L$22="Leve"),CONCATENATE("R",'Mapa final'!$A$22),"")</f>
        <v/>
      </c>
      <c r="O30" s="321"/>
      <c r="P30" s="329" t="str">
        <f>IF(AND('Mapa final'!$H$10="Baja",'Mapa final'!$L$10="Menor"),CONCATENATE("R",'Mapa final'!$A$10),"")</f>
        <v/>
      </c>
      <c r="Q30" s="329"/>
      <c r="R30" s="329" t="str">
        <f>IF(AND('Mapa final'!$H$16="Baja",'Mapa final'!$L$16="Menor"),CONCATENATE("R",'Mapa final'!$A$16),"")</f>
        <v/>
      </c>
      <c r="S30" s="329"/>
      <c r="T30" s="329" t="str">
        <f>IF(AND('Mapa final'!$H$22="Baja",'Mapa final'!$L$22="Menor"),CONCATENATE("R",'Mapa final'!$A$22),"")</f>
        <v/>
      </c>
      <c r="U30" s="330"/>
      <c r="V30" s="328" t="str">
        <f>IF(AND('Mapa final'!$H$10="Baja",'Mapa final'!$L$10="Moderado"),CONCATENATE("R",'Mapa final'!$A$10),"")</f>
        <v/>
      </c>
      <c r="W30" s="329"/>
      <c r="X30" s="329" t="str">
        <f>IF(AND('Mapa final'!$H$16="Baja",'Mapa final'!$L$16="Moderado"),CONCATENATE("R",'Mapa final'!$A$16),"")</f>
        <v/>
      </c>
      <c r="Y30" s="329"/>
      <c r="Z30" s="329" t="str">
        <f>IF(AND('Mapa final'!$H$22="Baja",'Mapa final'!$L$22="Moderado"),CONCATENATE("R",'Mapa final'!$A$22),"")</f>
        <v/>
      </c>
      <c r="AA30" s="330"/>
      <c r="AB30" s="346" t="str">
        <f>IF(AND('Mapa final'!$H$10="Baja",'Mapa final'!$L$10="Mayor"),CONCATENATE("R",'Mapa final'!$A$10),"")</f>
        <v/>
      </c>
      <c r="AC30" s="347"/>
      <c r="AD30" s="347" t="str">
        <f>IF(AND('Mapa final'!$H$16="Baja",'Mapa final'!$L$16="Mayor"),CONCATENATE("R",'Mapa final'!$A$16),"")</f>
        <v/>
      </c>
      <c r="AE30" s="347"/>
      <c r="AF30" s="347" t="str">
        <f>IF(AND('Mapa final'!$H$22="Baja",'Mapa final'!$L$22="Mayor"),CONCATENATE("R",'Mapa final'!$A$22),"")</f>
        <v/>
      </c>
      <c r="AG30" s="348"/>
      <c r="AH30" s="337" t="str">
        <f>IF(AND('Mapa final'!$H$10="Baja",'Mapa final'!$L$10="Catastrófico"),CONCATENATE("R",'Mapa final'!$A$10),"")</f>
        <v/>
      </c>
      <c r="AI30" s="338"/>
      <c r="AJ30" s="338" t="str">
        <f>IF(AND('Mapa final'!$H$16="Baja",'Mapa final'!$L$16="Catastrófico"),CONCATENATE("R",'Mapa final'!$A$16),"")</f>
        <v/>
      </c>
      <c r="AK30" s="338"/>
      <c r="AL30" s="338" t="str">
        <f>IF(AND('Mapa final'!$H$22="Baja",'Mapa final'!$L$22="Catastrófico"),CONCATENATE("R",'Mapa final'!$A$22),"")</f>
        <v/>
      </c>
      <c r="AM30" s="339"/>
      <c r="AN30" s="80"/>
      <c r="AO30" s="389" t="s">
        <v>81</v>
      </c>
      <c r="AP30" s="390"/>
      <c r="AQ30" s="390"/>
      <c r="AR30" s="390"/>
      <c r="AS30" s="390"/>
      <c r="AT30" s="391"/>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3">
      <c r="A31" s="80"/>
      <c r="B31" s="360"/>
      <c r="C31" s="360"/>
      <c r="D31" s="361"/>
      <c r="E31" s="353"/>
      <c r="F31" s="354"/>
      <c r="G31" s="354"/>
      <c r="H31" s="354"/>
      <c r="I31" s="354"/>
      <c r="J31" s="313"/>
      <c r="K31" s="314"/>
      <c r="L31" s="314"/>
      <c r="M31" s="314"/>
      <c r="N31" s="314"/>
      <c r="O31" s="315"/>
      <c r="P31" s="323"/>
      <c r="Q31" s="323"/>
      <c r="R31" s="323"/>
      <c r="S31" s="323"/>
      <c r="T31" s="323"/>
      <c r="U31" s="324"/>
      <c r="V31" s="322"/>
      <c r="W31" s="323"/>
      <c r="X31" s="323"/>
      <c r="Y31" s="323"/>
      <c r="Z31" s="323"/>
      <c r="AA31" s="324"/>
      <c r="AB31" s="340"/>
      <c r="AC31" s="341"/>
      <c r="AD31" s="341"/>
      <c r="AE31" s="341"/>
      <c r="AF31" s="341"/>
      <c r="AG31" s="342"/>
      <c r="AH31" s="331"/>
      <c r="AI31" s="332"/>
      <c r="AJ31" s="332"/>
      <c r="AK31" s="332"/>
      <c r="AL31" s="332"/>
      <c r="AM31" s="333"/>
      <c r="AN31" s="80"/>
      <c r="AO31" s="392"/>
      <c r="AP31" s="393"/>
      <c r="AQ31" s="393"/>
      <c r="AR31" s="393"/>
      <c r="AS31" s="393"/>
      <c r="AT31" s="394"/>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3">
      <c r="A32" s="80"/>
      <c r="B32" s="360"/>
      <c r="C32" s="360"/>
      <c r="D32" s="361"/>
      <c r="E32" s="353"/>
      <c r="F32" s="354"/>
      <c r="G32" s="354"/>
      <c r="H32" s="354"/>
      <c r="I32" s="354"/>
      <c r="J32" s="313" t="str">
        <f>IF(AND('Mapa final'!$H$28="Baja",'Mapa final'!$L$28="Leve"),CONCATENATE("R",'Mapa final'!$A$28),"")</f>
        <v/>
      </c>
      <c r="K32" s="314"/>
      <c r="L32" s="314" t="str">
        <f>IF(AND('Mapa final'!$H$34="Baja",'Mapa final'!$L$34="Leve"),CONCATENATE("R",'Mapa final'!$A$34),"")</f>
        <v/>
      </c>
      <c r="M32" s="314"/>
      <c r="N32" s="314" t="str">
        <f>IF(AND('Mapa final'!$H$40="Baja",'Mapa final'!$L$40="Leve"),CONCATENATE("R",'Mapa final'!$A$40),"")</f>
        <v/>
      </c>
      <c r="O32" s="315"/>
      <c r="P32" s="323" t="str">
        <f>IF(AND('Mapa final'!$H$28="Baja",'Mapa final'!$L$28="Menor"),CONCATENATE("R",'Mapa final'!$A$28),"")</f>
        <v/>
      </c>
      <c r="Q32" s="323"/>
      <c r="R32" s="323" t="str">
        <f>IF(AND('Mapa final'!$H$34="Baja",'Mapa final'!$L$34="Menor"),CONCATENATE("R",'Mapa final'!$A$34),"")</f>
        <v/>
      </c>
      <c r="S32" s="323"/>
      <c r="T32" s="323" t="str">
        <f>IF(AND('Mapa final'!$H$40="Baja",'Mapa final'!$L$40="Menor"),CONCATENATE("R",'Mapa final'!$A$40),"")</f>
        <v/>
      </c>
      <c r="U32" s="324"/>
      <c r="V32" s="322" t="str">
        <f>IF(AND('Mapa final'!$H$28="Baja",'Mapa final'!$L$28="Moderado"),CONCATENATE("R",'Mapa final'!$A$28),"")</f>
        <v/>
      </c>
      <c r="W32" s="323"/>
      <c r="X32" s="323" t="str">
        <f>IF(AND('Mapa final'!$H$34="Baja",'Mapa final'!$L$34="Moderado"),CONCATENATE("R",'Mapa final'!$A$34),"")</f>
        <v/>
      </c>
      <c r="Y32" s="323"/>
      <c r="Z32" s="323" t="str">
        <f>IF(AND('Mapa final'!$H$40="Baja",'Mapa final'!$L$40="Moderado"),CONCATENATE("R",'Mapa final'!$A$40),"")</f>
        <v/>
      </c>
      <c r="AA32" s="324"/>
      <c r="AB32" s="340" t="str">
        <f>IF(AND('Mapa final'!$H$28="Baja",'Mapa final'!$L$28="Mayor"),CONCATENATE("R",'Mapa final'!$A$28),"")</f>
        <v/>
      </c>
      <c r="AC32" s="341"/>
      <c r="AD32" s="341" t="str">
        <f>IF(AND('Mapa final'!$H$34="Baja",'Mapa final'!$L$34="Mayor"),CONCATENATE("R",'Mapa final'!$A$34),"")</f>
        <v/>
      </c>
      <c r="AE32" s="341"/>
      <c r="AF32" s="341" t="str">
        <f>IF(AND('Mapa final'!$H$40="Baja",'Mapa final'!$L$40="Mayor"),CONCATENATE("R",'Mapa final'!$A$40),"")</f>
        <v/>
      </c>
      <c r="AG32" s="342"/>
      <c r="AH32" s="331" t="str">
        <f>IF(AND('Mapa final'!$H$28="Baja",'Mapa final'!$L$28="Catastrófico"),CONCATENATE("R",'Mapa final'!$A$28),"")</f>
        <v/>
      </c>
      <c r="AI32" s="332"/>
      <c r="AJ32" s="332" t="str">
        <f>IF(AND('Mapa final'!$H$34="Baja",'Mapa final'!$L$34="Catastrófico"),CONCATENATE("R",'Mapa final'!$A$34),"")</f>
        <v/>
      </c>
      <c r="AK32" s="332"/>
      <c r="AL32" s="332" t="str">
        <f>IF(AND('Mapa final'!$H$40="Baja",'Mapa final'!$L$40="Catastrófico"),CONCATENATE("R",'Mapa final'!$A$40),"")</f>
        <v/>
      </c>
      <c r="AM32" s="333"/>
      <c r="AN32" s="80"/>
      <c r="AO32" s="392"/>
      <c r="AP32" s="393"/>
      <c r="AQ32" s="393"/>
      <c r="AR32" s="393"/>
      <c r="AS32" s="393"/>
      <c r="AT32" s="394"/>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3">
      <c r="A33" s="80"/>
      <c r="B33" s="360"/>
      <c r="C33" s="360"/>
      <c r="D33" s="361"/>
      <c r="E33" s="353"/>
      <c r="F33" s="354"/>
      <c r="G33" s="354"/>
      <c r="H33" s="354"/>
      <c r="I33" s="354"/>
      <c r="J33" s="313"/>
      <c r="K33" s="314"/>
      <c r="L33" s="314"/>
      <c r="M33" s="314"/>
      <c r="N33" s="314"/>
      <c r="O33" s="315"/>
      <c r="P33" s="323"/>
      <c r="Q33" s="323"/>
      <c r="R33" s="323"/>
      <c r="S33" s="323"/>
      <c r="T33" s="323"/>
      <c r="U33" s="324"/>
      <c r="V33" s="322"/>
      <c r="W33" s="323"/>
      <c r="X33" s="323"/>
      <c r="Y33" s="323"/>
      <c r="Z33" s="323"/>
      <c r="AA33" s="324"/>
      <c r="AB33" s="340"/>
      <c r="AC33" s="341"/>
      <c r="AD33" s="341"/>
      <c r="AE33" s="341"/>
      <c r="AF33" s="341"/>
      <c r="AG33" s="342"/>
      <c r="AH33" s="331"/>
      <c r="AI33" s="332"/>
      <c r="AJ33" s="332"/>
      <c r="AK33" s="332"/>
      <c r="AL33" s="332"/>
      <c r="AM33" s="333"/>
      <c r="AN33" s="80"/>
      <c r="AO33" s="392"/>
      <c r="AP33" s="393"/>
      <c r="AQ33" s="393"/>
      <c r="AR33" s="393"/>
      <c r="AS33" s="393"/>
      <c r="AT33" s="394"/>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3">
      <c r="A34" s="80"/>
      <c r="B34" s="360"/>
      <c r="C34" s="360"/>
      <c r="D34" s="361"/>
      <c r="E34" s="353"/>
      <c r="F34" s="354"/>
      <c r="G34" s="354"/>
      <c r="H34" s="354"/>
      <c r="I34" s="354"/>
      <c r="J34" s="313" t="str">
        <f>IF(AND('Mapa final'!$H$46="Baja",'Mapa final'!$L$46="Leve"),CONCATENATE("R",'Mapa final'!$A$46),"")</f>
        <v/>
      </c>
      <c r="K34" s="314"/>
      <c r="L34" s="314" t="str">
        <f>IF(AND('Mapa final'!$H$52="Baja",'Mapa final'!$L$52="Leve"),CONCATENATE("R",'Mapa final'!$A$52),"")</f>
        <v/>
      </c>
      <c r="M34" s="314"/>
      <c r="N34" s="314" t="str">
        <f>IF(AND('Mapa final'!$H$58="Baja",'Mapa final'!$L$58="Leve"),CONCATENATE("R",'Mapa final'!$A$58),"")</f>
        <v/>
      </c>
      <c r="O34" s="315"/>
      <c r="P34" s="323" t="str">
        <f>IF(AND('Mapa final'!$H$46="Baja",'Mapa final'!$L$46="Menor"),CONCATENATE("R",'Mapa final'!$A$46),"")</f>
        <v/>
      </c>
      <c r="Q34" s="323"/>
      <c r="R34" s="323" t="str">
        <f>IF(AND('Mapa final'!$H$52="Baja",'Mapa final'!$L$52="Menor"),CONCATENATE("R",'Mapa final'!$A$52),"")</f>
        <v/>
      </c>
      <c r="S34" s="323"/>
      <c r="T34" s="323" t="str">
        <f>IF(AND('Mapa final'!$H$58="Baja",'Mapa final'!$L$58="Menor"),CONCATENATE("R",'Mapa final'!$A$58),"")</f>
        <v/>
      </c>
      <c r="U34" s="324"/>
      <c r="V34" s="322" t="str">
        <f>IF(AND('Mapa final'!$H$46="Baja",'Mapa final'!$L$46="Moderado"),CONCATENATE("R",'Mapa final'!$A$46),"")</f>
        <v/>
      </c>
      <c r="W34" s="323"/>
      <c r="X34" s="323" t="str">
        <f>IF(AND('Mapa final'!$H$52="Baja",'Mapa final'!$L$52="Moderado"),CONCATENATE("R",'Mapa final'!$A$52),"")</f>
        <v/>
      </c>
      <c r="Y34" s="323"/>
      <c r="Z34" s="323" t="str">
        <f>IF(AND('Mapa final'!$H$58="Baja",'Mapa final'!$L$58="Moderado"),CONCATENATE("R",'Mapa final'!$A$58),"")</f>
        <v/>
      </c>
      <c r="AA34" s="324"/>
      <c r="AB34" s="340" t="str">
        <f>IF(AND('Mapa final'!$H$46="Baja",'Mapa final'!$L$46="Mayor"),CONCATENATE("R",'Mapa final'!$A$46),"")</f>
        <v/>
      </c>
      <c r="AC34" s="341"/>
      <c r="AD34" s="341" t="str">
        <f>IF(AND('Mapa final'!$H$52="Baja",'Mapa final'!$L$52="Mayor"),CONCATENATE("R",'Mapa final'!$A$52),"")</f>
        <v/>
      </c>
      <c r="AE34" s="341"/>
      <c r="AF34" s="341" t="str">
        <f>IF(AND('Mapa final'!$H$58="Baja",'Mapa final'!$L$58="Mayor"),CONCATENATE("R",'Mapa final'!$A$58),"")</f>
        <v/>
      </c>
      <c r="AG34" s="342"/>
      <c r="AH34" s="331" t="str">
        <f>IF(AND('Mapa final'!$H$46="Baja",'Mapa final'!$L$46="Catastrófico"),CONCATENATE("R",'Mapa final'!$A$46),"")</f>
        <v/>
      </c>
      <c r="AI34" s="332"/>
      <c r="AJ34" s="332" t="str">
        <f>IF(AND('Mapa final'!$H$52="Baja",'Mapa final'!$L$52="Catastrófico"),CONCATENATE("R",'Mapa final'!$A$52),"")</f>
        <v/>
      </c>
      <c r="AK34" s="332"/>
      <c r="AL34" s="332" t="str">
        <f>IF(AND('Mapa final'!$H$58="Baja",'Mapa final'!$L$58="Catastrófico"),CONCATENATE("R",'Mapa final'!$A$58),"")</f>
        <v/>
      </c>
      <c r="AM34" s="333"/>
      <c r="AN34" s="80"/>
      <c r="AO34" s="392"/>
      <c r="AP34" s="393"/>
      <c r="AQ34" s="393"/>
      <c r="AR34" s="393"/>
      <c r="AS34" s="393"/>
      <c r="AT34" s="394"/>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3">
      <c r="A35" s="80"/>
      <c r="B35" s="360"/>
      <c r="C35" s="360"/>
      <c r="D35" s="361"/>
      <c r="E35" s="353"/>
      <c r="F35" s="354"/>
      <c r="G35" s="354"/>
      <c r="H35" s="354"/>
      <c r="I35" s="354"/>
      <c r="J35" s="313"/>
      <c r="K35" s="314"/>
      <c r="L35" s="314"/>
      <c r="M35" s="314"/>
      <c r="N35" s="314"/>
      <c r="O35" s="315"/>
      <c r="P35" s="323"/>
      <c r="Q35" s="323"/>
      <c r="R35" s="323"/>
      <c r="S35" s="323"/>
      <c r="T35" s="323"/>
      <c r="U35" s="324"/>
      <c r="V35" s="322"/>
      <c r="W35" s="323"/>
      <c r="X35" s="323"/>
      <c r="Y35" s="323"/>
      <c r="Z35" s="323"/>
      <c r="AA35" s="324"/>
      <c r="AB35" s="340"/>
      <c r="AC35" s="341"/>
      <c r="AD35" s="341"/>
      <c r="AE35" s="341"/>
      <c r="AF35" s="341"/>
      <c r="AG35" s="342"/>
      <c r="AH35" s="331"/>
      <c r="AI35" s="332"/>
      <c r="AJ35" s="332"/>
      <c r="AK35" s="332"/>
      <c r="AL35" s="332"/>
      <c r="AM35" s="333"/>
      <c r="AN35" s="80"/>
      <c r="AO35" s="392"/>
      <c r="AP35" s="393"/>
      <c r="AQ35" s="393"/>
      <c r="AR35" s="393"/>
      <c r="AS35" s="393"/>
      <c r="AT35" s="394"/>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3">
      <c r="A36" s="80"/>
      <c r="B36" s="360"/>
      <c r="C36" s="360"/>
      <c r="D36" s="361"/>
      <c r="E36" s="353"/>
      <c r="F36" s="354"/>
      <c r="G36" s="354"/>
      <c r="H36" s="354"/>
      <c r="I36" s="354"/>
      <c r="J36" s="313" t="str">
        <f>IF(AND('Mapa final'!$H$64="Baja",'Mapa final'!$L$64="Leve"),CONCATENATE("R",'Mapa final'!$A$64),"")</f>
        <v/>
      </c>
      <c r="K36" s="314"/>
      <c r="L36" s="314" t="str">
        <f>IF(AND('Mapa final'!$H$70="Baja",'Mapa final'!$L$70="Leve"),CONCATENATE("R",'Mapa final'!$A$70),"")</f>
        <v/>
      </c>
      <c r="M36" s="314"/>
      <c r="N36" s="314" t="str">
        <f>IF(AND('Mapa final'!$H$76="Baja",'Mapa final'!$L$76="Leve"),CONCATENATE("R",'Mapa final'!$A$76),"")</f>
        <v/>
      </c>
      <c r="O36" s="315"/>
      <c r="P36" s="323" t="str">
        <f>IF(AND('Mapa final'!$H$64="Baja",'Mapa final'!$L$64="Menor"),CONCATENATE("R",'Mapa final'!$A$64),"")</f>
        <v/>
      </c>
      <c r="Q36" s="323"/>
      <c r="R36" s="323" t="str">
        <f>IF(AND('Mapa final'!$H$70="Baja",'Mapa final'!$L$70="Menor"),CONCATENATE("R",'Mapa final'!$A$70),"")</f>
        <v/>
      </c>
      <c r="S36" s="323"/>
      <c r="T36" s="323" t="str">
        <f>IF(AND('Mapa final'!$H$76="Baja",'Mapa final'!$L$76="Menor"),CONCATENATE("R",'Mapa final'!$A$76),"")</f>
        <v/>
      </c>
      <c r="U36" s="324"/>
      <c r="V36" s="322" t="str">
        <f>IF(AND('Mapa final'!$H$64="Baja",'Mapa final'!$L$64="Moderado"),CONCATENATE("R",'Mapa final'!$A$64),"")</f>
        <v/>
      </c>
      <c r="W36" s="323"/>
      <c r="X36" s="323" t="str">
        <f>IF(AND('Mapa final'!$H$70="Baja",'Mapa final'!$L$70="Moderado"),CONCATENATE("R",'Mapa final'!$A$70),"")</f>
        <v/>
      </c>
      <c r="Y36" s="323"/>
      <c r="Z36" s="323" t="str">
        <f>IF(AND('Mapa final'!$H$76="Baja",'Mapa final'!$L$76="Moderado"),CONCATENATE("R",'Mapa final'!$A$76),"")</f>
        <v/>
      </c>
      <c r="AA36" s="324"/>
      <c r="AB36" s="340" t="str">
        <f>IF(AND('Mapa final'!$H$64="Baja",'Mapa final'!$L$64="Mayor"),CONCATENATE("R",'Mapa final'!$A$64),"")</f>
        <v/>
      </c>
      <c r="AC36" s="341"/>
      <c r="AD36" s="341" t="str">
        <f>IF(AND('Mapa final'!$H$70="Baja",'Mapa final'!$L$70="Mayor"),CONCATENATE("R",'Mapa final'!$A$70),"")</f>
        <v/>
      </c>
      <c r="AE36" s="341"/>
      <c r="AF36" s="341" t="str">
        <f>IF(AND('Mapa final'!$H$76="Baja",'Mapa final'!$L$76="Mayor"),CONCATENATE("R",'Mapa final'!$A$76),"")</f>
        <v/>
      </c>
      <c r="AG36" s="342"/>
      <c r="AH36" s="331" t="str">
        <f>IF(AND('Mapa final'!$H$64="Baja",'Mapa final'!$L$64="Catastrófico"),CONCATENATE("R",'Mapa final'!$A$64),"")</f>
        <v/>
      </c>
      <c r="AI36" s="332"/>
      <c r="AJ36" s="332" t="str">
        <f>IF(AND('Mapa final'!$H$70="Baja",'Mapa final'!$L$70="Catastrófico"),CONCATENATE("R",'Mapa final'!$A$70),"")</f>
        <v/>
      </c>
      <c r="AK36" s="332"/>
      <c r="AL36" s="332" t="str">
        <f>IF(AND('Mapa final'!$H$76="Baja",'Mapa final'!$L$76="Catastrófico"),CONCATENATE("R",'Mapa final'!$A$76),"")</f>
        <v/>
      </c>
      <c r="AM36" s="333"/>
      <c r="AN36" s="80"/>
      <c r="AO36" s="392"/>
      <c r="AP36" s="393"/>
      <c r="AQ36" s="393"/>
      <c r="AR36" s="393"/>
      <c r="AS36" s="393"/>
      <c r="AT36" s="394"/>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 thickBot="1" x14ac:dyDescent="0.35">
      <c r="A37" s="80"/>
      <c r="B37" s="360"/>
      <c r="C37" s="360"/>
      <c r="D37" s="361"/>
      <c r="E37" s="356"/>
      <c r="F37" s="357"/>
      <c r="G37" s="357"/>
      <c r="H37" s="357"/>
      <c r="I37" s="357"/>
      <c r="J37" s="316"/>
      <c r="K37" s="317"/>
      <c r="L37" s="317"/>
      <c r="M37" s="317"/>
      <c r="N37" s="317"/>
      <c r="O37" s="318"/>
      <c r="P37" s="326"/>
      <c r="Q37" s="326"/>
      <c r="R37" s="326"/>
      <c r="S37" s="326"/>
      <c r="T37" s="326"/>
      <c r="U37" s="327"/>
      <c r="V37" s="325"/>
      <c r="W37" s="326"/>
      <c r="X37" s="326"/>
      <c r="Y37" s="326"/>
      <c r="Z37" s="326"/>
      <c r="AA37" s="327"/>
      <c r="AB37" s="343"/>
      <c r="AC37" s="344"/>
      <c r="AD37" s="344"/>
      <c r="AE37" s="344"/>
      <c r="AF37" s="344"/>
      <c r="AG37" s="345"/>
      <c r="AH37" s="334"/>
      <c r="AI37" s="335"/>
      <c r="AJ37" s="335"/>
      <c r="AK37" s="335"/>
      <c r="AL37" s="335"/>
      <c r="AM37" s="336"/>
      <c r="AN37" s="80"/>
      <c r="AO37" s="395"/>
      <c r="AP37" s="396"/>
      <c r="AQ37" s="396"/>
      <c r="AR37" s="396"/>
      <c r="AS37" s="396"/>
      <c r="AT37" s="397"/>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3">
      <c r="A38" s="80"/>
      <c r="B38" s="360"/>
      <c r="C38" s="360"/>
      <c r="D38" s="361"/>
      <c r="E38" s="350" t="s">
        <v>112</v>
      </c>
      <c r="F38" s="351"/>
      <c r="G38" s="351"/>
      <c r="H38" s="351"/>
      <c r="I38" s="352"/>
      <c r="J38" s="319" t="str">
        <f>IF(AND('Mapa final'!$H$10="Muy Baja",'Mapa final'!$L$10="Leve"),CONCATENATE("R",'Mapa final'!$A$10),"")</f>
        <v/>
      </c>
      <c r="K38" s="320"/>
      <c r="L38" s="320" t="str">
        <f>IF(AND('Mapa final'!$H$16="Muy Baja",'Mapa final'!$L$16="Leve"),CONCATENATE("R",'Mapa final'!$A$16),"")</f>
        <v/>
      </c>
      <c r="M38" s="320"/>
      <c r="N38" s="320" t="str">
        <f>IF(AND('Mapa final'!$H$22="Muy Baja",'Mapa final'!$L$22="Leve"),CONCATENATE("R",'Mapa final'!$A$22),"")</f>
        <v/>
      </c>
      <c r="O38" s="321"/>
      <c r="P38" s="319" t="str">
        <f>IF(AND('Mapa final'!$H$10="Muy Baja",'Mapa final'!$L$10="Menor"),CONCATENATE("R",'Mapa final'!$A$10),"")</f>
        <v/>
      </c>
      <c r="Q38" s="320"/>
      <c r="R38" s="320" t="str">
        <f>IF(AND('Mapa final'!$H$16="Muy Baja",'Mapa final'!$L$16="Menor"),CONCATENATE("R",'Mapa final'!$A$16),"")</f>
        <v/>
      </c>
      <c r="S38" s="320"/>
      <c r="T38" s="320" t="str">
        <f>IF(AND('Mapa final'!$H$22="Muy Baja",'Mapa final'!$L$22="Menor"),CONCATENATE("R",'Mapa final'!$A$22),"")</f>
        <v/>
      </c>
      <c r="U38" s="321"/>
      <c r="V38" s="328" t="str">
        <f>IF(AND('Mapa final'!$H$10="Muy Baja",'Mapa final'!$L$10="Moderado"),CONCATENATE("R",'Mapa final'!$A$10),"")</f>
        <v/>
      </c>
      <c r="W38" s="329"/>
      <c r="X38" s="329" t="str">
        <f>IF(AND('Mapa final'!$H$16="Muy Baja",'Mapa final'!$L$16="Moderado"),CONCATENATE("R",'Mapa final'!$A$16),"")</f>
        <v/>
      </c>
      <c r="Y38" s="329"/>
      <c r="Z38" s="329" t="str">
        <f>IF(AND('Mapa final'!$H$22="Muy Baja",'Mapa final'!$L$22="Moderado"),CONCATENATE("R",'Mapa final'!$A$22),"")</f>
        <v/>
      </c>
      <c r="AA38" s="330"/>
      <c r="AB38" s="346" t="str">
        <f>IF(AND('Mapa final'!$H$10="Muy Baja",'Mapa final'!$L$10="Mayor"),CONCATENATE("R",'Mapa final'!$A$10),"")</f>
        <v/>
      </c>
      <c r="AC38" s="347"/>
      <c r="AD38" s="347" t="str">
        <f>IF(AND('Mapa final'!$H$16="Muy Baja",'Mapa final'!$L$16="Mayor"),CONCATENATE("R",'Mapa final'!$A$16),"")</f>
        <v/>
      </c>
      <c r="AE38" s="347"/>
      <c r="AF38" s="347" t="str">
        <f>IF(AND('Mapa final'!$H$22="Muy Baja",'Mapa final'!$L$22="Mayor"),CONCATENATE("R",'Mapa final'!$A$22),"")</f>
        <v/>
      </c>
      <c r="AG38" s="348"/>
      <c r="AH38" s="337" t="str">
        <f>IF(AND('Mapa final'!$H$10="Muy Baja",'Mapa final'!$L$10="Catastrófico"),CONCATENATE("R",'Mapa final'!$A$10),"")</f>
        <v/>
      </c>
      <c r="AI38" s="338"/>
      <c r="AJ38" s="338" t="str">
        <f>IF(AND('Mapa final'!$H$16="Muy Baja",'Mapa final'!$L$16="Catastrófico"),CONCATENATE("R",'Mapa final'!$A$16),"")</f>
        <v/>
      </c>
      <c r="AK38" s="338"/>
      <c r="AL38" s="338" t="str">
        <f>IF(AND('Mapa final'!$H$22="Muy Baja",'Mapa final'!$L$22="Catastrófico"),CONCATENATE("R",'Mapa final'!$A$22),"")</f>
        <v/>
      </c>
      <c r="AM38" s="339"/>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3">
      <c r="A39" s="80"/>
      <c r="B39" s="360"/>
      <c r="C39" s="360"/>
      <c r="D39" s="361"/>
      <c r="E39" s="353"/>
      <c r="F39" s="354"/>
      <c r="G39" s="354"/>
      <c r="H39" s="354"/>
      <c r="I39" s="355"/>
      <c r="J39" s="313"/>
      <c r="K39" s="314"/>
      <c r="L39" s="314"/>
      <c r="M39" s="314"/>
      <c r="N39" s="314"/>
      <c r="O39" s="315"/>
      <c r="P39" s="313"/>
      <c r="Q39" s="314"/>
      <c r="R39" s="314"/>
      <c r="S39" s="314"/>
      <c r="T39" s="314"/>
      <c r="U39" s="315"/>
      <c r="V39" s="322"/>
      <c r="W39" s="323"/>
      <c r="X39" s="323"/>
      <c r="Y39" s="323"/>
      <c r="Z39" s="323"/>
      <c r="AA39" s="324"/>
      <c r="AB39" s="340"/>
      <c r="AC39" s="341"/>
      <c r="AD39" s="341"/>
      <c r="AE39" s="341"/>
      <c r="AF39" s="341"/>
      <c r="AG39" s="342"/>
      <c r="AH39" s="331"/>
      <c r="AI39" s="332"/>
      <c r="AJ39" s="332"/>
      <c r="AK39" s="332"/>
      <c r="AL39" s="332"/>
      <c r="AM39" s="333"/>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3">
      <c r="A40" s="80"/>
      <c r="B40" s="360"/>
      <c r="C40" s="360"/>
      <c r="D40" s="361"/>
      <c r="E40" s="353"/>
      <c r="F40" s="354"/>
      <c r="G40" s="354"/>
      <c r="H40" s="354"/>
      <c r="I40" s="355"/>
      <c r="J40" s="313" t="str">
        <f>IF(AND('Mapa final'!$H$28="Muy Baja",'Mapa final'!$L$28="Leve"),CONCATENATE("R",'Mapa final'!$A$28),"")</f>
        <v/>
      </c>
      <c r="K40" s="314"/>
      <c r="L40" s="314" t="str">
        <f>IF(AND('Mapa final'!$H$34="Muy Baja",'Mapa final'!$L$34="Leve"),CONCATENATE("R",'Mapa final'!$A$34),"")</f>
        <v/>
      </c>
      <c r="M40" s="314"/>
      <c r="N40" s="314" t="str">
        <f>IF(AND('Mapa final'!$H$40="Muy Baja",'Mapa final'!$L$40="Leve"),CONCATENATE("R",'Mapa final'!$A$40),"")</f>
        <v/>
      </c>
      <c r="O40" s="315"/>
      <c r="P40" s="313" t="str">
        <f>IF(AND('Mapa final'!$H$28="Muy Baja",'Mapa final'!$L$28="Menor"),CONCATENATE("R",'Mapa final'!$A$28),"")</f>
        <v/>
      </c>
      <c r="Q40" s="314"/>
      <c r="R40" s="314" t="str">
        <f>IF(AND('Mapa final'!$H$34="Muy Baja",'Mapa final'!$L$34="Menor"),CONCATENATE("R",'Mapa final'!$A$34),"")</f>
        <v/>
      </c>
      <c r="S40" s="314"/>
      <c r="T40" s="314" t="str">
        <f>IF(AND('Mapa final'!$H$40="Muy Baja",'Mapa final'!$L$40="Menor"),CONCATENATE("R",'Mapa final'!$A$40),"")</f>
        <v/>
      </c>
      <c r="U40" s="315"/>
      <c r="V40" s="322" t="str">
        <f>IF(AND('Mapa final'!$H$28="Muy Baja",'Mapa final'!$L$28="Moderado"),CONCATENATE("R",'Mapa final'!$A$28),"")</f>
        <v/>
      </c>
      <c r="W40" s="323"/>
      <c r="X40" s="323" t="str">
        <f>IF(AND('Mapa final'!$H$34="Muy Baja",'Mapa final'!$L$34="Moderado"),CONCATENATE("R",'Mapa final'!$A$34),"")</f>
        <v/>
      </c>
      <c r="Y40" s="323"/>
      <c r="Z40" s="323" t="str">
        <f>IF(AND('Mapa final'!$H$40="Muy Baja",'Mapa final'!$L$40="Moderado"),CONCATENATE("R",'Mapa final'!$A$40),"")</f>
        <v/>
      </c>
      <c r="AA40" s="324"/>
      <c r="AB40" s="340" t="str">
        <f>IF(AND('Mapa final'!$H$28="Muy Baja",'Mapa final'!$L$28="Mayor"),CONCATENATE("R",'Mapa final'!$A$28),"")</f>
        <v/>
      </c>
      <c r="AC40" s="341"/>
      <c r="AD40" s="341" t="str">
        <f>IF(AND('Mapa final'!$H$34="Muy Baja",'Mapa final'!$L$34="Mayor"),CONCATENATE("R",'Mapa final'!$A$34),"")</f>
        <v/>
      </c>
      <c r="AE40" s="341"/>
      <c r="AF40" s="341" t="str">
        <f>IF(AND('Mapa final'!$H$40="Muy Baja",'Mapa final'!$L$40="Mayor"),CONCATENATE("R",'Mapa final'!$A$40),"")</f>
        <v/>
      </c>
      <c r="AG40" s="342"/>
      <c r="AH40" s="331" t="str">
        <f>IF(AND('Mapa final'!$H$28="Muy Baja",'Mapa final'!$L$28="Catastrófico"),CONCATENATE("R",'Mapa final'!$A$28),"")</f>
        <v/>
      </c>
      <c r="AI40" s="332"/>
      <c r="AJ40" s="332" t="str">
        <f>IF(AND('Mapa final'!$H$34="Muy Baja",'Mapa final'!$L$34="Catastrófico"),CONCATENATE("R",'Mapa final'!$A$34),"")</f>
        <v/>
      </c>
      <c r="AK40" s="332"/>
      <c r="AL40" s="332" t="str">
        <f>IF(AND('Mapa final'!$H$40="Muy Baja",'Mapa final'!$L$40="Catastrófico"),CONCATENATE("R",'Mapa final'!$A$40),"")</f>
        <v/>
      </c>
      <c r="AM40" s="333"/>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3">
      <c r="A41" s="80"/>
      <c r="B41" s="360"/>
      <c r="C41" s="360"/>
      <c r="D41" s="361"/>
      <c r="E41" s="353"/>
      <c r="F41" s="354"/>
      <c r="G41" s="354"/>
      <c r="H41" s="354"/>
      <c r="I41" s="355"/>
      <c r="J41" s="313"/>
      <c r="K41" s="314"/>
      <c r="L41" s="314"/>
      <c r="M41" s="314"/>
      <c r="N41" s="314"/>
      <c r="O41" s="315"/>
      <c r="P41" s="313"/>
      <c r="Q41" s="314"/>
      <c r="R41" s="314"/>
      <c r="S41" s="314"/>
      <c r="T41" s="314"/>
      <c r="U41" s="315"/>
      <c r="V41" s="322"/>
      <c r="W41" s="323"/>
      <c r="X41" s="323"/>
      <c r="Y41" s="323"/>
      <c r="Z41" s="323"/>
      <c r="AA41" s="324"/>
      <c r="AB41" s="340"/>
      <c r="AC41" s="341"/>
      <c r="AD41" s="341"/>
      <c r="AE41" s="341"/>
      <c r="AF41" s="341"/>
      <c r="AG41" s="342"/>
      <c r="AH41" s="331"/>
      <c r="AI41" s="332"/>
      <c r="AJ41" s="332"/>
      <c r="AK41" s="332"/>
      <c r="AL41" s="332"/>
      <c r="AM41" s="333"/>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3">
      <c r="A42" s="80"/>
      <c r="B42" s="360"/>
      <c r="C42" s="360"/>
      <c r="D42" s="361"/>
      <c r="E42" s="353"/>
      <c r="F42" s="354"/>
      <c r="G42" s="354"/>
      <c r="H42" s="354"/>
      <c r="I42" s="355"/>
      <c r="J42" s="313" t="str">
        <f>IF(AND('Mapa final'!$H$46="Muy Baja",'Mapa final'!$L$46="Leve"),CONCATENATE("R",'Mapa final'!$A$46),"")</f>
        <v/>
      </c>
      <c r="K42" s="314"/>
      <c r="L42" s="314" t="str">
        <f>IF(AND('Mapa final'!$H$52="Muy Baja",'Mapa final'!$L$52="Leve"),CONCATENATE("R",'Mapa final'!$A$52),"")</f>
        <v/>
      </c>
      <c r="M42" s="314"/>
      <c r="N42" s="314" t="str">
        <f>IF(AND('Mapa final'!$H$58="Muy Baja",'Mapa final'!$L$58="Leve"),CONCATENATE("R",'Mapa final'!$A$58),"")</f>
        <v/>
      </c>
      <c r="O42" s="315"/>
      <c r="P42" s="313" t="str">
        <f>IF(AND('Mapa final'!$H$46="Muy Baja",'Mapa final'!$L$46="Menor"),CONCATENATE("R",'Mapa final'!$A$46),"")</f>
        <v/>
      </c>
      <c r="Q42" s="314"/>
      <c r="R42" s="314" t="str">
        <f>IF(AND('Mapa final'!$H$52="Muy Baja",'Mapa final'!$L$52="Menor"),CONCATENATE("R",'Mapa final'!$A$52),"")</f>
        <v/>
      </c>
      <c r="S42" s="314"/>
      <c r="T42" s="314" t="str">
        <f>IF(AND('Mapa final'!$H$58="Muy Baja",'Mapa final'!$L$58="Menor"),CONCATENATE("R",'Mapa final'!$A$58),"")</f>
        <v/>
      </c>
      <c r="U42" s="315"/>
      <c r="V42" s="322" t="str">
        <f>IF(AND('Mapa final'!$H$46="Muy Baja",'Mapa final'!$L$46="Moderado"),CONCATENATE("R",'Mapa final'!$A$46),"")</f>
        <v/>
      </c>
      <c r="W42" s="323"/>
      <c r="X42" s="323" t="str">
        <f>IF(AND('Mapa final'!$H$52="Muy Baja",'Mapa final'!$L$52="Moderado"),CONCATENATE("R",'Mapa final'!$A$52),"")</f>
        <v/>
      </c>
      <c r="Y42" s="323"/>
      <c r="Z42" s="323" t="str">
        <f>IF(AND('Mapa final'!$H$58="Muy Baja",'Mapa final'!$L$58="Moderado"),CONCATENATE("R",'Mapa final'!$A$58),"")</f>
        <v/>
      </c>
      <c r="AA42" s="324"/>
      <c r="AB42" s="340" t="str">
        <f>IF(AND('Mapa final'!$H$46="Muy Baja",'Mapa final'!$L$46="Mayor"),CONCATENATE("R",'Mapa final'!$A$46),"")</f>
        <v/>
      </c>
      <c r="AC42" s="341"/>
      <c r="AD42" s="341" t="str">
        <f>IF(AND('Mapa final'!$H$52="Muy Baja",'Mapa final'!$L$52="Mayor"),CONCATENATE("R",'Mapa final'!$A$52),"")</f>
        <v/>
      </c>
      <c r="AE42" s="341"/>
      <c r="AF42" s="341" t="str">
        <f>IF(AND('Mapa final'!$H$58="Muy Baja",'Mapa final'!$L$58="Mayor"),CONCATENATE("R",'Mapa final'!$A$58),"")</f>
        <v/>
      </c>
      <c r="AG42" s="342"/>
      <c r="AH42" s="331" t="str">
        <f>IF(AND('Mapa final'!$H$46="Muy Baja",'Mapa final'!$L$46="Catastrófico"),CONCATENATE("R",'Mapa final'!$A$46),"")</f>
        <v/>
      </c>
      <c r="AI42" s="332"/>
      <c r="AJ42" s="332" t="str">
        <f>IF(AND('Mapa final'!$H$52="Muy Baja",'Mapa final'!$L$52="Catastrófico"),CONCATENATE("R",'Mapa final'!$A$52),"")</f>
        <v/>
      </c>
      <c r="AK42" s="332"/>
      <c r="AL42" s="332" t="str">
        <f>IF(AND('Mapa final'!$H$58="Muy Baja",'Mapa final'!$L$58="Catastrófico"),CONCATENATE("R",'Mapa final'!$A$58),"")</f>
        <v/>
      </c>
      <c r="AM42" s="333"/>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3">
      <c r="A43" s="80"/>
      <c r="B43" s="360"/>
      <c r="C43" s="360"/>
      <c r="D43" s="361"/>
      <c r="E43" s="353"/>
      <c r="F43" s="354"/>
      <c r="G43" s="354"/>
      <c r="H43" s="354"/>
      <c r="I43" s="355"/>
      <c r="J43" s="313"/>
      <c r="K43" s="314"/>
      <c r="L43" s="314"/>
      <c r="M43" s="314"/>
      <c r="N43" s="314"/>
      <c r="O43" s="315"/>
      <c r="P43" s="313"/>
      <c r="Q43" s="314"/>
      <c r="R43" s="314"/>
      <c r="S43" s="314"/>
      <c r="T43" s="314"/>
      <c r="U43" s="315"/>
      <c r="V43" s="322"/>
      <c r="W43" s="323"/>
      <c r="X43" s="323"/>
      <c r="Y43" s="323"/>
      <c r="Z43" s="323"/>
      <c r="AA43" s="324"/>
      <c r="AB43" s="340"/>
      <c r="AC43" s="341"/>
      <c r="AD43" s="341"/>
      <c r="AE43" s="341"/>
      <c r="AF43" s="341"/>
      <c r="AG43" s="342"/>
      <c r="AH43" s="331"/>
      <c r="AI43" s="332"/>
      <c r="AJ43" s="332"/>
      <c r="AK43" s="332"/>
      <c r="AL43" s="332"/>
      <c r="AM43" s="333"/>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3">
      <c r="A44" s="80"/>
      <c r="B44" s="360"/>
      <c r="C44" s="360"/>
      <c r="D44" s="361"/>
      <c r="E44" s="353"/>
      <c r="F44" s="354"/>
      <c r="G44" s="354"/>
      <c r="H44" s="354"/>
      <c r="I44" s="355"/>
      <c r="J44" s="313" t="str">
        <f>IF(AND('Mapa final'!$H$64="Muy Baja",'Mapa final'!$L$64="Leve"),CONCATENATE("R",'Mapa final'!$A$64),"")</f>
        <v/>
      </c>
      <c r="K44" s="314"/>
      <c r="L44" s="314" t="str">
        <f>IF(AND('Mapa final'!$H$70="Muy Baja",'Mapa final'!$L$70="Leve"),CONCATENATE("R",'Mapa final'!$A$70),"")</f>
        <v/>
      </c>
      <c r="M44" s="314"/>
      <c r="N44" s="314" t="str">
        <f>IF(AND('Mapa final'!$H$76="Muy Baja",'Mapa final'!$L$76="Leve"),CONCATENATE("R",'Mapa final'!$A$76),"")</f>
        <v/>
      </c>
      <c r="O44" s="315"/>
      <c r="P44" s="313" t="str">
        <f>IF(AND('Mapa final'!$H$64="Muy Baja",'Mapa final'!$L$64="Menor"),CONCATENATE("R",'Mapa final'!$A$64),"")</f>
        <v/>
      </c>
      <c r="Q44" s="314"/>
      <c r="R44" s="314" t="str">
        <f>IF(AND('Mapa final'!$H$70="Muy Baja",'Mapa final'!$L$70="Menor"),CONCATENATE("R",'Mapa final'!$A$70),"")</f>
        <v/>
      </c>
      <c r="S44" s="314"/>
      <c r="T44" s="314" t="str">
        <f>IF(AND('Mapa final'!$H$76="Muy Baja",'Mapa final'!$L$76="Menor"),CONCATENATE("R",'Mapa final'!$A$76),"")</f>
        <v/>
      </c>
      <c r="U44" s="315"/>
      <c r="V44" s="322" t="str">
        <f>IF(AND('Mapa final'!$H$64="Muy Baja",'Mapa final'!$L$64="Moderado"),CONCATENATE("R",'Mapa final'!$A$64),"")</f>
        <v/>
      </c>
      <c r="W44" s="323"/>
      <c r="X44" s="323" t="str">
        <f>IF(AND('Mapa final'!$H$70="Muy Baja",'Mapa final'!$L$70="Moderado"),CONCATENATE("R",'Mapa final'!$A$70),"")</f>
        <v/>
      </c>
      <c r="Y44" s="323"/>
      <c r="Z44" s="323" t="str">
        <f>IF(AND('Mapa final'!$H$76="Muy Baja",'Mapa final'!$L$76="Moderado"),CONCATENATE("R",'Mapa final'!$A$76),"")</f>
        <v/>
      </c>
      <c r="AA44" s="324"/>
      <c r="AB44" s="340" t="str">
        <f>IF(AND('Mapa final'!$H$64="Muy Baja",'Mapa final'!$L$64="Mayor"),CONCATENATE("R",'Mapa final'!$A$64),"")</f>
        <v/>
      </c>
      <c r="AC44" s="341"/>
      <c r="AD44" s="341" t="str">
        <f>IF(AND('Mapa final'!$H$70="Muy Baja",'Mapa final'!$L$70="Mayor"),CONCATENATE("R",'Mapa final'!$A$70),"")</f>
        <v/>
      </c>
      <c r="AE44" s="341"/>
      <c r="AF44" s="341" t="str">
        <f>IF(AND('Mapa final'!$H$76="Muy Baja",'Mapa final'!$L$76="Mayor"),CONCATENATE("R",'Mapa final'!$A$76),"")</f>
        <v/>
      </c>
      <c r="AG44" s="342"/>
      <c r="AH44" s="331" t="str">
        <f>IF(AND('Mapa final'!$H$64="Muy Baja",'Mapa final'!$L$64="Catastrófico"),CONCATENATE("R",'Mapa final'!$A$64),"")</f>
        <v/>
      </c>
      <c r="AI44" s="332"/>
      <c r="AJ44" s="332" t="str">
        <f>IF(AND('Mapa final'!$H$70="Muy Baja",'Mapa final'!$L$70="Catastrófico"),CONCATENATE("R",'Mapa final'!$A$70),"")</f>
        <v/>
      </c>
      <c r="AK44" s="332"/>
      <c r="AL44" s="332" t="str">
        <f>IF(AND('Mapa final'!$H$76="Muy Baja",'Mapa final'!$L$76="Catastrófico"),CONCATENATE("R",'Mapa final'!$A$76),"")</f>
        <v/>
      </c>
      <c r="AM44" s="333"/>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 thickBot="1" x14ac:dyDescent="0.35">
      <c r="A45" s="80"/>
      <c r="B45" s="360"/>
      <c r="C45" s="360"/>
      <c r="D45" s="361"/>
      <c r="E45" s="356"/>
      <c r="F45" s="357"/>
      <c r="G45" s="357"/>
      <c r="H45" s="357"/>
      <c r="I45" s="358"/>
      <c r="J45" s="316"/>
      <c r="K45" s="317"/>
      <c r="L45" s="317"/>
      <c r="M45" s="317"/>
      <c r="N45" s="317"/>
      <c r="O45" s="318"/>
      <c r="P45" s="316"/>
      <c r="Q45" s="317"/>
      <c r="R45" s="317"/>
      <c r="S45" s="317"/>
      <c r="T45" s="317"/>
      <c r="U45" s="318"/>
      <c r="V45" s="325"/>
      <c r="W45" s="326"/>
      <c r="X45" s="326"/>
      <c r="Y45" s="326"/>
      <c r="Z45" s="326"/>
      <c r="AA45" s="327"/>
      <c r="AB45" s="343"/>
      <c r="AC45" s="344"/>
      <c r="AD45" s="344"/>
      <c r="AE45" s="344"/>
      <c r="AF45" s="344"/>
      <c r="AG45" s="345"/>
      <c r="AH45" s="334"/>
      <c r="AI45" s="335"/>
      <c r="AJ45" s="335"/>
      <c r="AK45" s="335"/>
      <c r="AL45" s="335"/>
      <c r="AM45" s="336"/>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3">
      <c r="A46" s="80"/>
      <c r="B46" s="80"/>
      <c r="C46" s="80"/>
      <c r="D46" s="80"/>
      <c r="E46" s="80"/>
      <c r="F46" s="80"/>
      <c r="G46" s="80"/>
      <c r="H46" s="80"/>
      <c r="I46" s="80"/>
      <c r="J46" s="350" t="s">
        <v>111</v>
      </c>
      <c r="K46" s="351"/>
      <c r="L46" s="351"/>
      <c r="M46" s="351"/>
      <c r="N46" s="351"/>
      <c r="O46" s="352"/>
      <c r="P46" s="350" t="s">
        <v>110</v>
      </c>
      <c r="Q46" s="351"/>
      <c r="R46" s="351"/>
      <c r="S46" s="351"/>
      <c r="T46" s="351"/>
      <c r="U46" s="352"/>
      <c r="V46" s="350" t="s">
        <v>109</v>
      </c>
      <c r="W46" s="351"/>
      <c r="X46" s="351"/>
      <c r="Y46" s="351"/>
      <c r="Z46" s="351"/>
      <c r="AA46" s="352"/>
      <c r="AB46" s="350" t="s">
        <v>108</v>
      </c>
      <c r="AC46" s="359"/>
      <c r="AD46" s="351"/>
      <c r="AE46" s="351"/>
      <c r="AF46" s="351"/>
      <c r="AG46" s="352"/>
      <c r="AH46" s="350" t="s">
        <v>107</v>
      </c>
      <c r="AI46" s="351"/>
      <c r="AJ46" s="351"/>
      <c r="AK46" s="351"/>
      <c r="AL46" s="351"/>
      <c r="AM46" s="352"/>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3">
      <c r="A47" s="80"/>
      <c r="B47" s="80"/>
      <c r="C47" s="80"/>
      <c r="D47" s="80"/>
      <c r="E47" s="80"/>
      <c r="F47" s="80"/>
      <c r="G47" s="80"/>
      <c r="H47" s="80"/>
      <c r="I47" s="80"/>
      <c r="J47" s="353"/>
      <c r="K47" s="354"/>
      <c r="L47" s="354"/>
      <c r="M47" s="354"/>
      <c r="N47" s="354"/>
      <c r="O47" s="355"/>
      <c r="P47" s="353"/>
      <c r="Q47" s="354"/>
      <c r="R47" s="354"/>
      <c r="S47" s="354"/>
      <c r="T47" s="354"/>
      <c r="U47" s="355"/>
      <c r="V47" s="353"/>
      <c r="W47" s="354"/>
      <c r="X47" s="354"/>
      <c r="Y47" s="354"/>
      <c r="Z47" s="354"/>
      <c r="AA47" s="355"/>
      <c r="AB47" s="353"/>
      <c r="AC47" s="354"/>
      <c r="AD47" s="354"/>
      <c r="AE47" s="354"/>
      <c r="AF47" s="354"/>
      <c r="AG47" s="355"/>
      <c r="AH47" s="353"/>
      <c r="AI47" s="354"/>
      <c r="AJ47" s="354"/>
      <c r="AK47" s="354"/>
      <c r="AL47" s="354"/>
      <c r="AM47" s="355"/>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3">
      <c r="A48" s="80"/>
      <c r="B48" s="80"/>
      <c r="C48" s="80"/>
      <c r="D48" s="80"/>
      <c r="E48" s="80"/>
      <c r="F48" s="80"/>
      <c r="G48" s="80"/>
      <c r="H48" s="80"/>
      <c r="I48" s="80"/>
      <c r="J48" s="353"/>
      <c r="K48" s="354"/>
      <c r="L48" s="354"/>
      <c r="M48" s="354"/>
      <c r="N48" s="354"/>
      <c r="O48" s="355"/>
      <c r="P48" s="353"/>
      <c r="Q48" s="354"/>
      <c r="R48" s="354"/>
      <c r="S48" s="354"/>
      <c r="T48" s="354"/>
      <c r="U48" s="355"/>
      <c r="V48" s="353"/>
      <c r="W48" s="354"/>
      <c r="X48" s="354"/>
      <c r="Y48" s="354"/>
      <c r="Z48" s="354"/>
      <c r="AA48" s="355"/>
      <c r="AB48" s="353"/>
      <c r="AC48" s="354"/>
      <c r="AD48" s="354"/>
      <c r="AE48" s="354"/>
      <c r="AF48" s="354"/>
      <c r="AG48" s="355"/>
      <c r="AH48" s="353"/>
      <c r="AI48" s="354"/>
      <c r="AJ48" s="354"/>
      <c r="AK48" s="354"/>
      <c r="AL48" s="354"/>
      <c r="AM48" s="355"/>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3">
      <c r="A49" s="80"/>
      <c r="B49" s="80"/>
      <c r="C49" s="80"/>
      <c r="D49" s="80"/>
      <c r="E49" s="80"/>
      <c r="F49" s="80"/>
      <c r="G49" s="80"/>
      <c r="H49" s="80"/>
      <c r="I49" s="80"/>
      <c r="J49" s="353"/>
      <c r="K49" s="354"/>
      <c r="L49" s="354"/>
      <c r="M49" s="354"/>
      <c r="N49" s="354"/>
      <c r="O49" s="355"/>
      <c r="P49" s="353"/>
      <c r="Q49" s="354"/>
      <c r="R49" s="354"/>
      <c r="S49" s="354"/>
      <c r="T49" s="354"/>
      <c r="U49" s="355"/>
      <c r="V49" s="353"/>
      <c r="W49" s="354"/>
      <c r="X49" s="354"/>
      <c r="Y49" s="354"/>
      <c r="Z49" s="354"/>
      <c r="AA49" s="355"/>
      <c r="AB49" s="353"/>
      <c r="AC49" s="354"/>
      <c r="AD49" s="354"/>
      <c r="AE49" s="354"/>
      <c r="AF49" s="354"/>
      <c r="AG49" s="355"/>
      <c r="AH49" s="353"/>
      <c r="AI49" s="354"/>
      <c r="AJ49" s="354"/>
      <c r="AK49" s="354"/>
      <c r="AL49" s="354"/>
      <c r="AM49" s="355"/>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3">
      <c r="A50" s="80"/>
      <c r="B50" s="80"/>
      <c r="C50" s="80"/>
      <c r="D50" s="80"/>
      <c r="E50" s="80"/>
      <c r="F50" s="80"/>
      <c r="G50" s="80"/>
      <c r="H50" s="80"/>
      <c r="I50" s="80"/>
      <c r="J50" s="353"/>
      <c r="K50" s="354"/>
      <c r="L50" s="354"/>
      <c r="M50" s="354"/>
      <c r="N50" s="354"/>
      <c r="O50" s="355"/>
      <c r="P50" s="353"/>
      <c r="Q50" s="354"/>
      <c r="R50" s="354"/>
      <c r="S50" s="354"/>
      <c r="T50" s="354"/>
      <c r="U50" s="355"/>
      <c r="V50" s="353"/>
      <c r="W50" s="354"/>
      <c r="X50" s="354"/>
      <c r="Y50" s="354"/>
      <c r="Z50" s="354"/>
      <c r="AA50" s="355"/>
      <c r="AB50" s="353"/>
      <c r="AC50" s="354"/>
      <c r="AD50" s="354"/>
      <c r="AE50" s="354"/>
      <c r="AF50" s="354"/>
      <c r="AG50" s="355"/>
      <c r="AH50" s="353"/>
      <c r="AI50" s="354"/>
      <c r="AJ50" s="354"/>
      <c r="AK50" s="354"/>
      <c r="AL50" s="354"/>
      <c r="AM50" s="355"/>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thickBot="1" x14ac:dyDescent="0.35">
      <c r="A51" s="80"/>
      <c r="B51" s="80"/>
      <c r="C51" s="80"/>
      <c r="D51" s="80"/>
      <c r="E51" s="80"/>
      <c r="F51" s="80"/>
      <c r="G51" s="80"/>
      <c r="H51" s="80"/>
      <c r="I51" s="80"/>
      <c r="J51" s="356"/>
      <c r="K51" s="357"/>
      <c r="L51" s="357"/>
      <c r="M51" s="357"/>
      <c r="N51" s="357"/>
      <c r="O51" s="358"/>
      <c r="P51" s="356"/>
      <c r="Q51" s="357"/>
      <c r="R51" s="357"/>
      <c r="S51" s="357"/>
      <c r="T51" s="357"/>
      <c r="U51" s="358"/>
      <c r="V51" s="356"/>
      <c r="W51" s="357"/>
      <c r="X51" s="357"/>
      <c r="Y51" s="357"/>
      <c r="Z51" s="357"/>
      <c r="AA51" s="358"/>
      <c r="AB51" s="356"/>
      <c r="AC51" s="357"/>
      <c r="AD51" s="357"/>
      <c r="AE51" s="357"/>
      <c r="AF51" s="357"/>
      <c r="AG51" s="358"/>
      <c r="AH51" s="356"/>
      <c r="AI51" s="357"/>
      <c r="AJ51" s="357"/>
      <c r="AK51" s="357"/>
      <c r="AL51" s="357"/>
      <c r="AM51" s="358"/>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3">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3">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3">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3">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3">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3">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3">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3">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3">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3">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3">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3">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3">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3">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3">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3">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3">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3">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3">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3">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3">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3">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3">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3">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3">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3">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3">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3">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3">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3">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3">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3">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3">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3">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3">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3">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3">
      <c r="B137" s="80"/>
      <c r="C137" s="80"/>
      <c r="D137" s="80"/>
      <c r="E137" s="80"/>
      <c r="F137" s="80"/>
      <c r="G137" s="80"/>
      <c r="H137" s="80"/>
      <c r="I137" s="80"/>
    </row>
    <row r="138" spans="2:63" x14ac:dyDescent="0.3">
      <c r="B138" s="80"/>
      <c r="C138" s="80"/>
      <c r="D138" s="80"/>
      <c r="E138" s="80"/>
      <c r="F138" s="80"/>
      <c r="G138" s="80"/>
      <c r="H138" s="80"/>
      <c r="I138" s="80"/>
    </row>
    <row r="139" spans="2:63" x14ac:dyDescent="0.3">
      <c r="B139" s="80"/>
      <c r="C139" s="80"/>
      <c r="D139" s="80"/>
      <c r="E139" s="80"/>
      <c r="F139" s="80"/>
      <c r="G139" s="80"/>
      <c r="H139" s="80"/>
      <c r="I139" s="80"/>
    </row>
    <row r="140" spans="2:63" x14ac:dyDescent="0.3">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6" zoomScale="50" zoomScaleNormal="50" workbookViewId="0">
      <selection activeCell="AA41" sqref="AA4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3">
      <c r="A2" s="80"/>
      <c r="B2" s="427" t="s">
        <v>158</v>
      </c>
      <c r="C2" s="428"/>
      <c r="D2" s="428"/>
      <c r="E2" s="428"/>
      <c r="F2" s="428"/>
      <c r="G2" s="428"/>
      <c r="H2" s="428"/>
      <c r="I2" s="428"/>
      <c r="J2" s="349" t="s">
        <v>2</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3">
      <c r="A3" s="80"/>
      <c r="B3" s="428"/>
      <c r="C3" s="428"/>
      <c r="D3" s="428"/>
      <c r="E3" s="428"/>
      <c r="F3" s="428"/>
      <c r="G3" s="428"/>
      <c r="H3" s="428"/>
      <c r="I3" s="428"/>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3">
      <c r="A4" s="80"/>
      <c r="B4" s="428"/>
      <c r="C4" s="428"/>
      <c r="D4" s="428"/>
      <c r="E4" s="428"/>
      <c r="F4" s="428"/>
      <c r="G4" s="428"/>
      <c r="H4" s="428"/>
      <c r="I4" s="428"/>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 thickBot="1" x14ac:dyDescent="0.3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3">
      <c r="A6" s="80"/>
      <c r="B6" s="360" t="s">
        <v>4</v>
      </c>
      <c r="C6" s="360"/>
      <c r="D6" s="361"/>
      <c r="E6" s="398" t="s">
        <v>115</v>
      </c>
      <c r="F6" s="399"/>
      <c r="G6" s="399"/>
      <c r="H6" s="399"/>
      <c r="I6" s="400"/>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418" t="s">
        <v>78</v>
      </c>
      <c r="AP6" s="419"/>
      <c r="AQ6" s="419"/>
      <c r="AR6" s="419"/>
      <c r="AS6" s="419"/>
      <c r="AT6" s="42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3">
      <c r="A7" s="80"/>
      <c r="B7" s="360"/>
      <c r="C7" s="360"/>
      <c r="D7" s="361"/>
      <c r="E7" s="401"/>
      <c r="F7" s="402"/>
      <c r="G7" s="402"/>
      <c r="H7" s="402"/>
      <c r="I7" s="403"/>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421"/>
      <c r="AP7" s="422"/>
      <c r="AQ7" s="422"/>
      <c r="AR7" s="422"/>
      <c r="AS7" s="422"/>
      <c r="AT7" s="423"/>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3">
      <c r="A8" s="80"/>
      <c r="B8" s="360"/>
      <c r="C8" s="360"/>
      <c r="D8" s="361"/>
      <c r="E8" s="401"/>
      <c r="F8" s="402"/>
      <c r="G8" s="402"/>
      <c r="H8" s="402"/>
      <c r="I8" s="403"/>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421"/>
      <c r="AP8" s="422"/>
      <c r="AQ8" s="422"/>
      <c r="AR8" s="422"/>
      <c r="AS8" s="422"/>
      <c r="AT8" s="423"/>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3">
      <c r="A9" s="80"/>
      <c r="B9" s="360"/>
      <c r="C9" s="360"/>
      <c r="D9" s="361"/>
      <c r="E9" s="401"/>
      <c r="F9" s="402"/>
      <c r="G9" s="402"/>
      <c r="H9" s="402"/>
      <c r="I9" s="403"/>
      <c r="J9" s="49" t="str">
        <f>IF(AND('Mapa final'!$Y$28="Muy Alta",'Mapa final'!$AA$28="Leve"),CONCATENATE("R4C",'Mapa final'!$O$28),"")</f>
        <v/>
      </c>
      <c r="K9" s="50" t="str">
        <f>IF(AND('Mapa final'!$Y$29="Muy Alta",'Mapa final'!$AA$29="Leve"),CONCATENATE("R4C",'Mapa final'!$O$29),"")</f>
        <v/>
      </c>
      <c r="L9" s="50" t="str">
        <f>IF(AND('Mapa final'!$Y$30="Muy Alta",'Mapa final'!$AA$30="Leve"),CONCATENATE("R4C",'Mapa final'!$O$30),"")</f>
        <v/>
      </c>
      <c r="M9" s="50" t="str">
        <f>IF(AND('Mapa final'!$Y$31="Muy Alta",'Mapa final'!$AA$31="Leve"),CONCATENATE("R4C",'Mapa final'!$O$31),"")</f>
        <v/>
      </c>
      <c r="N9" s="50" t="str">
        <f>IF(AND('Mapa final'!$Y$32="Muy Alta",'Mapa final'!$AA$32="Leve"),CONCATENATE("R4C",'Mapa final'!$O$32),"")</f>
        <v/>
      </c>
      <c r="O9" s="51" t="str">
        <f>IF(AND('Mapa final'!$Y$33="Muy Alta",'Mapa final'!$AA$33="Leve"),CONCATENATE("R4C",'Mapa final'!$O$33),"")</f>
        <v/>
      </c>
      <c r="P9" s="49" t="str">
        <f>IF(AND('Mapa final'!$Y$28="Muy Alta",'Mapa final'!$AA$28="Menor"),CONCATENATE("R4C",'Mapa final'!$O$28),"")</f>
        <v/>
      </c>
      <c r="Q9" s="50" t="str">
        <f>IF(AND('Mapa final'!$Y$29="Muy Alta",'Mapa final'!$AA$29="Menor"),CONCATENATE("R4C",'Mapa final'!$O$29),"")</f>
        <v/>
      </c>
      <c r="R9" s="50" t="str">
        <f>IF(AND('Mapa final'!$Y$30="Muy Alta",'Mapa final'!$AA$30="Menor"),CONCATENATE("R4C",'Mapa final'!$O$30),"")</f>
        <v/>
      </c>
      <c r="S9" s="50" t="str">
        <f>IF(AND('Mapa final'!$Y$31="Muy Alta",'Mapa final'!$AA$31="Menor"),CONCATENATE("R4C",'Mapa final'!$O$31),"")</f>
        <v/>
      </c>
      <c r="T9" s="50" t="str">
        <f>IF(AND('Mapa final'!$Y$32="Muy Alta",'Mapa final'!$AA$32="Menor"),CONCATENATE("R4C",'Mapa final'!$O$32),"")</f>
        <v/>
      </c>
      <c r="U9" s="51" t="str">
        <f>IF(AND('Mapa final'!$Y$33="Muy Alta",'Mapa final'!$AA$33="Menor"),CONCATENATE("R4C",'Mapa final'!$O$33),"")</f>
        <v/>
      </c>
      <c r="V9" s="49" t="str">
        <f>IF(AND('Mapa final'!$Y$28="Muy Alta",'Mapa final'!$AA$28="Moderado"),CONCATENATE("R4C",'Mapa final'!$O$28),"")</f>
        <v/>
      </c>
      <c r="W9" s="50" t="str">
        <f>IF(AND('Mapa final'!$Y$29="Muy Alta",'Mapa final'!$AA$29="Moderado"),CONCATENATE("R4C",'Mapa final'!$O$29),"")</f>
        <v/>
      </c>
      <c r="X9" s="50" t="str">
        <f>IF(AND('Mapa final'!$Y$30="Muy Alta",'Mapa final'!$AA$30="Moderado"),CONCATENATE("R4C",'Mapa final'!$O$30),"")</f>
        <v/>
      </c>
      <c r="Y9" s="50" t="str">
        <f>IF(AND('Mapa final'!$Y$31="Muy Alta",'Mapa final'!$AA$31="Moderado"),CONCATENATE("R4C",'Mapa final'!$O$31),"")</f>
        <v/>
      </c>
      <c r="Z9" s="50" t="str">
        <f>IF(AND('Mapa final'!$Y$32="Muy Alta",'Mapa final'!$AA$32="Moderado"),CONCATENATE("R4C",'Mapa final'!$O$32),"")</f>
        <v/>
      </c>
      <c r="AA9" s="51" t="str">
        <f>IF(AND('Mapa final'!$Y$33="Muy Alta",'Mapa final'!$AA$33="Moderado"),CONCATENATE("R4C",'Mapa final'!$O$33),"")</f>
        <v/>
      </c>
      <c r="AB9" s="49" t="str">
        <f>IF(AND('Mapa final'!$Y$28="Muy Alta",'Mapa final'!$AA$28="Mayor"),CONCATENATE("R4C",'Mapa final'!$O$28),"")</f>
        <v/>
      </c>
      <c r="AC9" s="50" t="str">
        <f>IF(AND('Mapa final'!$Y$29="Muy Alta",'Mapa final'!$AA$29="Mayor"),CONCATENATE("R4C",'Mapa final'!$O$29),"")</f>
        <v/>
      </c>
      <c r="AD9" s="50" t="str">
        <f>IF(AND('Mapa final'!$Y$30="Muy Alta",'Mapa final'!$AA$30="Mayor"),CONCATENATE("R4C",'Mapa final'!$O$30),"")</f>
        <v/>
      </c>
      <c r="AE9" s="50" t="str">
        <f>IF(AND('Mapa final'!$Y$31="Muy Alta",'Mapa final'!$AA$31="Mayor"),CONCATENATE("R4C",'Mapa final'!$O$31),"")</f>
        <v/>
      </c>
      <c r="AF9" s="50" t="str">
        <f>IF(AND('Mapa final'!$Y$32="Muy Alta",'Mapa final'!$AA$32="Mayor"),CONCATENATE("R4C",'Mapa final'!$O$32),"")</f>
        <v/>
      </c>
      <c r="AG9" s="51" t="str">
        <f>IF(AND('Mapa final'!$Y$33="Muy Alta",'Mapa final'!$AA$33="Mayor"),CONCATENATE("R4C",'Mapa final'!$O$33),"")</f>
        <v/>
      </c>
      <c r="AH9" s="52" t="str">
        <f>IF(AND('Mapa final'!$Y$28="Muy Alta",'Mapa final'!$AA$28="Catastrófico"),CONCATENATE("R4C",'Mapa final'!$O$28),"")</f>
        <v/>
      </c>
      <c r="AI9" s="53" t="str">
        <f>IF(AND('Mapa final'!$Y$29="Muy Alta",'Mapa final'!$AA$29="Catastrófico"),CONCATENATE("R4C",'Mapa final'!$O$29),"")</f>
        <v/>
      </c>
      <c r="AJ9" s="53" t="str">
        <f>IF(AND('Mapa final'!$Y$30="Muy Alta",'Mapa final'!$AA$30="Catastrófico"),CONCATENATE("R4C",'Mapa final'!$O$30),"")</f>
        <v/>
      </c>
      <c r="AK9" s="53" t="str">
        <f>IF(AND('Mapa final'!$Y$31="Muy Alta",'Mapa final'!$AA$31="Catastrófico"),CONCATENATE("R4C",'Mapa final'!$O$31),"")</f>
        <v/>
      </c>
      <c r="AL9" s="53" t="str">
        <f>IF(AND('Mapa final'!$Y$32="Muy Alta",'Mapa final'!$AA$32="Catastrófico"),CONCATENATE("R4C",'Mapa final'!$O$32),"")</f>
        <v/>
      </c>
      <c r="AM9" s="54" t="str">
        <f>IF(AND('Mapa final'!$Y$33="Muy Alta",'Mapa final'!$AA$33="Catastrófico"),CONCATENATE("R4C",'Mapa final'!$O$33),"")</f>
        <v/>
      </c>
      <c r="AN9" s="80"/>
      <c r="AO9" s="421"/>
      <c r="AP9" s="422"/>
      <c r="AQ9" s="422"/>
      <c r="AR9" s="422"/>
      <c r="AS9" s="422"/>
      <c r="AT9" s="423"/>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3">
      <c r="A10" s="80"/>
      <c r="B10" s="360"/>
      <c r="C10" s="360"/>
      <c r="D10" s="361"/>
      <c r="E10" s="401"/>
      <c r="F10" s="402"/>
      <c r="G10" s="402"/>
      <c r="H10" s="402"/>
      <c r="I10" s="403"/>
      <c r="J10" s="49" t="str">
        <f>IF(AND('Mapa final'!$Y$34="Muy Alta",'Mapa final'!$AA$34="Leve"),CONCATENATE("R5C",'Mapa final'!$O$34),"")</f>
        <v/>
      </c>
      <c r="K10" s="50" t="str">
        <f>IF(AND('Mapa final'!$Y$35="Muy Alta",'Mapa final'!$AA$35="Leve"),CONCATENATE("R5C",'Mapa final'!$O$35),"")</f>
        <v/>
      </c>
      <c r="L10" s="50" t="str">
        <f>IF(AND('Mapa final'!$Y$36="Muy Alta",'Mapa final'!$AA$36="Leve"),CONCATENATE("R5C",'Mapa final'!$O$36),"")</f>
        <v/>
      </c>
      <c r="M10" s="50" t="str">
        <f>IF(AND('Mapa final'!$Y$37="Muy Alta",'Mapa final'!$AA$37="Leve"),CONCATENATE("R5C",'Mapa final'!$O$37),"")</f>
        <v/>
      </c>
      <c r="N10" s="50" t="str">
        <f>IF(AND('Mapa final'!$Y$38="Muy Alta",'Mapa final'!$AA$38="Leve"),CONCATENATE("R5C",'Mapa final'!$O$38),"")</f>
        <v/>
      </c>
      <c r="O10" s="51" t="str">
        <f>IF(AND('Mapa final'!$Y$39="Muy Alta",'Mapa final'!$AA$39="Leve"),CONCATENATE("R5C",'Mapa final'!$O$39),"")</f>
        <v/>
      </c>
      <c r="P10" s="49" t="str">
        <f>IF(AND('Mapa final'!$Y$34="Muy Alta",'Mapa final'!$AA$34="Menor"),CONCATENATE("R5C",'Mapa final'!$O$34),"")</f>
        <v/>
      </c>
      <c r="Q10" s="50" t="str">
        <f>IF(AND('Mapa final'!$Y$35="Muy Alta",'Mapa final'!$AA$35="Menor"),CONCATENATE("R5C",'Mapa final'!$O$35),"")</f>
        <v/>
      </c>
      <c r="R10" s="50" t="str">
        <f>IF(AND('Mapa final'!$Y$36="Muy Alta",'Mapa final'!$AA$36="Menor"),CONCATENATE("R5C",'Mapa final'!$O$36),"")</f>
        <v/>
      </c>
      <c r="S10" s="50" t="str">
        <f>IF(AND('Mapa final'!$Y$37="Muy Alta",'Mapa final'!$AA$37="Menor"),CONCATENATE("R5C",'Mapa final'!$O$37),"")</f>
        <v/>
      </c>
      <c r="T10" s="50" t="str">
        <f>IF(AND('Mapa final'!$Y$38="Muy Alta",'Mapa final'!$AA$38="Menor"),CONCATENATE("R5C",'Mapa final'!$O$38),"")</f>
        <v/>
      </c>
      <c r="U10" s="51" t="str">
        <f>IF(AND('Mapa final'!$Y$39="Muy Alta",'Mapa final'!$AA$39="Menor"),CONCATENATE("R5C",'Mapa final'!$O$39),"")</f>
        <v/>
      </c>
      <c r="V10" s="49" t="str">
        <f>IF(AND('Mapa final'!$Y$34="Muy Alta",'Mapa final'!$AA$34="Moderado"),CONCATENATE("R5C",'Mapa final'!$O$34),"")</f>
        <v/>
      </c>
      <c r="W10" s="50" t="str">
        <f>IF(AND('Mapa final'!$Y$35="Muy Alta",'Mapa final'!$AA$35="Moderado"),CONCATENATE("R5C",'Mapa final'!$O$35),"")</f>
        <v/>
      </c>
      <c r="X10" s="50" t="str">
        <f>IF(AND('Mapa final'!$Y$36="Muy Alta",'Mapa final'!$AA$36="Moderado"),CONCATENATE("R5C",'Mapa final'!$O$36),"")</f>
        <v/>
      </c>
      <c r="Y10" s="50" t="str">
        <f>IF(AND('Mapa final'!$Y$37="Muy Alta",'Mapa final'!$AA$37="Moderado"),CONCATENATE("R5C",'Mapa final'!$O$37),"")</f>
        <v/>
      </c>
      <c r="Z10" s="50" t="str">
        <f>IF(AND('Mapa final'!$Y$38="Muy Alta",'Mapa final'!$AA$38="Moderado"),CONCATENATE("R5C",'Mapa final'!$O$38),"")</f>
        <v/>
      </c>
      <c r="AA10" s="51" t="str">
        <f>IF(AND('Mapa final'!$Y$39="Muy Alta",'Mapa final'!$AA$39="Moderado"),CONCATENATE("R5C",'Mapa final'!$O$39),"")</f>
        <v/>
      </c>
      <c r="AB10" s="49" t="str">
        <f>IF(AND('Mapa final'!$Y$34="Muy Alta",'Mapa final'!$AA$34="Mayor"),CONCATENATE("R5C",'Mapa final'!$O$34),"")</f>
        <v/>
      </c>
      <c r="AC10" s="50" t="str">
        <f>IF(AND('Mapa final'!$Y$35="Muy Alta",'Mapa final'!$AA$35="Mayor"),CONCATENATE("R5C",'Mapa final'!$O$35),"")</f>
        <v/>
      </c>
      <c r="AD10" s="50" t="str">
        <f>IF(AND('Mapa final'!$Y$36="Muy Alta",'Mapa final'!$AA$36="Mayor"),CONCATENATE("R5C",'Mapa final'!$O$36),"")</f>
        <v/>
      </c>
      <c r="AE10" s="50" t="str">
        <f>IF(AND('Mapa final'!$Y$37="Muy Alta",'Mapa final'!$AA$37="Mayor"),CONCATENATE("R5C",'Mapa final'!$O$37),"")</f>
        <v/>
      </c>
      <c r="AF10" s="50" t="str">
        <f>IF(AND('Mapa final'!$Y$38="Muy Alta",'Mapa final'!$AA$38="Mayor"),CONCATENATE("R5C",'Mapa final'!$O$38),"")</f>
        <v/>
      </c>
      <c r="AG10" s="51" t="str">
        <f>IF(AND('Mapa final'!$Y$39="Muy Alta",'Mapa final'!$AA$39="Mayor"),CONCATENATE("R5C",'Mapa final'!$O$39),"")</f>
        <v/>
      </c>
      <c r="AH10" s="52" t="str">
        <f>IF(AND('Mapa final'!$Y$34="Muy Alta",'Mapa final'!$AA$34="Catastrófico"),CONCATENATE("R5C",'Mapa final'!$O$34),"")</f>
        <v/>
      </c>
      <c r="AI10" s="53" t="str">
        <f>IF(AND('Mapa final'!$Y$35="Muy Alta",'Mapa final'!$AA$35="Catastrófico"),CONCATENATE("R5C",'Mapa final'!$O$35),"")</f>
        <v/>
      </c>
      <c r="AJ10" s="53" t="str">
        <f>IF(AND('Mapa final'!$Y$36="Muy Alta",'Mapa final'!$AA$36="Catastrófico"),CONCATENATE("R5C",'Mapa final'!$O$36),"")</f>
        <v/>
      </c>
      <c r="AK10" s="53" t="str">
        <f>IF(AND('Mapa final'!$Y$37="Muy Alta",'Mapa final'!$AA$37="Catastrófico"),CONCATENATE("R5C",'Mapa final'!$O$37),"")</f>
        <v/>
      </c>
      <c r="AL10" s="53" t="str">
        <f>IF(AND('Mapa final'!$Y$38="Muy Alta",'Mapa final'!$AA$38="Catastrófico"),CONCATENATE("R5C",'Mapa final'!$O$38),"")</f>
        <v/>
      </c>
      <c r="AM10" s="54" t="str">
        <f>IF(AND('Mapa final'!$Y$39="Muy Alta",'Mapa final'!$AA$39="Catastrófico"),CONCATENATE("R5C",'Mapa final'!$O$39),"")</f>
        <v/>
      </c>
      <c r="AN10" s="80"/>
      <c r="AO10" s="421"/>
      <c r="AP10" s="422"/>
      <c r="AQ10" s="422"/>
      <c r="AR10" s="422"/>
      <c r="AS10" s="422"/>
      <c r="AT10" s="423"/>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3">
      <c r="A11" s="80"/>
      <c r="B11" s="360"/>
      <c r="C11" s="360"/>
      <c r="D11" s="361"/>
      <c r="E11" s="401"/>
      <c r="F11" s="402"/>
      <c r="G11" s="402"/>
      <c r="H11" s="402"/>
      <c r="I11" s="403"/>
      <c r="J11" s="49" t="str">
        <f>IF(AND('Mapa final'!$Y$40="Muy Alta",'Mapa final'!$AA$40="Leve"),CONCATENATE("R6C",'Mapa final'!$O$40),"")</f>
        <v/>
      </c>
      <c r="K11" s="50" t="str">
        <f>IF(AND('Mapa final'!$Y$41="Muy Alta",'Mapa final'!$AA$41="Leve"),CONCATENATE("R6C",'Mapa final'!$O$41),"")</f>
        <v/>
      </c>
      <c r="L11" s="50" t="str">
        <f>IF(AND('Mapa final'!$Y$42="Muy Alta",'Mapa final'!$AA$42="Leve"),CONCATENATE("R6C",'Mapa final'!$O$42),"")</f>
        <v/>
      </c>
      <c r="M11" s="50" t="str">
        <f>IF(AND('Mapa final'!$Y$43="Muy Alta",'Mapa final'!$AA$43="Leve"),CONCATENATE("R6C",'Mapa final'!$O$43),"")</f>
        <v/>
      </c>
      <c r="N11" s="50" t="str">
        <f>IF(AND('Mapa final'!$Y$44="Muy Alta",'Mapa final'!$AA$44="Leve"),CONCATENATE("R6C",'Mapa final'!$O$44),"")</f>
        <v/>
      </c>
      <c r="O11" s="51" t="str">
        <f>IF(AND('Mapa final'!$Y$45="Muy Alta",'Mapa final'!$AA$45="Leve"),CONCATENATE("R6C",'Mapa final'!$O$45),"")</f>
        <v/>
      </c>
      <c r="P11" s="49" t="str">
        <f>IF(AND('Mapa final'!$Y$40="Muy Alta",'Mapa final'!$AA$40="Menor"),CONCATENATE("R6C",'Mapa final'!$O$40),"")</f>
        <v/>
      </c>
      <c r="Q11" s="50" t="str">
        <f>IF(AND('Mapa final'!$Y$41="Muy Alta",'Mapa final'!$AA$41="Menor"),CONCATENATE("R6C",'Mapa final'!$O$41),"")</f>
        <v/>
      </c>
      <c r="R11" s="50" t="str">
        <f>IF(AND('Mapa final'!$Y$42="Muy Alta",'Mapa final'!$AA$42="Menor"),CONCATENATE("R6C",'Mapa final'!$O$42),"")</f>
        <v/>
      </c>
      <c r="S11" s="50" t="str">
        <f>IF(AND('Mapa final'!$Y$43="Muy Alta",'Mapa final'!$AA$43="Menor"),CONCATENATE("R6C",'Mapa final'!$O$43),"")</f>
        <v/>
      </c>
      <c r="T11" s="50" t="str">
        <f>IF(AND('Mapa final'!$Y$44="Muy Alta",'Mapa final'!$AA$44="Menor"),CONCATENATE("R6C",'Mapa final'!$O$44),"")</f>
        <v/>
      </c>
      <c r="U11" s="51" t="str">
        <f>IF(AND('Mapa final'!$Y$45="Muy Alta",'Mapa final'!$AA$45="Menor"),CONCATENATE("R6C",'Mapa final'!$O$45),"")</f>
        <v/>
      </c>
      <c r="V11" s="49" t="str">
        <f>IF(AND('Mapa final'!$Y$40="Muy Alta",'Mapa final'!$AA$40="Moderado"),CONCATENATE("R6C",'Mapa final'!$O$40),"")</f>
        <v/>
      </c>
      <c r="W11" s="50" t="str">
        <f>IF(AND('Mapa final'!$Y$41="Muy Alta",'Mapa final'!$AA$41="Moderado"),CONCATENATE("R6C",'Mapa final'!$O$41),"")</f>
        <v/>
      </c>
      <c r="X11" s="50" t="str">
        <f>IF(AND('Mapa final'!$Y$42="Muy Alta",'Mapa final'!$AA$42="Moderado"),CONCATENATE("R6C",'Mapa final'!$O$42),"")</f>
        <v/>
      </c>
      <c r="Y11" s="50" t="str">
        <f>IF(AND('Mapa final'!$Y$43="Muy Alta",'Mapa final'!$AA$43="Moderado"),CONCATENATE("R6C",'Mapa final'!$O$43),"")</f>
        <v/>
      </c>
      <c r="Z11" s="50" t="str">
        <f>IF(AND('Mapa final'!$Y$44="Muy Alta",'Mapa final'!$AA$44="Moderado"),CONCATENATE("R6C",'Mapa final'!$O$44),"")</f>
        <v/>
      </c>
      <c r="AA11" s="51" t="str">
        <f>IF(AND('Mapa final'!$Y$45="Muy Alta",'Mapa final'!$AA$45="Moderado"),CONCATENATE("R6C",'Mapa final'!$O$45),"")</f>
        <v/>
      </c>
      <c r="AB11" s="49" t="str">
        <f>IF(AND('Mapa final'!$Y$40="Muy Alta",'Mapa final'!$AA$40="Mayor"),CONCATENATE("R6C",'Mapa final'!$O$40),"")</f>
        <v/>
      </c>
      <c r="AC11" s="50" t="str">
        <f>IF(AND('Mapa final'!$Y$41="Muy Alta",'Mapa final'!$AA$41="Mayor"),CONCATENATE("R6C",'Mapa final'!$O$41),"")</f>
        <v/>
      </c>
      <c r="AD11" s="50" t="str">
        <f>IF(AND('Mapa final'!$Y$42="Muy Alta",'Mapa final'!$AA$42="Mayor"),CONCATENATE("R6C",'Mapa final'!$O$42),"")</f>
        <v/>
      </c>
      <c r="AE11" s="50" t="str">
        <f>IF(AND('Mapa final'!$Y$43="Muy Alta",'Mapa final'!$AA$43="Mayor"),CONCATENATE("R6C",'Mapa final'!$O$43),"")</f>
        <v/>
      </c>
      <c r="AF11" s="50" t="str">
        <f>IF(AND('Mapa final'!$Y$44="Muy Alta",'Mapa final'!$AA$44="Mayor"),CONCATENATE("R6C",'Mapa final'!$O$44),"")</f>
        <v/>
      </c>
      <c r="AG11" s="51" t="str">
        <f>IF(AND('Mapa final'!$Y$45="Muy Alta",'Mapa final'!$AA$45="Mayor"),CONCATENATE("R6C",'Mapa final'!$O$45),"")</f>
        <v/>
      </c>
      <c r="AH11" s="52" t="str">
        <f>IF(AND('Mapa final'!$Y$40="Muy Alta",'Mapa final'!$AA$40="Catastrófico"),CONCATENATE("R6C",'Mapa final'!$O$40),"")</f>
        <v/>
      </c>
      <c r="AI11" s="53" t="str">
        <f>IF(AND('Mapa final'!$Y$41="Muy Alta",'Mapa final'!$AA$41="Catastrófico"),CONCATENATE("R6C",'Mapa final'!$O$41),"")</f>
        <v/>
      </c>
      <c r="AJ11" s="53" t="str">
        <f>IF(AND('Mapa final'!$Y$42="Muy Alta",'Mapa final'!$AA$42="Catastrófico"),CONCATENATE("R6C",'Mapa final'!$O$42),"")</f>
        <v/>
      </c>
      <c r="AK11" s="53" t="str">
        <f>IF(AND('Mapa final'!$Y$43="Muy Alta",'Mapa final'!$AA$43="Catastrófico"),CONCATENATE("R6C",'Mapa final'!$O$43),"")</f>
        <v/>
      </c>
      <c r="AL11" s="53" t="str">
        <f>IF(AND('Mapa final'!$Y$44="Muy Alta",'Mapa final'!$AA$44="Catastrófico"),CONCATENATE("R6C",'Mapa final'!$O$44),"")</f>
        <v/>
      </c>
      <c r="AM11" s="54" t="str">
        <f>IF(AND('Mapa final'!$Y$45="Muy Alta",'Mapa final'!$AA$45="Catastrófico"),CONCATENATE("R6C",'Mapa final'!$O$45),"")</f>
        <v/>
      </c>
      <c r="AN11" s="80"/>
      <c r="AO11" s="421"/>
      <c r="AP11" s="422"/>
      <c r="AQ11" s="422"/>
      <c r="AR11" s="422"/>
      <c r="AS11" s="422"/>
      <c r="AT11" s="423"/>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3">
      <c r="A12" s="80"/>
      <c r="B12" s="360"/>
      <c r="C12" s="360"/>
      <c r="D12" s="361"/>
      <c r="E12" s="401"/>
      <c r="F12" s="402"/>
      <c r="G12" s="402"/>
      <c r="H12" s="402"/>
      <c r="I12" s="403"/>
      <c r="J12" s="49" t="str">
        <f>IF(AND('Mapa final'!$Y$46="Muy Alta",'Mapa final'!$AA$46="Leve"),CONCATENATE("R7C",'Mapa final'!$O$46),"")</f>
        <v/>
      </c>
      <c r="K12" s="50" t="str">
        <f>IF(AND('Mapa final'!$Y$47="Muy Alta",'Mapa final'!$AA$47="Leve"),CONCATENATE("R7C",'Mapa final'!$O$47),"")</f>
        <v/>
      </c>
      <c r="L12" s="50" t="str">
        <f>IF(AND('Mapa final'!$Y$48="Muy Alta",'Mapa final'!$AA$48="Leve"),CONCATENATE("R7C",'Mapa final'!$O$48),"")</f>
        <v/>
      </c>
      <c r="M12" s="50" t="str">
        <f>IF(AND('Mapa final'!$Y$49="Muy Alta",'Mapa final'!$AA$49="Leve"),CONCATENATE("R7C",'Mapa final'!$O$49),"")</f>
        <v/>
      </c>
      <c r="N12" s="50" t="str">
        <f>IF(AND('Mapa final'!$Y$50="Muy Alta",'Mapa final'!$AA$50="Leve"),CONCATENATE("R7C",'Mapa final'!$O$50),"")</f>
        <v/>
      </c>
      <c r="O12" s="51" t="str">
        <f>IF(AND('Mapa final'!$Y$51="Muy Alta",'Mapa final'!$AA$51="Leve"),CONCATENATE("R7C",'Mapa final'!$O$51),"")</f>
        <v/>
      </c>
      <c r="P12" s="49" t="str">
        <f>IF(AND('Mapa final'!$Y$46="Muy Alta",'Mapa final'!$AA$46="Menor"),CONCATENATE("R7C",'Mapa final'!$O$46),"")</f>
        <v/>
      </c>
      <c r="Q12" s="50" t="str">
        <f>IF(AND('Mapa final'!$Y$47="Muy Alta",'Mapa final'!$AA$47="Menor"),CONCATENATE("R7C",'Mapa final'!$O$47),"")</f>
        <v/>
      </c>
      <c r="R12" s="50" t="str">
        <f>IF(AND('Mapa final'!$Y$48="Muy Alta",'Mapa final'!$AA$48="Menor"),CONCATENATE("R7C",'Mapa final'!$O$48),"")</f>
        <v/>
      </c>
      <c r="S12" s="50" t="str">
        <f>IF(AND('Mapa final'!$Y$49="Muy Alta",'Mapa final'!$AA$49="Menor"),CONCATENATE("R7C",'Mapa final'!$O$49),"")</f>
        <v/>
      </c>
      <c r="T12" s="50" t="str">
        <f>IF(AND('Mapa final'!$Y$50="Muy Alta",'Mapa final'!$AA$50="Menor"),CONCATENATE("R7C",'Mapa final'!$O$50),"")</f>
        <v/>
      </c>
      <c r="U12" s="51" t="str">
        <f>IF(AND('Mapa final'!$Y$51="Muy Alta",'Mapa final'!$AA$51="Menor"),CONCATENATE("R7C",'Mapa final'!$O$51),"")</f>
        <v/>
      </c>
      <c r="V12" s="49" t="str">
        <f>IF(AND('Mapa final'!$Y$46="Muy Alta",'Mapa final'!$AA$46="Moderado"),CONCATENATE("R7C",'Mapa final'!$O$46),"")</f>
        <v/>
      </c>
      <c r="W12" s="50" t="str">
        <f>IF(AND('Mapa final'!$Y$47="Muy Alta",'Mapa final'!$AA$47="Moderado"),CONCATENATE("R7C",'Mapa final'!$O$47),"")</f>
        <v/>
      </c>
      <c r="X12" s="50" t="str">
        <f>IF(AND('Mapa final'!$Y$48="Muy Alta",'Mapa final'!$AA$48="Moderado"),CONCATENATE("R7C",'Mapa final'!$O$48),"")</f>
        <v/>
      </c>
      <c r="Y12" s="50" t="str">
        <f>IF(AND('Mapa final'!$Y$49="Muy Alta",'Mapa final'!$AA$49="Moderado"),CONCATENATE("R7C",'Mapa final'!$O$49),"")</f>
        <v/>
      </c>
      <c r="Z12" s="50" t="str">
        <f>IF(AND('Mapa final'!$Y$50="Muy Alta",'Mapa final'!$AA$50="Moderado"),CONCATENATE("R7C",'Mapa final'!$O$50),"")</f>
        <v/>
      </c>
      <c r="AA12" s="51" t="str">
        <f>IF(AND('Mapa final'!$Y$51="Muy Alta",'Mapa final'!$AA$51="Moderado"),CONCATENATE("R7C",'Mapa final'!$O$51),"")</f>
        <v/>
      </c>
      <c r="AB12" s="49" t="str">
        <f>IF(AND('Mapa final'!$Y$46="Muy Alta",'Mapa final'!$AA$46="Mayor"),CONCATENATE("R7C",'Mapa final'!$O$46),"")</f>
        <v/>
      </c>
      <c r="AC12" s="50" t="str">
        <f>IF(AND('Mapa final'!$Y$47="Muy Alta",'Mapa final'!$AA$47="Mayor"),CONCATENATE("R7C",'Mapa final'!$O$47),"")</f>
        <v/>
      </c>
      <c r="AD12" s="50" t="str">
        <f>IF(AND('Mapa final'!$Y$48="Muy Alta",'Mapa final'!$AA$48="Mayor"),CONCATENATE("R7C",'Mapa final'!$O$48),"")</f>
        <v/>
      </c>
      <c r="AE12" s="50" t="str">
        <f>IF(AND('Mapa final'!$Y$49="Muy Alta",'Mapa final'!$AA$49="Mayor"),CONCATENATE("R7C",'Mapa final'!$O$49),"")</f>
        <v/>
      </c>
      <c r="AF12" s="50" t="str">
        <f>IF(AND('Mapa final'!$Y$50="Muy Alta",'Mapa final'!$AA$50="Mayor"),CONCATENATE("R7C",'Mapa final'!$O$50),"")</f>
        <v/>
      </c>
      <c r="AG12" s="51" t="str">
        <f>IF(AND('Mapa final'!$Y$51="Muy Alta",'Mapa final'!$AA$51="Mayor"),CONCATENATE("R7C",'Mapa final'!$O$51),"")</f>
        <v/>
      </c>
      <c r="AH12" s="52" t="str">
        <f>IF(AND('Mapa final'!$Y$46="Muy Alta",'Mapa final'!$AA$46="Catastrófico"),CONCATENATE("R7C",'Mapa final'!$O$46),"")</f>
        <v/>
      </c>
      <c r="AI12" s="53" t="str">
        <f>IF(AND('Mapa final'!$Y$47="Muy Alta",'Mapa final'!$AA$47="Catastrófico"),CONCATENATE("R7C",'Mapa final'!$O$47),"")</f>
        <v/>
      </c>
      <c r="AJ12" s="53" t="str">
        <f>IF(AND('Mapa final'!$Y$48="Muy Alta",'Mapa final'!$AA$48="Catastrófico"),CONCATENATE("R7C",'Mapa final'!$O$48),"")</f>
        <v/>
      </c>
      <c r="AK12" s="53" t="str">
        <f>IF(AND('Mapa final'!$Y$49="Muy Alta",'Mapa final'!$AA$49="Catastrófico"),CONCATENATE("R7C",'Mapa final'!$O$49),"")</f>
        <v/>
      </c>
      <c r="AL12" s="53" t="str">
        <f>IF(AND('Mapa final'!$Y$50="Muy Alta",'Mapa final'!$AA$50="Catastrófico"),CONCATENATE("R7C",'Mapa final'!$O$50),"")</f>
        <v/>
      </c>
      <c r="AM12" s="54" t="str">
        <f>IF(AND('Mapa final'!$Y$51="Muy Alta",'Mapa final'!$AA$51="Catastrófico"),CONCATENATE("R7C",'Mapa final'!$O$51),"")</f>
        <v/>
      </c>
      <c r="AN12" s="80"/>
      <c r="AO12" s="421"/>
      <c r="AP12" s="422"/>
      <c r="AQ12" s="422"/>
      <c r="AR12" s="422"/>
      <c r="AS12" s="422"/>
      <c r="AT12" s="423"/>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3">
      <c r="A13" s="80"/>
      <c r="B13" s="360"/>
      <c r="C13" s="360"/>
      <c r="D13" s="361"/>
      <c r="E13" s="401"/>
      <c r="F13" s="402"/>
      <c r="G13" s="402"/>
      <c r="H13" s="402"/>
      <c r="I13" s="403"/>
      <c r="J13" s="49" t="str">
        <f>IF(AND('Mapa final'!$Y$52="Muy Alta",'Mapa final'!$AA$52="Leve"),CONCATENATE("R8C",'Mapa final'!$O$52),"")</f>
        <v/>
      </c>
      <c r="K13" s="50" t="str">
        <f>IF(AND('Mapa final'!$Y$53="Muy Alta",'Mapa final'!$AA$53="Leve"),CONCATENATE("R8C",'Mapa final'!$O$53),"")</f>
        <v/>
      </c>
      <c r="L13" s="50" t="str">
        <f>IF(AND('Mapa final'!$Y$54="Muy Alta",'Mapa final'!$AA$54="Leve"),CONCATENATE("R8C",'Mapa final'!$O$54),"")</f>
        <v/>
      </c>
      <c r="M13" s="50" t="str">
        <f>IF(AND('Mapa final'!$Y$55="Muy Alta",'Mapa final'!$AA$55="Leve"),CONCATENATE("R8C",'Mapa final'!$O$55),"")</f>
        <v/>
      </c>
      <c r="N13" s="50" t="str">
        <f>IF(AND('Mapa final'!$Y$56="Muy Alta",'Mapa final'!$AA$56="Leve"),CONCATENATE("R8C",'Mapa final'!$O$56),"")</f>
        <v/>
      </c>
      <c r="O13" s="51" t="str">
        <f>IF(AND('Mapa final'!$Y$57="Muy Alta",'Mapa final'!$AA$57="Leve"),CONCATENATE("R8C",'Mapa final'!$O$57),"")</f>
        <v/>
      </c>
      <c r="P13" s="49" t="str">
        <f>IF(AND('Mapa final'!$Y$52="Muy Alta",'Mapa final'!$AA$52="Menor"),CONCATENATE("R8C",'Mapa final'!$O$52),"")</f>
        <v/>
      </c>
      <c r="Q13" s="50" t="str">
        <f>IF(AND('Mapa final'!$Y$53="Muy Alta",'Mapa final'!$AA$53="Menor"),CONCATENATE("R8C",'Mapa final'!$O$53),"")</f>
        <v/>
      </c>
      <c r="R13" s="50" t="str">
        <f>IF(AND('Mapa final'!$Y$54="Muy Alta",'Mapa final'!$AA$54="Menor"),CONCATENATE("R8C",'Mapa final'!$O$54),"")</f>
        <v/>
      </c>
      <c r="S13" s="50" t="str">
        <f>IF(AND('Mapa final'!$Y$55="Muy Alta",'Mapa final'!$AA$55="Menor"),CONCATENATE("R8C",'Mapa final'!$O$55),"")</f>
        <v/>
      </c>
      <c r="T13" s="50" t="str">
        <f>IF(AND('Mapa final'!$Y$56="Muy Alta",'Mapa final'!$AA$56="Menor"),CONCATENATE("R8C",'Mapa final'!$O$56),"")</f>
        <v/>
      </c>
      <c r="U13" s="51" t="str">
        <f>IF(AND('Mapa final'!$Y$57="Muy Alta",'Mapa final'!$AA$57="Menor"),CONCATENATE("R8C",'Mapa final'!$O$57),"")</f>
        <v/>
      </c>
      <c r="V13" s="49" t="str">
        <f>IF(AND('Mapa final'!$Y$52="Muy Alta",'Mapa final'!$AA$52="Moderado"),CONCATENATE("R8C",'Mapa final'!$O$52),"")</f>
        <v/>
      </c>
      <c r="W13" s="50" t="str">
        <f>IF(AND('Mapa final'!$Y$53="Muy Alta",'Mapa final'!$AA$53="Moderado"),CONCATENATE("R8C",'Mapa final'!$O$53),"")</f>
        <v/>
      </c>
      <c r="X13" s="50" t="str">
        <f>IF(AND('Mapa final'!$Y$54="Muy Alta",'Mapa final'!$AA$54="Moderado"),CONCATENATE("R8C",'Mapa final'!$O$54),"")</f>
        <v/>
      </c>
      <c r="Y13" s="50" t="str">
        <f>IF(AND('Mapa final'!$Y$55="Muy Alta",'Mapa final'!$AA$55="Moderado"),CONCATENATE("R8C",'Mapa final'!$O$55),"")</f>
        <v/>
      </c>
      <c r="Z13" s="50" t="str">
        <f>IF(AND('Mapa final'!$Y$56="Muy Alta",'Mapa final'!$AA$56="Moderado"),CONCATENATE("R8C",'Mapa final'!$O$56),"")</f>
        <v/>
      </c>
      <c r="AA13" s="51" t="str">
        <f>IF(AND('Mapa final'!$Y$57="Muy Alta",'Mapa final'!$AA$57="Moderado"),CONCATENATE("R8C",'Mapa final'!$O$57),"")</f>
        <v/>
      </c>
      <c r="AB13" s="49" t="str">
        <f>IF(AND('Mapa final'!$Y$52="Muy Alta",'Mapa final'!$AA$52="Mayor"),CONCATENATE("R8C",'Mapa final'!$O$52),"")</f>
        <v/>
      </c>
      <c r="AC13" s="50" t="str">
        <f>IF(AND('Mapa final'!$Y$53="Muy Alta",'Mapa final'!$AA$53="Mayor"),CONCATENATE("R8C",'Mapa final'!$O$53),"")</f>
        <v/>
      </c>
      <c r="AD13" s="50" t="str">
        <f>IF(AND('Mapa final'!$Y$54="Muy Alta",'Mapa final'!$AA$54="Mayor"),CONCATENATE("R8C",'Mapa final'!$O$54),"")</f>
        <v/>
      </c>
      <c r="AE13" s="50" t="str">
        <f>IF(AND('Mapa final'!$Y$55="Muy Alta",'Mapa final'!$AA$55="Mayor"),CONCATENATE("R8C",'Mapa final'!$O$55),"")</f>
        <v/>
      </c>
      <c r="AF13" s="50" t="str">
        <f>IF(AND('Mapa final'!$Y$56="Muy Alta",'Mapa final'!$AA$56="Mayor"),CONCATENATE("R8C",'Mapa final'!$O$56),"")</f>
        <v/>
      </c>
      <c r="AG13" s="51" t="str">
        <f>IF(AND('Mapa final'!$Y$57="Muy Alta",'Mapa final'!$AA$57="Mayor"),CONCATENATE("R8C",'Mapa final'!$O$57),"")</f>
        <v/>
      </c>
      <c r="AH13" s="52" t="str">
        <f>IF(AND('Mapa final'!$Y$52="Muy Alta",'Mapa final'!$AA$52="Catastrófico"),CONCATENATE("R8C",'Mapa final'!$O$52),"")</f>
        <v/>
      </c>
      <c r="AI13" s="53" t="str">
        <f>IF(AND('Mapa final'!$Y$53="Muy Alta",'Mapa final'!$AA$53="Catastrófico"),CONCATENATE("R8C",'Mapa final'!$O$53),"")</f>
        <v/>
      </c>
      <c r="AJ13" s="53" t="str">
        <f>IF(AND('Mapa final'!$Y$54="Muy Alta",'Mapa final'!$AA$54="Catastrófico"),CONCATENATE("R8C",'Mapa final'!$O$54),"")</f>
        <v/>
      </c>
      <c r="AK13" s="53" t="str">
        <f>IF(AND('Mapa final'!$Y$55="Muy Alta",'Mapa final'!$AA$55="Catastrófico"),CONCATENATE("R8C",'Mapa final'!$O$55),"")</f>
        <v/>
      </c>
      <c r="AL13" s="53" t="str">
        <f>IF(AND('Mapa final'!$Y$56="Muy Alta",'Mapa final'!$AA$56="Catastrófico"),CONCATENATE("R8C",'Mapa final'!$O$56),"")</f>
        <v/>
      </c>
      <c r="AM13" s="54" t="str">
        <f>IF(AND('Mapa final'!$Y$57="Muy Alta",'Mapa final'!$AA$57="Catastrófico"),CONCATENATE("R8C",'Mapa final'!$O$57),"")</f>
        <v/>
      </c>
      <c r="AN13" s="80"/>
      <c r="AO13" s="421"/>
      <c r="AP13" s="422"/>
      <c r="AQ13" s="422"/>
      <c r="AR13" s="422"/>
      <c r="AS13" s="422"/>
      <c r="AT13" s="423"/>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3">
      <c r="A14" s="80"/>
      <c r="B14" s="360"/>
      <c r="C14" s="360"/>
      <c r="D14" s="361"/>
      <c r="E14" s="401"/>
      <c r="F14" s="402"/>
      <c r="G14" s="402"/>
      <c r="H14" s="402"/>
      <c r="I14" s="403"/>
      <c r="J14" s="49" t="str">
        <f>IF(AND('Mapa final'!$Y$58="Muy Alta",'Mapa final'!$AA$58="Leve"),CONCATENATE("R9C",'Mapa final'!$O$58),"")</f>
        <v/>
      </c>
      <c r="K14" s="50" t="str">
        <f>IF(AND('Mapa final'!$Y$59="Muy Alta",'Mapa final'!$AA$59="Leve"),CONCATENATE("R9C",'Mapa final'!$O$59),"")</f>
        <v/>
      </c>
      <c r="L14" s="50" t="str">
        <f>IF(AND('Mapa final'!$Y$60="Muy Alta",'Mapa final'!$AA$60="Leve"),CONCATENATE("R9C",'Mapa final'!$O$60),"")</f>
        <v/>
      </c>
      <c r="M14" s="50" t="str">
        <f>IF(AND('Mapa final'!$Y$61="Muy Alta",'Mapa final'!$AA$61="Leve"),CONCATENATE("R9C",'Mapa final'!$O$61),"")</f>
        <v/>
      </c>
      <c r="N14" s="50" t="str">
        <f>IF(AND('Mapa final'!$Y$62="Muy Alta",'Mapa final'!$AA$62="Leve"),CONCATENATE("R9C",'Mapa final'!$O$62),"")</f>
        <v/>
      </c>
      <c r="O14" s="51" t="str">
        <f>IF(AND('Mapa final'!$Y$63="Muy Alta",'Mapa final'!$AA$63="Leve"),CONCATENATE("R9C",'Mapa final'!$O$63),"")</f>
        <v/>
      </c>
      <c r="P14" s="49" t="str">
        <f>IF(AND('Mapa final'!$Y$58="Muy Alta",'Mapa final'!$AA$58="Menor"),CONCATENATE("R9C",'Mapa final'!$O$58),"")</f>
        <v/>
      </c>
      <c r="Q14" s="50" t="str">
        <f>IF(AND('Mapa final'!$Y$59="Muy Alta",'Mapa final'!$AA$59="Menor"),CONCATENATE("R9C",'Mapa final'!$O$59),"")</f>
        <v/>
      </c>
      <c r="R14" s="50" t="str">
        <f>IF(AND('Mapa final'!$Y$60="Muy Alta",'Mapa final'!$AA$60="Menor"),CONCATENATE("R9C",'Mapa final'!$O$60),"")</f>
        <v/>
      </c>
      <c r="S14" s="50" t="str">
        <f>IF(AND('Mapa final'!$Y$61="Muy Alta",'Mapa final'!$AA$61="Menor"),CONCATENATE("R9C",'Mapa final'!$O$61),"")</f>
        <v/>
      </c>
      <c r="T14" s="50" t="str">
        <f>IF(AND('Mapa final'!$Y$62="Muy Alta",'Mapa final'!$AA$62="Menor"),CONCATENATE("R9C",'Mapa final'!$O$62),"")</f>
        <v/>
      </c>
      <c r="U14" s="51" t="str">
        <f>IF(AND('Mapa final'!$Y$63="Muy Alta",'Mapa final'!$AA$63="Menor"),CONCATENATE("R9C",'Mapa final'!$O$63),"")</f>
        <v/>
      </c>
      <c r="V14" s="49" t="str">
        <f>IF(AND('Mapa final'!$Y$58="Muy Alta",'Mapa final'!$AA$58="Moderado"),CONCATENATE("R9C",'Mapa final'!$O$58),"")</f>
        <v/>
      </c>
      <c r="W14" s="50" t="str">
        <f>IF(AND('Mapa final'!$Y$59="Muy Alta",'Mapa final'!$AA$59="Moderado"),CONCATENATE("R9C",'Mapa final'!$O$59),"")</f>
        <v/>
      </c>
      <c r="X14" s="50" t="str">
        <f>IF(AND('Mapa final'!$Y$60="Muy Alta",'Mapa final'!$AA$60="Moderado"),CONCATENATE("R9C",'Mapa final'!$O$60),"")</f>
        <v/>
      </c>
      <c r="Y14" s="50" t="str">
        <f>IF(AND('Mapa final'!$Y$61="Muy Alta",'Mapa final'!$AA$61="Moderado"),CONCATENATE("R9C",'Mapa final'!$O$61),"")</f>
        <v/>
      </c>
      <c r="Z14" s="50" t="str">
        <f>IF(AND('Mapa final'!$Y$62="Muy Alta",'Mapa final'!$AA$62="Moderado"),CONCATENATE("R9C",'Mapa final'!$O$62),"")</f>
        <v/>
      </c>
      <c r="AA14" s="51" t="str">
        <f>IF(AND('Mapa final'!$Y$63="Muy Alta",'Mapa final'!$AA$63="Moderado"),CONCATENATE("R9C",'Mapa final'!$O$63),"")</f>
        <v/>
      </c>
      <c r="AB14" s="49" t="str">
        <f>IF(AND('Mapa final'!$Y$58="Muy Alta",'Mapa final'!$AA$58="Mayor"),CONCATENATE("R9C",'Mapa final'!$O$58),"")</f>
        <v/>
      </c>
      <c r="AC14" s="50" t="str">
        <f>IF(AND('Mapa final'!$Y$59="Muy Alta",'Mapa final'!$AA$59="Mayor"),CONCATENATE("R9C",'Mapa final'!$O$59),"")</f>
        <v/>
      </c>
      <c r="AD14" s="50" t="str">
        <f>IF(AND('Mapa final'!$Y$60="Muy Alta",'Mapa final'!$AA$60="Mayor"),CONCATENATE("R9C",'Mapa final'!$O$60),"")</f>
        <v/>
      </c>
      <c r="AE14" s="50" t="str">
        <f>IF(AND('Mapa final'!$Y$61="Muy Alta",'Mapa final'!$AA$61="Mayor"),CONCATENATE("R9C",'Mapa final'!$O$61),"")</f>
        <v/>
      </c>
      <c r="AF14" s="50" t="str">
        <f>IF(AND('Mapa final'!$Y$62="Muy Alta",'Mapa final'!$AA$62="Mayor"),CONCATENATE("R9C",'Mapa final'!$O$62),"")</f>
        <v/>
      </c>
      <c r="AG14" s="51" t="str">
        <f>IF(AND('Mapa final'!$Y$63="Muy Alta",'Mapa final'!$AA$63="Mayor"),CONCATENATE("R9C",'Mapa final'!$O$63),"")</f>
        <v/>
      </c>
      <c r="AH14" s="52" t="str">
        <f>IF(AND('Mapa final'!$Y$58="Muy Alta",'Mapa final'!$AA$58="Catastrófico"),CONCATENATE("R9C",'Mapa final'!$O$58),"")</f>
        <v/>
      </c>
      <c r="AI14" s="53" t="str">
        <f>IF(AND('Mapa final'!$Y$59="Muy Alta",'Mapa final'!$AA$59="Catastrófico"),CONCATENATE("R9C",'Mapa final'!$O$59),"")</f>
        <v/>
      </c>
      <c r="AJ14" s="53" t="str">
        <f>IF(AND('Mapa final'!$Y$60="Muy Alta",'Mapa final'!$AA$60="Catastrófico"),CONCATENATE("R9C",'Mapa final'!$O$60),"")</f>
        <v/>
      </c>
      <c r="AK14" s="53" t="str">
        <f>IF(AND('Mapa final'!$Y$61="Muy Alta",'Mapa final'!$AA$61="Catastrófico"),CONCATENATE("R9C",'Mapa final'!$O$61),"")</f>
        <v/>
      </c>
      <c r="AL14" s="53" t="str">
        <f>IF(AND('Mapa final'!$Y$62="Muy Alta",'Mapa final'!$AA$62="Catastrófico"),CONCATENATE("R9C",'Mapa final'!$O$62),"")</f>
        <v/>
      </c>
      <c r="AM14" s="54" t="str">
        <f>IF(AND('Mapa final'!$Y$63="Muy Alta",'Mapa final'!$AA$63="Catastrófico"),CONCATENATE("R9C",'Mapa final'!$O$63),"")</f>
        <v/>
      </c>
      <c r="AN14" s="80"/>
      <c r="AO14" s="421"/>
      <c r="AP14" s="422"/>
      <c r="AQ14" s="422"/>
      <c r="AR14" s="422"/>
      <c r="AS14" s="422"/>
      <c r="AT14" s="423"/>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5">
      <c r="A15" s="80"/>
      <c r="B15" s="360"/>
      <c r="C15" s="360"/>
      <c r="D15" s="361"/>
      <c r="E15" s="404"/>
      <c r="F15" s="405"/>
      <c r="G15" s="405"/>
      <c r="H15" s="405"/>
      <c r="I15" s="406"/>
      <c r="J15" s="55" t="str">
        <f>IF(AND('Mapa final'!$Y$64="Muy Alta",'Mapa final'!$AA$64="Leve"),CONCATENATE("R10C",'Mapa final'!$O$64),"")</f>
        <v/>
      </c>
      <c r="K15" s="56" t="str">
        <f>IF(AND('Mapa final'!$Y$65="Muy Alta",'Mapa final'!$AA$65="Leve"),CONCATENATE("R10C",'Mapa final'!$O$65),"")</f>
        <v/>
      </c>
      <c r="L15" s="56" t="str">
        <f>IF(AND('Mapa final'!$Y$66="Muy Alta",'Mapa final'!$AA$66="Leve"),CONCATENATE("R10C",'Mapa final'!$O$66),"")</f>
        <v/>
      </c>
      <c r="M15" s="56" t="str">
        <f>IF(AND('Mapa final'!$Y$67="Muy Alta",'Mapa final'!$AA$67="Leve"),CONCATENATE("R10C",'Mapa final'!$O$67),"")</f>
        <v/>
      </c>
      <c r="N15" s="56" t="str">
        <f>IF(AND('Mapa final'!$Y$68="Muy Alta",'Mapa final'!$AA$68="Leve"),CONCATENATE("R10C",'Mapa final'!$O$68),"")</f>
        <v/>
      </c>
      <c r="O15" s="57" t="str">
        <f>IF(AND('Mapa final'!$Y$69="Muy Alta",'Mapa final'!$AA$69="Leve"),CONCATENATE("R10C",'Mapa final'!$O$69),"")</f>
        <v/>
      </c>
      <c r="P15" s="49" t="str">
        <f>IF(AND('Mapa final'!$Y$64="Muy Alta",'Mapa final'!$AA$64="Menor"),CONCATENATE("R10C",'Mapa final'!$O$64),"")</f>
        <v/>
      </c>
      <c r="Q15" s="50" t="str">
        <f>IF(AND('Mapa final'!$Y$65="Muy Alta",'Mapa final'!$AA$65="Menor"),CONCATENATE("R10C",'Mapa final'!$O$65),"")</f>
        <v/>
      </c>
      <c r="R15" s="50" t="str">
        <f>IF(AND('Mapa final'!$Y$66="Muy Alta",'Mapa final'!$AA$66="Menor"),CONCATENATE("R10C",'Mapa final'!$O$66),"")</f>
        <v/>
      </c>
      <c r="S15" s="50" t="str">
        <f>IF(AND('Mapa final'!$Y$67="Muy Alta",'Mapa final'!$AA$67="Menor"),CONCATENATE("R10C",'Mapa final'!$O$67),"")</f>
        <v/>
      </c>
      <c r="T15" s="50" t="str">
        <f>IF(AND('Mapa final'!$Y$68="Muy Alta",'Mapa final'!$AA$68="Menor"),CONCATENATE("R10C",'Mapa final'!$O$68),"")</f>
        <v/>
      </c>
      <c r="U15" s="51" t="str">
        <f>IF(AND('Mapa final'!$Y$69="Muy Alta",'Mapa final'!$AA$69="Menor"),CONCATENATE("R10C",'Mapa final'!$O$69),"")</f>
        <v/>
      </c>
      <c r="V15" s="55" t="str">
        <f>IF(AND('Mapa final'!$Y$64="Muy Alta",'Mapa final'!$AA$64="Moderado"),CONCATENATE("R10C",'Mapa final'!$O$64),"")</f>
        <v/>
      </c>
      <c r="W15" s="56" t="str">
        <f>IF(AND('Mapa final'!$Y$65="Muy Alta",'Mapa final'!$AA$65="Moderado"),CONCATENATE("R10C",'Mapa final'!$O$65),"")</f>
        <v/>
      </c>
      <c r="X15" s="56" t="str">
        <f>IF(AND('Mapa final'!$Y$66="Muy Alta",'Mapa final'!$AA$66="Moderado"),CONCATENATE("R10C",'Mapa final'!$O$66),"")</f>
        <v/>
      </c>
      <c r="Y15" s="56" t="str">
        <f>IF(AND('Mapa final'!$Y$67="Muy Alta",'Mapa final'!$AA$67="Moderado"),CONCATENATE("R10C",'Mapa final'!$O$67),"")</f>
        <v/>
      </c>
      <c r="Z15" s="56" t="str">
        <f>IF(AND('Mapa final'!$Y$68="Muy Alta",'Mapa final'!$AA$68="Moderado"),CONCATENATE("R10C",'Mapa final'!$O$68),"")</f>
        <v/>
      </c>
      <c r="AA15" s="57" t="str">
        <f>IF(AND('Mapa final'!$Y$69="Muy Alta",'Mapa final'!$AA$69="Moderado"),CONCATENATE("R10C",'Mapa final'!$O$69),"")</f>
        <v/>
      </c>
      <c r="AB15" s="49" t="str">
        <f>IF(AND('Mapa final'!$Y$64="Muy Alta",'Mapa final'!$AA$64="Mayor"),CONCATENATE("R10C",'Mapa final'!$O$64),"")</f>
        <v/>
      </c>
      <c r="AC15" s="50" t="str">
        <f>IF(AND('Mapa final'!$Y$65="Muy Alta",'Mapa final'!$AA$65="Mayor"),CONCATENATE("R10C",'Mapa final'!$O$65),"")</f>
        <v/>
      </c>
      <c r="AD15" s="50" t="str">
        <f>IF(AND('Mapa final'!$Y$66="Muy Alta",'Mapa final'!$AA$66="Mayor"),CONCATENATE("R10C",'Mapa final'!$O$66),"")</f>
        <v/>
      </c>
      <c r="AE15" s="50" t="str">
        <f>IF(AND('Mapa final'!$Y$67="Muy Alta",'Mapa final'!$AA$67="Mayor"),CONCATENATE("R10C",'Mapa final'!$O$67),"")</f>
        <v/>
      </c>
      <c r="AF15" s="50" t="str">
        <f>IF(AND('Mapa final'!$Y$68="Muy Alta",'Mapa final'!$AA$68="Mayor"),CONCATENATE("R10C",'Mapa final'!$O$68),"")</f>
        <v/>
      </c>
      <c r="AG15" s="51" t="str">
        <f>IF(AND('Mapa final'!$Y$69="Muy Alta",'Mapa final'!$AA$69="Mayor"),CONCATENATE("R10C",'Mapa final'!$O$69),"")</f>
        <v/>
      </c>
      <c r="AH15" s="58" t="str">
        <f>IF(AND('Mapa final'!$Y$64="Muy Alta",'Mapa final'!$AA$64="Catastrófico"),CONCATENATE("R10C",'Mapa final'!$O$64),"")</f>
        <v/>
      </c>
      <c r="AI15" s="59" t="str">
        <f>IF(AND('Mapa final'!$Y$65="Muy Alta",'Mapa final'!$AA$65="Catastrófico"),CONCATENATE("R10C",'Mapa final'!$O$65),"")</f>
        <v/>
      </c>
      <c r="AJ15" s="59" t="str">
        <f>IF(AND('Mapa final'!$Y$66="Muy Alta",'Mapa final'!$AA$66="Catastrófico"),CONCATENATE("R10C",'Mapa final'!$O$66),"")</f>
        <v/>
      </c>
      <c r="AK15" s="59" t="str">
        <f>IF(AND('Mapa final'!$Y$67="Muy Alta",'Mapa final'!$AA$67="Catastrófico"),CONCATENATE("R10C",'Mapa final'!$O$67),"")</f>
        <v/>
      </c>
      <c r="AL15" s="59" t="str">
        <f>IF(AND('Mapa final'!$Y$68="Muy Alta",'Mapa final'!$AA$68="Catastrófico"),CONCATENATE("R10C",'Mapa final'!$O$68),"")</f>
        <v/>
      </c>
      <c r="AM15" s="60" t="str">
        <f>IF(AND('Mapa final'!$Y$69="Muy Alta",'Mapa final'!$AA$69="Catastrófico"),CONCATENATE("R10C",'Mapa final'!$O$69),"")</f>
        <v/>
      </c>
      <c r="AN15" s="80"/>
      <c r="AO15" s="424"/>
      <c r="AP15" s="425"/>
      <c r="AQ15" s="425"/>
      <c r="AR15" s="425"/>
      <c r="AS15" s="425"/>
      <c r="AT15" s="426"/>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3">
      <c r="A16" s="80"/>
      <c r="B16" s="360"/>
      <c r="C16" s="360"/>
      <c r="D16" s="361"/>
      <c r="E16" s="398" t="s">
        <v>114</v>
      </c>
      <c r="F16" s="399"/>
      <c r="G16" s="399"/>
      <c r="H16" s="399"/>
      <c r="I16" s="399"/>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408" t="s">
        <v>79</v>
      </c>
      <c r="AP16" s="409"/>
      <c r="AQ16" s="409"/>
      <c r="AR16" s="409"/>
      <c r="AS16" s="409"/>
      <c r="AT16" s="41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3">
      <c r="A17" s="80"/>
      <c r="B17" s="360"/>
      <c r="C17" s="360"/>
      <c r="D17" s="361"/>
      <c r="E17" s="417"/>
      <c r="F17" s="402"/>
      <c r="G17" s="402"/>
      <c r="H17" s="402"/>
      <c r="I17" s="402"/>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411"/>
      <c r="AP17" s="412"/>
      <c r="AQ17" s="412"/>
      <c r="AR17" s="412"/>
      <c r="AS17" s="412"/>
      <c r="AT17" s="413"/>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3">
      <c r="A18" s="80"/>
      <c r="B18" s="360"/>
      <c r="C18" s="360"/>
      <c r="D18" s="361"/>
      <c r="E18" s="401"/>
      <c r="F18" s="402"/>
      <c r="G18" s="402"/>
      <c r="H18" s="402"/>
      <c r="I18" s="402"/>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411"/>
      <c r="AP18" s="412"/>
      <c r="AQ18" s="412"/>
      <c r="AR18" s="412"/>
      <c r="AS18" s="412"/>
      <c r="AT18" s="413"/>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3">
      <c r="A19" s="80"/>
      <c r="B19" s="360"/>
      <c r="C19" s="360"/>
      <c r="D19" s="361"/>
      <c r="E19" s="401"/>
      <c r="F19" s="402"/>
      <c r="G19" s="402"/>
      <c r="H19" s="402"/>
      <c r="I19" s="402"/>
      <c r="J19" s="64" t="str">
        <f>IF(AND('Mapa final'!$Y$28="Alta",'Mapa final'!$AA$28="Leve"),CONCATENATE("R4C",'Mapa final'!$O$28),"")</f>
        <v/>
      </c>
      <c r="K19" s="65" t="str">
        <f>IF(AND('Mapa final'!$Y$29="Alta",'Mapa final'!$AA$29="Leve"),CONCATENATE("R4C",'Mapa final'!$O$29),"")</f>
        <v/>
      </c>
      <c r="L19" s="65" t="str">
        <f>IF(AND('Mapa final'!$Y$30="Alta",'Mapa final'!$AA$30="Leve"),CONCATENATE("R4C",'Mapa final'!$O$30),"")</f>
        <v/>
      </c>
      <c r="M19" s="65" t="str">
        <f>IF(AND('Mapa final'!$Y$31="Alta",'Mapa final'!$AA$31="Leve"),CONCATENATE("R4C",'Mapa final'!$O$31),"")</f>
        <v/>
      </c>
      <c r="N19" s="65" t="str">
        <f>IF(AND('Mapa final'!$Y$32="Alta",'Mapa final'!$AA$32="Leve"),CONCATENATE("R4C",'Mapa final'!$O$32),"")</f>
        <v/>
      </c>
      <c r="O19" s="66" t="str">
        <f>IF(AND('Mapa final'!$Y$33="Alta",'Mapa final'!$AA$33="Leve"),CONCATENATE("R4C",'Mapa final'!$O$33),"")</f>
        <v/>
      </c>
      <c r="P19" s="64" t="str">
        <f>IF(AND('Mapa final'!$Y$28="Alta",'Mapa final'!$AA$28="Menor"),CONCATENATE("R4C",'Mapa final'!$O$28),"")</f>
        <v/>
      </c>
      <c r="Q19" s="65" t="str">
        <f>IF(AND('Mapa final'!$Y$29="Alta",'Mapa final'!$AA$29="Menor"),CONCATENATE("R4C",'Mapa final'!$O$29),"")</f>
        <v/>
      </c>
      <c r="R19" s="65" t="str">
        <f>IF(AND('Mapa final'!$Y$30="Alta",'Mapa final'!$AA$30="Menor"),CONCATENATE("R4C",'Mapa final'!$O$30),"")</f>
        <v/>
      </c>
      <c r="S19" s="65" t="str">
        <f>IF(AND('Mapa final'!$Y$31="Alta",'Mapa final'!$AA$31="Menor"),CONCATENATE("R4C",'Mapa final'!$O$31),"")</f>
        <v/>
      </c>
      <c r="T19" s="65" t="str">
        <f>IF(AND('Mapa final'!$Y$32="Alta",'Mapa final'!$AA$32="Menor"),CONCATENATE("R4C",'Mapa final'!$O$32),"")</f>
        <v/>
      </c>
      <c r="U19" s="66" t="str">
        <f>IF(AND('Mapa final'!$Y$33="Alta",'Mapa final'!$AA$33="Menor"),CONCATENATE("R4C",'Mapa final'!$O$33),"")</f>
        <v/>
      </c>
      <c r="V19" s="49" t="str">
        <f>IF(AND('Mapa final'!$Y$28="Alta",'Mapa final'!$AA$28="Moderado"),CONCATENATE("R4C",'Mapa final'!$O$28),"")</f>
        <v/>
      </c>
      <c r="W19" s="50" t="str">
        <f>IF(AND('Mapa final'!$Y$29="Alta",'Mapa final'!$AA$29="Moderado"),CONCATENATE("R4C",'Mapa final'!$O$29),"")</f>
        <v/>
      </c>
      <c r="X19" s="50" t="str">
        <f>IF(AND('Mapa final'!$Y$30="Alta",'Mapa final'!$AA$30="Moderado"),CONCATENATE("R4C",'Mapa final'!$O$30),"")</f>
        <v/>
      </c>
      <c r="Y19" s="50" t="str">
        <f>IF(AND('Mapa final'!$Y$31="Alta",'Mapa final'!$AA$31="Moderado"),CONCATENATE("R4C",'Mapa final'!$O$31),"")</f>
        <v/>
      </c>
      <c r="Z19" s="50" t="str">
        <f>IF(AND('Mapa final'!$Y$32="Alta",'Mapa final'!$AA$32="Moderado"),CONCATENATE("R4C",'Mapa final'!$O$32),"")</f>
        <v/>
      </c>
      <c r="AA19" s="51" t="str">
        <f>IF(AND('Mapa final'!$Y$33="Alta",'Mapa final'!$AA$33="Moderado"),CONCATENATE("R4C",'Mapa final'!$O$33),"")</f>
        <v/>
      </c>
      <c r="AB19" s="49" t="str">
        <f>IF(AND('Mapa final'!$Y$28="Alta",'Mapa final'!$AA$28="Mayor"),CONCATENATE("R4C",'Mapa final'!$O$28),"")</f>
        <v/>
      </c>
      <c r="AC19" s="50" t="str">
        <f>IF(AND('Mapa final'!$Y$29="Alta",'Mapa final'!$AA$29="Mayor"),CONCATENATE("R4C",'Mapa final'!$O$29),"")</f>
        <v/>
      </c>
      <c r="AD19" s="50" t="str">
        <f>IF(AND('Mapa final'!$Y$30="Alta",'Mapa final'!$AA$30="Mayor"),CONCATENATE("R4C",'Mapa final'!$O$30),"")</f>
        <v/>
      </c>
      <c r="AE19" s="50" t="str">
        <f>IF(AND('Mapa final'!$Y$31="Alta",'Mapa final'!$AA$31="Mayor"),CONCATENATE("R4C",'Mapa final'!$O$31),"")</f>
        <v/>
      </c>
      <c r="AF19" s="50" t="str">
        <f>IF(AND('Mapa final'!$Y$32="Alta",'Mapa final'!$AA$32="Mayor"),CONCATENATE("R4C",'Mapa final'!$O$32),"")</f>
        <v/>
      </c>
      <c r="AG19" s="51" t="str">
        <f>IF(AND('Mapa final'!$Y$33="Alta",'Mapa final'!$AA$33="Mayor"),CONCATENATE("R4C",'Mapa final'!$O$33),"")</f>
        <v/>
      </c>
      <c r="AH19" s="52" t="str">
        <f>IF(AND('Mapa final'!$Y$28="Alta",'Mapa final'!$AA$28="Catastrófico"),CONCATENATE("R4C",'Mapa final'!$O$28),"")</f>
        <v/>
      </c>
      <c r="AI19" s="53" t="str">
        <f>IF(AND('Mapa final'!$Y$29="Alta",'Mapa final'!$AA$29="Catastrófico"),CONCATENATE("R4C",'Mapa final'!$O$29),"")</f>
        <v/>
      </c>
      <c r="AJ19" s="53" t="str">
        <f>IF(AND('Mapa final'!$Y$30="Alta",'Mapa final'!$AA$30="Catastrófico"),CONCATENATE("R4C",'Mapa final'!$O$30),"")</f>
        <v/>
      </c>
      <c r="AK19" s="53" t="str">
        <f>IF(AND('Mapa final'!$Y$31="Alta",'Mapa final'!$AA$31="Catastrófico"),CONCATENATE("R4C",'Mapa final'!$O$31),"")</f>
        <v/>
      </c>
      <c r="AL19" s="53" t="str">
        <f>IF(AND('Mapa final'!$Y$32="Alta",'Mapa final'!$AA$32="Catastrófico"),CONCATENATE("R4C",'Mapa final'!$O$32),"")</f>
        <v/>
      </c>
      <c r="AM19" s="54" t="str">
        <f>IF(AND('Mapa final'!$Y$33="Alta",'Mapa final'!$AA$33="Catastrófico"),CONCATENATE("R4C",'Mapa final'!$O$33),"")</f>
        <v/>
      </c>
      <c r="AN19" s="80"/>
      <c r="AO19" s="411"/>
      <c r="AP19" s="412"/>
      <c r="AQ19" s="412"/>
      <c r="AR19" s="412"/>
      <c r="AS19" s="412"/>
      <c r="AT19" s="413"/>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3">
      <c r="A20" s="80"/>
      <c r="B20" s="360"/>
      <c r="C20" s="360"/>
      <c r="D20" s="361"/>
      <c r="E20" s="401"/>
      <c r="F20" s="402"/>
      <c r="G20" s="402"/>
      <c r="H20" s="402"/>
      <c r="I20" s="402"/>
      <c r="J20" s="64" t="str">
        <f>IF(AND('Mapa final'!$Y$34="Alta",'Mapa final'!$AA$34="Leve"),CONCATENATE("R5C",'Mapa final'!$O$34),"")</f>
        <v/>
      </c>
      <c r="K20" s="65" t="str">
        <f>IF(AND('Mapa final'!$Y$35="Alta",'Mapa final'!$AA$35="Leve"),CONCATENATE("R5C",'Mapa final'!$O$35),"")</f>
        <v/>
      </c>
      <c r="L20" s="65" t="str">
        <f>IF(AND('Mapa final'!$Y$36="Alta",'Mapa final'!$AA$36="Leve"),CONCATENATE("R5C",'Mapa final'!$O$36),"")</f>
        <v/>
      </c>
      <c r="M20" s="65" t="str">
        <f>IF(AND('Mapa final'!$Y$37="Alta",'Mapa final'!$AA$37="Leve"),CONCATENATE("R5C",'Mapa final'!$O$37),"")</f>
        <v/>
      </c>
      <c r="N20" s="65" t="str">
        <f>IF(AND('Mapa final'!$Y$38="Alta",'Mapa final'!$AA$38="Leve"),CONCATENATE("R5C",'Mapa final'!$O$38),"")</f>
        <v/>
      </c>
      <c r="O20" s="66" t="str">
        <f>IF(AND('Mapa final'!$Y$39="Alta",'Mapa final'!$AA$39="Leve"),CONCATENATE("R5C",'Mapa final'!$O$39),"")</f>
        <v/>
      </c>
      <c r="P20" s="64" t="str">
        <f>IF(AND('Mapa final'!$Y$34="Alta",'Mapa final'!$AA$34="Menor"),CONCATENATE("R5C",'Mapa final'!$O$34),"")</f>
        <v/>
      </c>
      <c r="Q20" s="65" t="str">
        <f>IF(AND('Mapa final'!$Y$35="Alta",'Mapa final'!$AA$35="Menor"),CONCATENATE("R5C",'Mapa final'!$O$35),"")</f>
        <v/>
      </c>
      <c r="R20" s="65" t="str">
        <f>IF(AND('Mapa final'!$Y$36="Alta",'Mapa final'!$AA$36="Menor"),CONCATENATE("R5C",'Mapa final'!$O$36),"")</f>
        <v/>
      </c>
      <c r="S20" s="65" t="str">
        <f>IF(AND('Mapa final'!$Y$37="Alta",'Mapa final'!$AA$37="Menor"),CONCATENATE("R5C",'Mapa final'!$O$37),"")</f>
        <v/>
      </c>
      <c r="T20" s="65" t="str">
        <f>IF(AND('Mapa final'!$Y$38="Alta",'Mapa final'!$AA$38="Menor"),CONCATENATE("R5C",'Mapa final'!$O$38),"")</f>
        <v/>
      </c>
      <c r="U20" s="66" t="str">
        <f>IF(AND('Mapa final'!$Y$39="Alta",'Mapa final'!$AA$39="Menor"),CONCATENATE("R5C",'Mapa final'!$O$39),"")</f>
        <v/>
      </c>
      <c r="V20" s="49" t="str">
        <f>IF(AND('Mapa final'!$Y$34="Alta",'Mapa final'!$AA$34="Moderado"),CONCATENATE("R5C",'Mapa final'!$O$34),"")</f>
        <v/>
      </c>
      <c r="W20" s="50" t="str">
        <f>IF(AND('Mapa final'!$Y$35="Alta",'Mapa final'!$AA$35="Moderado"),CONCATENATE("R5C",'Mapa final'!$O$35),"")</f>
        <v/>
      </c>
      <c r="X20" s="50" t="str">
        <f>IF(AND('Mapa final'!$Y$36="Alta",'Mapa final'!$AA$36="Moderado"),CONCATENATE("R5C",'Mapa final'!$O$36),"")</f>
        <v/>
      </c>
      <c r="Y20" s="50" t="str">
        <f>IF(AND('Mapa final'!$Y$37="Alta",'Mapa final'!$AA$37="Moderado"),CONCATENATE("R5C",'Mapa final'!$O$37),"")</f>
        <v/>
      </c>
      <c r="Z20" s="50" t="str">
        <f>IF(AND('Mapa final'!$Y$38="Alta",'Mapa final'!$AA$38="Moderado"),CONCATENATE("R5C",'Mapa final'!$O$38),"")</f>
        <v/>
      </c>
      <c r="AA20" s="51" t="str">
        <f>IF(AND('Mapa final'!$Y$39="Alta",'Mapa final'!$AA$39="Moderado"),CONCATENATE("R5C",'Mapa final'!$O$39),"")</f>
        <v/>
      </c>
      <c r="AB20" s="49" t="str">
        <f>IF(AND('Mapa final'!$Y$34="Alta",'Mapa final'!$AA$34="Mayor"),CONCATENATE("R5C",'Mapa final'!$O$34),"")</f>
        <v/>
      </c>
      <c r="AC20" s="50" t="str">
        <f>IF(AND('Mapa final'!$Y$35="Alta",'Mapa final'!$AA$35="Mayor"),CONCATENATE("R5C",'Mapa final'!$O$35),"")</f>
        <v/>
      </c>
      <c r="AD20" s="50" t="str">
        <f>IF(AND('Mapa final'!$Y$36="Alta",'Mapa final'!$AA$36="Mayor"),CONCATENATE("R5C",'Mapa final'!$O$36),"")</f>
        <v/>
      </c>
      <c r="AE20" s="50" t="str">
        <f>IF(AND('Mapa final'!$Y$37="Alta",'Mapa final'!$AA$37="Mayor"),CONCATENATE("R5C",'Mapa final'!$O$37),"")</f>
        <v/>
      </c>
      <c r="AF20" s="50" t="str">
        <f>IF(AND('Mapa final'!$Y$38="Alta",'Mapa final'!$AA$38="Mayor"),CONCATENATE("R5C",'Mapa final'!$O$38),"")</f>
        <v/>
      </c>
      <c r="AG20" s="51" t="str">
        <f>IF(AND('Mapa final'!$Y$39="Alta",'Mapa final'!$AA$39="Mayor"),CONCATENATE("R5C",'Mapa final'!$O$39),"")</f>
        <v/>
      </c>
      <c r="AH20" s="52" t="str">
        <f>IF(AND('Mapa final'!$Y$34="Alta",'Mapa final'!$AA$34="Catastrófico"),CONCATENATE("R5C",'Mapa final'!$O$34),"")</f>
        <v/>
      </c>
      <c r="AI20" s="53" t="str">
        <f>IF(AND('Mapa final'!$Y$35="Alta",'Mapa final'!$AA$35="Catastrófico"),CONCATENATE("R5C",'Mapa final'!$O$35),"")</f>
        <v/>
      </c>
      <c r="AJ20" s="53" t="str">
        <f>IF(AND('Mapa final'!$Y$36="Alta",'Mapa final'!$AA$36="Catastrófico"),CONCATENATE("R5C",'Mapa final'!$O$36),"")</f>
        <v/>
      </c>
      <c r="AK20" s="53" t="str">
        <f>IF(AND('Mapa final'!$Y$37="Alta",'Mapa final'!$AA$37="Catastrófico"),CONCATENATE("R5C",'Mapa final'!$O$37),"")</f>
        <v/>
      </c>
      <c r="AL20" s="53" t="str">
        <f>IF(AND('Mapa final'!$Y$38="Alta",'Mapa final'!$AA$38="Catastrófico"),CONCATENATE("R5C",'Mapa final'!$O$38),"")</f>
        <v/>
      </c>
      <c r="AM20" s="54" t="str">
        <f>IF(AND('Mapa final'!$Y$39="Alta",'Mapa final'!$AA$39="Catastrófico"),CONCATENATE("R5C",'Mapa final'!$O$39),"")</f>
        <v/>
      </c>
      <c r="AN20" s="80"/>
      <c r="AO20" s="411"/>
      <c r="AP20" s="412"/>
      <c r="AQ20" s="412"/>
      <c r="AR20" s="412"/>
      <c r="AS20" s="412"/>
      <c r="AT20" s="413"/>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3">
      <c r="A21" s="80"/>
      <c r="B21" s="360"/>
      <c r="C21" s="360"/>
      <c r="D21" s="361"/>
      <c r="E21" s="401"/>
      <c r="F21" s="402"/>
      <c r="G21" s="402"/>
      <c r="H21" s="402"/>
      <c r="I21" s="402"/>
      <c r="J21" s="64" t="str">
        <f>IF(AND('Mapa final'!$Y$40="Alta",'Mapa final'!$AA$40="Leve"),CONCATENATE("R6C",'Mapa final'!$O$40),"")</f>
        <v/>
      </c>
      <c r="K21" s="65" t="str">
        <f>IF(AND('Mapa final'!$Y$41="Alta",'Mapa final'!$AA$41="Leve"),CONCATENATE("R6C",'Mapa final'!$O$41),"")</f>
        <v/>
      </c>
      <c r="L21" s="65" t="str">
        <f>IF(AND('Mapa final'!$Y$42="Alta",'Mapa final'!$AA$42="Leve"),CONCATENATE("R6C",'Mapa final'!$O$42),"")</f>
        <v/>
      </c>
      <c r="M21" s="65" t="str">
        <f>IF(AND('Mapa final'!$Y$43="Alta",'Mapa final'!$AA$43="Leve"),CONCATENATE("R6C",'Mapa final'!$O$43),"")</f>
        <v/>
      </c>
      <c r="N21" s="65" t="str">
        <f>IF(AND('Mapa final'!$Y$44="Alta",'Mapa final'!$AA$44="Leve"),CONCATENATE("R6C",'Mapa final'!$O$44),"")</f>
        <v/>
      </c>
      <c r="O21" s="66" t="str">
        <f>IF(AND('Mapa final'!$Y$45="Alta",'Mapa final'!$AA$45="Leve"),CONCATENATE("R6C",'Mapa final'!$O$45),"")</f>
        <v/>
      </c>
      <c r="P21" s="64" t="str">
        <f>IF(AND('Mapa final'!$Y$40="Alta",'Mapa final'!$AA$40="Menor"),CONCATENATE("R6C",'Mapa final'!$O$40),"")</f>
        <v/>
      </c>
      <c r="Q21" s="65" t="str">
        <f>IF(AND('Mapa final'!$Y$41="Alta",'Mapa final'!$AA$41="Menor"),CONCATENATE("R6C",'Mapa final'!$O$41),"")</f>
        <v/>
      </c>
      <c r="R21" s="65" t="str">
        <f>IF(AND('Mapa final'!$Y$42="Alta",'Mapa final'!$AA$42="Menor"),CONCATENATE("R6C",'Mapa final'!$O$42),"")</f>
        <v/>
      </c>
      <c r="S21" s="65" t="str">
        <f>IF(AND('Mapa final'!$Y$43="Alta",'Mapa final'!$AA$43="Menor"),CONCATENATE("R6C",'Mapa final'!$O$43),"")</f>
        <v/>
      </c>
      <c r="T21" s="65" t="str">
        <f>IF(AND('Mapa final'!$Y$44="Alta",'Mapa final'!$AA$44="Menor"),CONCATENATE("R6C",'Mapa final'!$O$44),"")</f>
        <v/>
      </c>
      <c r="U21" s="66" t="str">
        <f>IF(AND('Mapa final'!$Y$45="Alta",'Mapa final'!$AA$45="Menor"),CONCATENATE("R6C",'Mapa final'!$O$45),"")</f>
        <v/>
      </c>
      <c r="V21" s="49" t="str">
        <f>IF(AND('Mapa final'!$Y$40="Alta",'Mapa final'!$AA$40="Moderado"),CONCATENATE("R6C",'Mapa final'!$O$40),"")</f>
        <v/>
      </c>
      <c r="W21" s="50" t="str">
        <f>IF(AND('Mapa final'!$Y$41="Alta",'Mapa final'!$AA$41="Moderado"),CONCATENATE("R6C",'Mapa final'!$O$41),"")</f>
        <v/>
      </c>
      <c r="X21" s="50" t="str">
        <f>IF(AND('Mapa final'!$Y$42="Alta",'Mapa final'!$AA$42="Moderado"),CONCATENATE("R6C",'Mapa final'!$O$42),"")</f>
        <v/>
      </c>
      <c r="Y21" s="50" t="str">
        <f>IF(AND('Mapa final'!$Y$43="Alta",'Mapa final'!$AA$43="Moderado"),CONCATENATE("R6C",'Mapa final'!$O$43),"")</f>
        <v/>
      </c>
      <c r="Z21" s="50" t="str">
        <f>IF(AND('Mapa final'!$Y$44="Alta",'Mapa final'!$AA$44="Moderado"),CONCATENATE("R6C",'Mapa final'!$O$44),"")</f>
        <v/>
      </c>
      <c r="AA21" s="51" t="str">
        <f>IF(AND('Mapa final'!$Y$45="Alta",'Mapa final'!$AA$45="Moderado"),CONCATENATE("R6C",'Mapa final'!$O$45),"")</f>
        <v/>
      </c>
      <c r="AB21" s="49" t="str">
        <f>IF(AND('Mapa final'!$Y$40="Alta",'Mapa final'!$AA$40="Mayor"),CONCATENATE("R6C",'Mapa final'!$O$40),"")</f>
        <v/>
      </c>
      <c r="AC21" s="50" t="str">
        <f>IF(AND('Mapa final'!$Y$41="Alta",'Mapa final'!$AA$41="Mayor"),CONCATENATE("R6C",'Mapa final'!$O$41),"")</f>
        <v/>
      </c>
      <c r="AD21" s="50" t="str">
        <f>IF(AND('Mapa final'!$Y$42="Alta",'Mapa final'!$AA$42="Mayor"),CONCATENATE("R6C",'Mapa final'!$O$42),"")</f>
        <v/>
      </c>
      <c r="AE21" s="50" t="str">
        <f>IF(AND('Mapa final'!$Y$43="Alta",'Mapa final'!$AA$43="Mayor"),CONCATENATE("R6C",'Mapa final'!$O$43),"")</f>
        <v/>
      </c>
      <c r="AF21" s="50" t="str">
        <f>IF(AND('Mapa final'!$Y$44="Alta",'Mapa final'!$AA$44="Mayor"),CONCATENATE("R6C",'Mapa final'!$O$44),"")</f>
        <v/>
      </c>
      <c r="AG21" s="51" t="str">
        <f>IF(AND('Mapa final'!$Y$45="Alta",'Mapa final'!$AA$45="Mayor"),CONCATENATE("R6C",'Mapa final'!$O$45),"")</f>
        <v/>
      </c>
      <c r="AH21" s="52" t="str">
        <f>IF(AND('Mapa final'!$Y$40="Alta",'Mapa final'!$AA$40="Catastrófico"),CONCATENATE("R6C",'Mapa final'!$O$40),"")</f>
        <v/>
      </c>
      <c r="AI21" s="53" t="str">
        <f>IF(AND('Mapa final'!$Y$41="Alta",'Mapa final'!$AA$41="Catastrófico"),CONCATENATE("R6C",'Mapa final'!$O$41),"")</f>
        <v/>
      </c>
      <c r="AJ21" s="53" t="str">
        <f>IF(AND('Mapa final'!$Y$42="Alta",'Mapa final'!$AA$42="Catastrófico"),CONCATENATE("R6C",'Mapa final'!$O$42),"")</f>
        <v/>
      </c>
      <c r="AK21" s="53" t="str">
        <f>IF(AND('Mapa final'!$Y$43="Alta",'Mapa final'!$AA$43="Catastrófico"),CONCATENATE("R6C",'Mapa final'!$O$43),"")</f>
        <v/>
      </c>
      <c r="AL21" s="53" t="str">
        <f>IF(AND('Mapa final'!$Y$44="Alta",'Mapa final'!$AA$44="Catastrófico"),CONCATENATE("R6C",'Mapa final'!$O$44),"")</f>
        <v/>
      </c>
      <c r="AM21" s="54" t="str">
        <f>IF(AND('Mapa final'!$Y$45="Alta",'Mapa final'!$AA$45="Catastrófico"),CONCATENATE("R6C",'Mapa final'!$O$45),"")</f>
        <v/>
      </c>
      <c r="AN21" s="80"/>
      <c r="AO21" s="411"/>
      <c r="AP21" s="412"/>
      <c r="AQ21" s="412"/>
      <c r="AR21" s="412"/>
      <c r="AS21" s="412"/>
      <c r="AT21" s="413"/>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3">
      <c r="A22" s="80"/>
      <c r="B22" s="360"/>
      <c r="C22" s="360"/>
      <c r="D22" s="361"/>
      <c r="E22" s="401"/>
      <c r="F22" s="402"/>
      <c r="G22" s="402"/>
      <c r="H22" s="402"/>
      <c r="I22" s="402"/>
      <c r="J22" s="64" t="str">
        <f>IF(AND('Mapa final'!$Y$46="Alta",'Mapa final'!$AA$46="Leve"),CONCATENATE("R7C",'Mapa final'!$O$46),"")</f>
        <v/>
      </c>
      <c r="K22" s="65" t="str">
        <f>IF(AND('Mapa final'!$Y$47="Alta",'Mapa final'!$AA$47="Leve"),CONCATENATE("R7C",'Mapa final'!$O$47),"")</f>
        <v/>
      </c>
      <c r="L22" s="65" t="str">
        <f>IF(AND('Mapa final'!$Y$48="Alta",'Mapa final'!$AA$48="Leve"),CONCATENATE("R7C",'Mapa final'!$O$48),"")</f>
        <v/>
      </c>
      <c r="M22" s="65" t="str">
        <f>IF(AND('Mapa final'!$Y$49="Alta",'Mapa final'!$AA$49="Leve"),CONCATENATE("R7C",'Mapa final'!$O$49),"")</f>
        <v/>
      </c>
      <c r="N22" s="65" t="str">
        <f>IF(AND('Mapa final'!$Y$50="Alta",'Mapa final'!$AA$50="Leve"),CONCATENATE("R7C",'Mapa final'!$O$50),"")</f>
        <v/>
      </c>
      <c r="O22" s="66" t="str">
        <f>IF(AND('Mapa final'!$Y$51="Alta",'Mapa final'!$AA$51="Leve"),CONCATENATE("R7C",'Mapa final'!$O$51),"")</f>
        <v/>
      </c>
      <c r="P22" s="64" t="str">
        <f>IF(AND('Mapa final'!$Y$46="Alta",'Mapa final'!$AA$46="Menor"),CONCATENATE("R7C",'Mapa final'!$O$46),"")</f>
        <v/>
      </c>
      <c r="Q22" s="65" t="str">
        <f>IF(AND('Mapa final'!$Y$47="Alta",'Mapa final'!$AA$47="Menor"),CONCATENATE("R7C",'Mapa final'!$O$47),"")</f>
        <v/>
      </c>
      <c r="R22" s="65" t="str">
        <f>IF(AND('Mapa final'!$Y$48="Alta",'Mapa final'!$AA$48="Menor"),CONCATENATE("R7C",'Mapa final'!$O$48),"")</f>
        <v/>
      </c>
      <c r="S22" s="65" t="str">
        <f>IF(AND('Mapa final'!$Y$49="Alta",'Mapa final'!$AA$49="Menor"),CONCATENATE("R7C",'Mapa final'!$O$49),"")</f>
        <v/>
      </c>
      <c r="T22" s="65" t="str">
        <f>IF(AND('Mapa final'!$Y$50="Alta",'Mapa final'!$AA$50="Menor"),CONCATENATE("R7C",'Mapa final'!$O$50),"")</f>
        <v/>
      </c>
      <c r="U22" s="66" t="str">
        <f>IF(AND('Mapa final'!$Y$51="Alta",'Mapa final'!$AA$51="Menor"),CONCATENATE("R7C",'Mapa final'!$O$51),"")</f>
        <v/>
      </c>
      <c r="V22" s="49" t="str">
        <f>IF(AND('Mapa final'!$Y$46="Alta",'Mapa final'!$AA$46="Moderado"),CONCATENATE("R7C",'Mapa final'!$O$46),"")</f>
        <v/>
      </c>
      <c r="W22" s="50" t="str">
        <f>IF(AND('Mapa final'!$Y$47="Alta",'Mapa final'!$AA$47="Moderado"),CONCATENATE("R7C",'Mapa final'!$O$47),"")</f>
        <v/>
      </c>
      <c r="X22" s="50" t="str">
        <f>IF(AND('Mapa final'!$Y$48="Alta",'Mapa final'!$AA$48="Moderado"),CONCATENATE("R7C",'Mapa final'!$O$48),"")</f>
        <v/>
      </c>
      <c r="Y22" s="50" t="str">
        <f>IF(AND('Mapa final'!$Y$49="Alta",'Mapa final'!$AA$49="Moderado"),CONCATENATE("R7C",'Mapa final'!$O$49),"")</f>
        <v/>
      </c>
      <c r="Z22" s="50" t="str">
        <f>IF(AND('Mapa final'!$Y$50="Alta",'Mapa final'!$AA$50="Moderado"),CONCATENATE("R7C",'Mapa final'!$O$50),"")</f>
        <v/>
      </c>
      <c r="AA22" s="51" t="str">
        <f>IF(AND('Mapa final'!$Y$51="Alta",'Mapa final'!$AA$51="Moderado"),CONCATENATE("R7C",'Mapa final'!$O$51),"")</f>
        <v/>
      </c>
      <c r="AB22" s="49" t="str">
        <f>IF(AND('Mapa final'!$Y$46="Alta",'Mapa final'!$AA$46="Mayor"),CONCATENATE("R7C",'Mapa final'!$O$46),"")</f>
        <v/>
      </c>
      <c r="AC22" s="50" t="str">
        <f>IF(AND('Mapa final'!$Y$47="Alta",'Mapa final'!$AA$47="Mayor"),CONCATENATE("R7C",'Mapa final'!$O$47),"")</f>
        <v/>
      </c>
      <c r="AD22" s="50" t="str">
        <f>IF(AND('Mapa final'!$Y$48="Alta",'Mapa final'!$AA$48="Mayor"),CONCATENATE("R7C",'Mapa final'!$O$48),"")</f>
        <v/>
      </c>
      <c r="AE22" s="50" t="str">
        <f>IF(AND('Mapa final'!$Y$49="Alta",'Mapa final'!$AA$49="Mayor"),CONCATENATE("R7C",'Mapa final'!$O$49),"")</f>
        <v/>
      </c>
      <c r="AF22" s="50" t="str">
        <f>IF(AND('Mapa final'!$Y$50="Alta",'Mapa final'!$AA$50="Mayor"),CONCATENATE("R7C",'Mapa final'!$O$50),"")</f>
        <v/>
      </c>
      <c r="AG22" s="51" t="str">
        <f>IF(AND('Mapa final'!$Y$51="Alta",'Mapa final'!$AA$51="Mayor"),CONCATENATE("R7C",'Mapa final'!$O$51),"")</f>
        <v/>
      </c>
      <c r="AH22" s="52" t="str">
        <f>IF(AND('Mapa final'!$Y$46="Alta",'Mapa final'!$AA$46="Catastrófico"),CONCATENATE("R7C",'Mapa final'!$O$46),"")</f>
        <v/>
      </c>
      <c r="AI22" s="53" t="str">
        <f>IF(AND('Mapa final'!$Y$47="Alta",'Mapa final'!$AA$47="Catastrófico"),CONCATENATE("R7C",'Mapa final'!$O$47),"")</f>
        <v/>
      </c>
      <c r="AJ22" s="53" t="str">
        <f>IF(AND('Mapa final'!$Y$48="Alta",'Mapa final'!$AA$48="Catastrófico"),CONCATENATE("R7C",'Mapa final'!$O$48),"")</f>
        <v/>
      </c>
      <c r="AK22" s="53" t="str">
        <f>IF(AND('Mapa final'!$Y$49="Alta",'Mapa final'!$AA$49="Catastrófico"),CONCATENATE("R7C",'Mapa final'!$O$49),"")</f>
        <v/>
      </c>
      <c r="AL22" s="53" t="str">
        <f>IF(AND('Mapa final'!$Y$50="Alta",'Mapa final'!$AA$50="Catastrófico"),CONCATENATE("R7C",'Mapa final'!$O$50),"")</f>
        <v/>
      </c>
      <c r="AM22" s="54" t="str">
        <f>IF(AND('Mapa final'!$Y$51="Alta",'Mapa final'!$AA$51="Catastrófico"),CONCATENATE("R7C",'Mapa final'!$O$51),"")</f>
        <v/>
      </c>
      <c r="AN22" s="80"/>
      <c r="AO22" s="411"/>
      <c r="AP22" s="412"/>
      <c r="AQ22" s="412"/>
      <c r="AR22" s="412"/>
      <c r="AS22" s="412"/>
      <c r="AT22" s="413"/>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3">
      <c r="A23" s="80"/>
      <c r="B23" s="360"/>
      <c r="C23" s="360"/>
      <c r="D23" s="361"/>
      <c r="E23" s="401"/>
      <c r="F23" s="402"/>
      <c r="G23" s="402"/>
      <c r="H23" s="402"/>
      <c r="I23" s="402"/>
      <c r="J23" s="64" t="str">
        <f>IF(AND('Mapa final'!$Y$52="Alta",'Mapa final'!$AA$52="Leve"),CONCATENATE("R8C",'Mapa final'!$O$52),"")</f>
        <v/>
      </c>
      <c r="K23" s="65" t="str">
        <f>IF(AND('Mapa final'!$Y$53="Alta",'Mapa final'!$AA$53="Leve"),CONCATENATE("R8C",'Mapa final'!$O$53),"")</f>
        <v/>
      </c>
      <c r="L23" s="65" t="str">
        <f>IF(AND('Mapa final'!$Y$54="Alta",'Mapa final'!$AA$54="Leve"),CONCATENATE("R8C",'Mapa final'!$O$54),"")</f>
        <v/>
      </c>
      <c r="M23" s="65" t="str">
        <f>IF(AND('Mapa final'!$Y$55="Alta",'Mapa final'!$AA$55="Leve"),CONCATENATE("R8C",'Mapa final'!$O$55),"")</f>
        <v/>
      </c>
      <c r="N23" s="65" t="str">
        <f>IF(AND('Mapa final'!$Y$56="Alta",'Mapa final'!$AA$56="Leve"),CONCATENATE("R8C",'Mapa final'!$O$56),"")</f>
        <v/>
      </c>
      <c r="O23" s="66" t="str">
        <f>IF(AND('Mapa final'!$Y$57="Alta",'Mapa final'!$AA$57="Leve"),CONCATENATE("R8C",'Mapa final'!$O$57),"")</f>
        <v/>
      </c>
      <c r="P23" s="64" t="str">
        <f>IF(AND('Mapa final'!$Y$52="Alta",'Mapa final'!$AA$52="Menor"),CONCATENATE("R8C",'Mapa final'!$O$52),"")</f>
        <v/>
      </c>
      <c r="Q23" s="65" t="str">
        <f>IF(AND('Mapa final'!$Y$53="Alta",'Mapa final'!$AA$53="Menor"),CONCATENATE("R8C",'Mapa final'!$O$53),"")</f>
        <v/>
      </c>
      <c r="R23" s="65" t="str">
        <f>IF(AND('Mapa final'!$Y$54="Alta",'Mapa final'!$AA$54="Menor"),CONCATENATE("R8C",'Mapa final'!$O$54),"")</f>
        <v/>
      </c>
      <c r="S23" s="65" t="str">
        <f>IF(AND('Mapa final'!$Y$55="Alta",'Mapa final'!$AA$55="Menor"),CONCATENATE("R8C",'Mapa final'!$O$55),"")</f>
        <v/>
      </c>
      <c r="T23" s="65" t="str">
        <f>IF(AND('Mapa final'!$Y$56="Alta",'Mapa final'!$AA$56="Menor"),CONCATENATE("R8C",'Mapa final'!$O$56),"")</f>
        <v/>
      </c>
      <c r="U23" s="66" t="str">
        <f>IF(AND('Mapa final'!$Y$57="Alta",'Mapa final'!$AA$57="Menor"),CONCATENATE("R8C",'Mapa final'!$O$57),"")</f>
        <v/>
      </c>
      <c r="V23" s="49" t="str">
        <f>IF(AND('Mapa final'!$Y$52="Alta",'Mapa final'!$AA$52="Moderado"),CONCATENATE("R8C",'Mapa final'!$O$52),"")</f>
        <v/>
      </c>
      <c r="W23" s="50" t="str">
        <f>IF(AND('Mapa final'!$Y$53="Alta",'Mapa final'!$AA$53="Moderado"),CONCATENATE("R8C",'Mapa final'!$O$53),"")</f>
        <v/>
      </c>
      <c r="X23" s="50" t="str">
        <f>IF(AND('Mapa final'!$Y$54="Alta",'Mapa final'!$AA$54="Moderado"),CONCATENATE("R8C",'Mapa final'!$O$54),"")</f>
        <v/>
      </c>
      <c r="Y23" s="50" t="str">
        <f>IF(AND('Mapa final'!$Y$55="Alta",'Mapa final'!$AA$55="Moderado"),CONCATENATE("R8C",'Mapa final'!$O$55),"")</f>
        <v/>
      </c>
      <c r="Z23" s="50" t="str">
        <f>IF(AND('Mapa final'!$Y$56="Alta",'Mapa final'!$AA$56="Moderado"),CONCATENATE("R8C",'Mapa final'!$O$56),"")</f>
        <v/>
      </c>
      <c r="AA23" s="51" t="str">
        <f>IF(AND('Mapa final'!$Y$57="Alta",'Mapa final'!$AA$57="Moderado"),CONCATENATE("R8C",'Mapa final'!$O$57),"")</f>
        <v/>
      </c>
      <c r="AB23" s="49" t="str">
        <f>IF(AND('Mapa final'!$Y$52="Alta",'Mapa final'!$AA$52="Mayor"),CONCATENATE("R8C",'Mapa final'!$O$52),"")</f>
        <v/>
      </c>
      <c r="AC23" s="50" t="str">
        <f>IF(AND('Mapa final'!$Y$53="Alta",'Mapa final'!$AA$53="Mayor"),CONCATENATE("R8C",'Mapa final'!$O$53),"")</f>
        <v/>
      </c>
      <c r="AD23" s="50" t="str">
        <f>IF(AND('Mapa final'!$Y$54="Alta",'Mapa final'!$AA$54="Mayor"),CONCATENATE("R8C",'Mapa final'!$O$54),"")</f>
        <v/>
      </c>
      <c r="AE23" s="50" t="str">
        <f>IF(AND('Mapa final'!$Y$55="Alta",'Mapa final'!$AA$55="Mayor"),CONCATENATE("R8C",'Mapa final'!$O$55),"")</f>
        <v/>
      </c>
      <c r="AF23" s="50" t="str">
        <f>IF(AND('Mapa final'!$Y$56="Alta",'Mapa final'!$AA$56="Mayor"),CONCATENATE("R8C",'Mapa final'!$O$56),"")</f>
        <v/>
      </c>
      <c r="AG23" s="51" t="str">
        <f>IF(AND('Mapa final'!$Y$57="Alta",'Mapa final'!$AA$57="Mayor"),CONCATENATE("R8C",'Mapa final'!$O$57),"")</f>
        <v/>
      </c>
      <c r="AH23" s="52" t="str">
        <f>IF(AND('Mapa final'!$Y$52="Alta",'Mapa final'!$AA$52="Catastrófico"),CONCATENATE("R8C",'Mapa final'!$O$52),"")</f>
        <v/>
      </c>
      <c r="AI23" s="53" t="str">
        <f>IF(AND('Mapa final'!$Y$53="Alta",'Mapa final'!$AA$53="Catastrófico"),CONCATENATE("R8C",'Mapa final'!$O$53),"")</f>
        <v/>
      </c>
      <c r="AJ23" s="53" t="str">
        <f>IF(AND('Mapa final'!$Y$54="Alta",'Mapa final'!$AA$54="Catastrófico"),CONCATENATE("R8C",'Mapa final'!$O$54),"")</f>
        <v/>
      </c>
      <c r="AK23" s="53" t="str">
        <f>IF(AND('Mapa final'!$Y$55="Alta",'Mapa final'!$AA$55="Catastrófico"),CONCATENATE("R8C",'Mapa final'!$O$55),"")</f>
        <v/>
      </c>
      <c r="AL23" s="53" t="str">
        <f>IF(AND('Mapa final'!$Y$56="Alta",'Mapa final'!$AA$56="Catastrófico"),CONCATENATE("R8C",'Mapa final'!$O$56),"")</f>
        <v/>
      </c>
      <c r="AM23" s="54" t="str">
        <f>IF(AND('Mapa final'!$Y$57="Alta",'Mapa final'!$AA$57="Catastrófico"),CONCATENATE("R8C",'Mapa final'!$O$57),"")</f>
        <v/>
      </c>
      <c r="AN23" s="80"/>
      <c r="AO23" s="411"/>
      <c r="AP23" s="412"/>
      <c r="AQ23" s="412"/>
      <c r="AR23" s="412"/>
      <c r="AS23" s="412"/>
      <c r="AT23" s="413"/>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3">
      <c r="A24" s="80"/>
      <c r="B24" s="360"/>
      <c r="C24" s="360"/>
      <c r="D24" s="361"/>
      <c r="E24" s="401"/>
      <c r="F24" s="402"/>
      <c r="G24" s="402"/>
      <c r="H24" s="402"/>
      <c r="I24" s="402"/>
      <c r="J24" s="64" t="str">
        <f>IF(AND('Mapa final'!$Y$58="Alta",'Mapa final'!$AA$58="Leve"),CONCATENATE("R9C",'Mapa final'!$O$58),"")</f>
        <v/>
      </c>
      <c r="K24" s="65" t="str">
        <f>IF(AND('Mapa final'!$Y$59="Alta",'Mapa final'!$AA$59="Leve"),CONCATENATE("R9C",'Mapa final'!$O$59),"")</f>
        <v/>
      </c>
      <c r="L24" s="65" t="str">
        <f>IF(AND('Mapa final'!$Y$60="Alta",'Mapa final'!$AA$60="Leve"),CONCATENATE("R9C",'Mapa final'!$O$60),"")</f>
        <v/>
      </c>
      <c r="M24" s="65" t="str">
        <f>IF(AND('Mapa final'!$Y$61="Alta",'Mapa final'!$AA$61="Leve"),CONCATENATE("R9C",'Mapa final'!$O$61),"")</f>
        <v/>
      </c>
      <c r="N24" s="65" t="str">
        <f>IF(AND('Mapa final'!$Y$62="Alta",'Mapa final'!$AA$62="Leve"),CONCATENATE("R9C",'Mapa final'!$O$62),"")</f>
        <v/>
      </c>
      <c r="O24" s="66" t="str">
        <f>IF(AND('Mapa final'!$Y$63="Alta",'Mapa final'!$AA$63="Leve"),CONCATENATE("R9C",'Mapa final'!$O$63),"")</f>
        <v/>
      </c>
      <c r="P24" s="64" t="str">
        <f>IF(AND('Mapa final'!$Y$58="Alta",'Mapa final'!$AA$58="Menor"),CONCATENATE("R9C",'Mapa final'!$O$58),"")</f>
        <v/>
      </c>
      <c r="Q24" s="65" t="str">
        <f>IF(AND('Mapa final'!$Y$59="Alta",'Mapa final'!$AA$59="Menor"),CONCATENATE("R9C",'Mapa final'!$O$59),"")</f>
        <v/>
      </c>
      <c r="R24" s="65" t="str">
        <f>IF(AND('Mapa final'!$Y$60="Alta",'Mapa final'!$AA$60="Menor"),CONCATENATE("R9C",'Mapa final'!$O$60),"")</f>
        <v/>
      </c>
      <c r="S24" s="65" t="str">
        <f>IF(AND('Mapa final'!$Y$61="Alta",'Mapa final'!$AA$61="Menor"),CONCATENATE("R9C",'Mapa final'!$O$61),"")</f>
        <v/>
      </c>
      <c r="T24" s="65" t="str">
        <f>IF(AND('Mapa final'!$Y$62="Alta",'Mapa final'!$AA$62="Menor"),CONCATENATE("R9C",'Mapa final'!$O$62),"")</f>
        <v/>
      </c>
      <c r="U24" s="66" t="str">
        <f>IF(AND('Mapa final'!$Y$63="Alta",'Mapa final'!$AA$63="Menor"),CONCATENATE("R9C",'Mapa final'!$O$63),"")</f>
        <v/>
      </c>
      <c r="V24" s="49" t="str">
        <f>IF(AND('Mapa final'!$Y$58="Alta",'Mapa final'!$AA$58="Moderado"),CONCATENATE("R9C",'Mapa final'!$O$58),"")</f>
        <v/>
      </c>
      <c r="W24" s="50" t="str">
        <f>IF(AND('Mapa final'!$Y$59="Alta",'Mapa final'!$AA$59="Moderado"),CONCATENATE("R9C",'Mapa final'!$O$59),"")</f>
        <v/>
      </c>
      <c r="X24" s="50" t="str">
        <f>IF(AND('Mapa final'!$Y$60="Alta",'Mapa final'!$AA$60="Moderado"),CONCATENATE("R9C",'Mapa final'!$O$60),"")</f>
        <v/>
      </c>
      <c r="Y24" s="50" t="str">
        <f>IF(AND('Mapa final'!$Y$61="Alta",'Mapa final'!$AA$61="Moderado"),CONCATENATE("R9C",'Mapa final'!$O$61),"")</f>
        <v/>
      </c>
      <c r="Z24" s="50" t="str">
        <f>IF(AND('Mapa final'!$Y$62="Alta",'Mapa final'!$AA$62="Moderado"),CONCATENATE("R9C",'Mapa final'!$O$62),"")</f>
        <v/>
      </c>
      <c r="AA24" s="51" t="str">
        <f>IF(AND('Mapa final'!$Y$63="Alta",'Mapa final'!$AA$63="Moderado"),CONCATENATE("R9C",'Mapa final'!$O$63),"")</f>
        <v/>
      </c>
      <c r="AB24" s="49" t="str">
        <f>IF(AND('Mapa final'!$Y$58="Alta",'Mapa final'!$AA$58="Mayor"),CONCATENATE("R9C",'Mapa final'!$O$58),"")</f>
        <v/>
      </c>
      <c r="AC24" s="50" t="str">
        <f>IF(AND('Mapa final'!$Y$59="Alta",'Mapa final'!$AA$59="Mayor"),CONCATENATE("R9C",'Mapa final'!$O$59),"")</f>
        <v/>
      </c>
      <c r="AD24" s="50" t="str">
        <f>IF(AND('Mapa final'!$Y$60="Alta",'Mapa final'!$AA$60="Mayor"),CONCATENATE("R9C",'Mapa final'!$O$60),"")</f>
        <v/>
      </c>
      <c r="AE24" s="50" t="str">
        <f>IF(AND('Mapa final'!$Y$61="Alta",'Mapa final'!$AA$61="Mayor"),CONCATENATE("R9C",'Mapa final'!$O$61),"")</f>
        <v/>
      </c>
      <c r="AF24" s="50" t="str">
        <f>IF(AND('Mapa final'!$Y$62="Alta",'Mapa final'!$AA$62="Mayor"),CONCATENATE("R9C",'Mapa final'!$O$62),"")</f>
        <v/>
      </c>
      <c r="AG24" s="51" t="str">
        <f>IF(AND('Mapa final'!$Y$63="Alta",'Mapa final'!$AA$63="Mayor"),CONCATENATE("R9C",'Mapa final'!$O$63),"")</f>
        <v/>
      </c>
      <c r="AH24" s="52" t="str">
        <f>IF(AND('Mapa final'!$Y$58="Alta",'Mapa final'!$AA$58="Catastrófico"),CONCATENATE("R9C",'Mapa final'!$O$58),"")</f>
        <v/>
      </c>
      <c r="AI24" s="53" t="str">
        <f>IF(AND('Mapa final'!$Y$59="Alta",'Mapa final'!$AA$59="Catastrófico"),CONCATENATE("R9C",'Mapa final'!$O$59),"")</f>
        <v/>
      </c>
      <c r="AJ24" s="53" t="str">
        <f>IF(AND('Mapa final'!$Y$60="Alta",'Mapa final'!$AA$60="Catastrófico"),CONCATENATE("R9C",'Mapa final'!$O$60),"")</f>
        <v/>
      </c>
      <c r="AK24" s="53" t="str">
        <f>IF(AND('Mapa final'!$Y$61="Alta",'Mapa final'!$AA$61="Catastrófico"),CONCATENATE("R9C",'Mapa final'!$O$61),"")</f>
        <v/>
      </c>
      <c r="AL24" s="53" t="str">
        <f>IF(AND('Mapa final'!$Y$62="Alta",'Mapa final'!$AA$62="Catastrófico"),CONCATENATE("R9C",'Mapa final'!$O$62),"")</f>
        <v/>
      </c>
      <c r="AM24" s="54" t="str">
        <f>IF(AND('Mapa final'!$Y$63="Alta",'Mapa final'!$AA$63="Catastrófico"),CONCATENATE("R9C",'Mapa final'!$O$63),"")</f>
        <v/>
      </c>
      <c r="AN24" s="80"/>
      <c r="AO24" s="411"/>
      <c r="AP24" s="412"/>
      <c r="AQ24" s="412"/>
      <c r="AR24" s="412"/>
      <c r="AS24" s="412"/>
      <c r="AT24" s="413"/>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5">
      <c r="A25" s="80"/>
      <c r="B25" s="360"/>
      <c r="C25" s="360"/>
      <c r="D25" s="361"/>
      <c r="E25" s="404"/>
      <c r="F25" s="405"/>
      <c r="G25" s="405"/>
      <c r="H25" s="405"/>
      <c r="I25" s="405"/>
      <c r="J25" s="67" t="str">
        <f>IF(AND('Mapa final'!$Y$64="Alta",'Mapa final'!$AA$64="Leve"),CONCATENATE("R10C",'Mapa final'!$O$64),"")</f>
        <v/>
      </c>
      <c r="K25" s="68" t="str">
        <f>IF(AND('Mapa final'!$Y$65="Alta",'Mapa final'!$AA$65="Leve"),CONCATENATE("R10C",'Mapa final'!$O$65),"")</f>
        <v/>
      </c>
      <c r="L25" s="68" t="str">
        <f>IF(AND('Mapa final'!$Y$66="Alta",'Mapa final'!$AA$66="Leve"),CONCATENATE("R10C",'Mapa final'!$O$66),"")</f>
        <v/>
      </c>
      <c r="M25" s="68" t="str">
        <f>IF(AND('Mapa final'!$Y$67="Alta",'Mapa final'!$AA$67="Leve"),CONCATENATE("R10C",'Mapa final'!$O$67),"")</f>
        <v/>
      </c>
      <c r="N25" s="68" t="str">
        <f>IF(AND('Mapa final'!$Y$68="Alta",'Mapa final'!$AA$68="Leve"),CONCATENATE("R10C",'Mapa final'!$O$68),"")</f>
        <v/>
      </c>
      <c r="O25" s="69" t="str">
        <f>IF(AND('Mapa final'!$Y$69="Alta",'Mapa final'!$AA$69="Leve"),CONCATENATE("R10C",'Mapa final'!$O$69),"")</f>
        <v/>
      </c>
      <c r="P25" s="67" t="str">
        <f>IF(AND('Mapa final'!$Y$64="Alta",'Mapa final'!$AA$64="Menor"),CONCATENATE("R10C",'Mapa final'!$O$64),"")</f>
        <v/>
      </c>
      <c r="Q25" s="68" t="str">
        <f>IF(AND('Mapa final'!$Y$65="Alta",'Mapa final'!$AA$65="Menor"),CONCATENATE("R10C",'Mapa final'!$O$65),"")</f>
        <v/>
      </c>
      <c r="R25" s="68" t="str">
        <f>IF(AND('Mapa final'!$Y$66="Alta",'Mapa final'!$AA$66="Menor"),CONCATENATE("R10C",'Mapa final'!$O$66),"")</f>
        <v/>
      </c>
      <c r="S25" s="68" t="str">
        <f>IF(AND('Mapa final'!$Y$67="Alta",'Mapa final'!$AA$67="Menor"),CONCATENATE("R10C",'Mapa final'!$O$67),"")</f>
        <v/>
      </c>
      <c r="T25" s="68" t="str">
        <f>IF(AND('Mapa final'!$Y$68="Alta",'Mapa final'!$AA$68="Menor"),CONCATENATE("R10C",'Mapa final'!$O$68),"")</f>
        <v/>
      </c>
      <c r="U25" s="69" t="str">
        <f>IF(AND('Mapa final'!$Y$69="Alta",'Mapa final'!$AA$69="Menor"),CONCATENATE("R10C",'Mapa final'!$O$69),"")</f>
        <v/>
      </c>
      <c r="V25" s="55" t="str">
        <f>IF(AND('Mapa final'!$Y$64="Alta",'Mapa final'!$AA$64="Moderado"),CONCATENATE("R10C",'Mapa final'!$O$64),"")</f>
        <v/>
      </c>
      <c r="W25" s="56" t="str">
        <f>IF(AND('Mapa final'!$Y$65="Alta",'Mapa final'!$AA$65="Moderado"),CONCATENATE("R10C",'Mapa final'!$O$65),"")</f>
        <v/>
      </c>
      <c r="X25" s="56" t="str">
        <f>IF(AND('Mapa final'!$Y$66="Alta",'Mapa final'!$AA$66="Moderado"),CONCATENATE("R10C",'Mapa final'!$O$66),"")</f>
        <v/>
      </c>
      <c r="Y25" s="56" t="str">
        <f>IF(AND('Mapa final'!$Y$67="Alta",'Mapa final'!$AA$67="Moderado"),CONCATENATE("R10C",'Mapa final'!$O$67),"")</f>
        <v/>
      </c>
      <c r="Z25" s="56" t="str">
        <f>IF(AND('Mapa final'!$Y$68="Alta",'Mapa final'!$AA$68="Moderado"),CONCATENATE("R10C",'Mapa final'!$O$68),"")</f>
        <v/>
      </c>
      <c r="AA25" s="57" t="str">
        <f>IF(AND('Mapa final'!$Y$69="Alta",'Mapa final'!$AA$69="Moderado"),CONCATENATE("R10C",'Mapa final'!$O$69),"")</f>
        <v/>
      </c>
      <c r="AB25" s="55" t="str">
        <f>IF(AND('Mapa final'!$Y$64="Alta",'Mapa final'!$AA$64="Mayor"),CONCATENATE("R10C",'Mapa final'!$O$64),"")</f>
        <v/>
      </c>
      <c r="AC25" s="56" t="str">
        <f>IF(AND('Mapa final'!$Y$65="Alta",'Mapa final'!$AA$65="Mayor"),CONCATENATE("R10C",'Mapa final'!$O$65),"")</f>
        <v/>
      </c>
      <c r="AD25" s="56" t="str">
        <f>IF(AND('Mapa final'!$Y$66="Alta",'Mapa final'!$AA$66="Mayor"),CONCATENATE("R10C",'Mapa final'!$O$66),"")</f>
        <v/>
      </c>
      <c r="AE25" s="56" t="str">
        <f>IF(AND('Mapa final'!$Y$67="Alta",'Mapa final'!$AA$67="Mayor"),CONCATENATE("R10C",'Mapa final'!$O$67),"")</f>
        <v/>
      </c>
      <c r="AF25" s="56" t="str">
        <f>IF(AND('Mapa final'!$Y$68="Alta",'Mapa final'!$AA$68="Mayor"),CONCATENATE("R10C",'Mapa final'!$O$68),"")</f>
        <v/>
      </c>
      <c r="AG25" s="57" t="str">
        <f>IF(AND('Mapa final'!$Y$69="Alta",'Mapa final'!$AA$69="Mayor"),CONCATENATE("R10C",'Mapa final'!$O$69),"")</f>
        <v/>
      </c>
      <c r="AH25" s="58" t="str">
        <f>IF(AND('Mapa final'!$Y$64="Alta",'Mapa final'!$AA$64="Catastrófico"),CONCATENATE("R10C",'Mapa final'!$O$64),"")</f>
        <v/>
      </c>
      <c r="AI25" s="59" t="str">
        <f>IF(AND('Mapa final'!$Y$65="Alta",'Mapa final'!$AA$65="Catastrófico"),CONCATENATE("R10C",'Mapa final'!$O$65),"")</f>
        <v/>
      </c>
      <c r="AJ25" s="59" t="str">
        <f>IF(AND('Mapa final'!$Y$66="Alta",'Mapa final'!$AA$66="Catastrófico"),CONCATENATE("R10C",'Mapa final'!$O$66),"")</f>
        <v/>
      </c>
      <c r="AK25" s="59" t="str">
        <f>IF(AND('Mapa final'!$Y$67="Alta",'Mapa final'!$AA$67="Catastrófico"),CONCATENATE("R10C",'Mapa final'!$O$67),"")</f>
        <v/>
      </c>
      <c r="AL25" s="59" t="str">
        <f>IF(AND('Mapa final'!$Y$68="Alta",'Mapa final'!$AA$68="Catastrófico"),CONCATENATE("R10C",'Mapa final'!$O$68),"")</f>
        <v/>
      </c>
      <c r="AM25" s="60" t="str">
        <f>IF(AND('Mapa final'!$Y$69="Alta",'Mapa final'!$AA$69="Catastrófico"),CONCATENATE("R10C",'Mapa final'!$O$69),"")</f>
        <v/>
      </c>
      <c r="AN25" s="80"/>
      <c r="AO25" s="414"/>
      <c r="AP25" s="415"/>
      <c r="AQ25" s="415"/>
      <c r="AR25" s="415"/>
      <c r="AS25" s="415"/>
      <c r="AT25" s="416"/>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3">
      <c r="A26" s="80"/>
      <c r="B26" s="360"/>
      <c r="C26" s="360"/>
      <c r="D26" s="361"/>
      <c r="E26" s="398" t="s">
        <v>116</v>
      </c>
      <c r="F26" s="399"/>
      <c r="G26" s="399"/>
      <c r="H26" s="399"/>
      <c r="I26" s="400"/>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438" t="s">
        <v>80</v>
      </c>
      <c r="AP26" s="439"/>
      <c r="AQ26" s="439"/>
      <c r="AR26" s="439"/>
      <c r="AS26" s="439"/>
      <c r="AT26" s="44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3">
      <c r="A27" s="80"/>
      <c r="B27" s="360"/>
      <c r="C27" s="360"/>
      <c r="D27" s="361"/>
      <c r="E27" s="417"/>
      <c r="F27" s="402"/>
      <c r="G27" s="402"/>
      <c r="H27" s="402"/>
      <c r="I27" s="403"/>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441"/>
      <c r="AP27" s="442"/>
      <c r="AQ27" s="442"/>
      <c r="AR27" s="442"/>
      <c r="AS27" s="442"/>
      <c r="AT27" s="443"/>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3">
      <c r="A28" s="80"/>
      <c r="B28" s="360"/>
      <c r="C28" s="360"/>
      <c r="D28" s="361"/>
      <c r="E28" s="401"/>
      <c r="F28" s="402"/>
      <c r="G28" s="402"/>
      <c r="H28" s="402"/>
      <c r="I28" s="403"/>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R3C1</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441"/>
      <c r="AP28" s="442"/>
      <c r="AQ28" s="442"/>
      <c r="AR28" s="442"/>
      <c r="AS28" s="442"/>
      <c r="AT28" s="443"/>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3">
      <c r="A29" s="80"/>
      <c r="B29" s="360"/>
      <c r="C29" s="360"/>
      <c r="D29" s="361"/>
      <c r="E29" s="401"/>
      <c r="F29" s="402"/>
      <c r="G29" s="402"/>
      <c r="H29" s="402"/>
      <c r="I29" s="403"/>
      <c r="J29" s="64" t="str">
        <f>IF(AND('Mapa final'!$Y$28="Media",'Mapa final'!$AA$28="Leve"),CONCATENATE("R4C",'Mapa final'!$O$28),"")</f>
        <v/>
      </c>
      <c r="K29" s="65" t="str">
        <f>IF(AND('Mapa final'!$Y$29="Media",'Mapa final'!$AA$29="Leve"),CONCATENATE("R4C",'Mapa final'!$O$29),"")</f>
        <v/>
      </c>
      <c r="L29" s="65" t="str">
        <f>IF(AND('Mapa final'!$Y$30="Media",'Mapa final'!$AA$30="Leve"),CONCATENATE("R4C",'Mapa final'!$O$30),"")</f>
        <v/>
      </c>
      <c r="M29" s="65" t="str">
        <f>IF(AND('Mapa final'!$Y$31="Media",'Mapa final'!$AA$31="Leve"),CONCATENATE("R4C",'Mapa final'!$O$31),"")</f>
        <v/>
      </c>
      <c r="N29" s="65" t="str">
        <f>IF(AND('Mapa final'!$Y$32="Media",'Mapa final'!$AA$32="Leve"),CONCATENATE("R4C",'Mapa final'!$O$32),"")</f>
        <v/>
      </c>
      <c r="O29" s="66" t="str">
        <f>IF(AND('Mapa final'!$Y$33="Media",'Mapa final'!$AA$33="Leve"),CONCATENATE("R4C",'Mapa final'!$O$33),"")</f>
        <v/>
      </c>
      <c r="P29" s="64" t="str">
        <f>IF(AND('Mapa final'!$Y$28="Media",'Mapa final'!$AA$28="Menor"),CONCATENATE("R4C",'Mapa final'!$O$28),"")</f>
        <v/>
      </c>
      <c r="Q29" s="65" t="str">
        <f>IF(AND('Mapa final'!$Y$29="Media",'Mapa final'!$AA$29="Menor"),CONCATENATE("R4C",'Mapa final'!$O$29),"")</f>
        <v/>
      </c>
      <c r="R29" s="65" t="str">
        <f>IF(AND('Mapa final'!$Y$30="Media",'Mapa final'!$AA$30="Menor"),CONCATENATE("R4C",'Mapa final'!$O$30),"")</f>
        <v/>
      </c>
      <c r="S29" s="65" t="str">
        <f>IF(AND('Mapa final'!$Y$31="Media",'Mapa final'!$AA$31="Menor"),CONCATENATE("R4C",'Mapa final'!$O$31),"")</f>
        <v/>
      </c>
      <c r="T29" s="65" t="str">
        <f>IF(AND('Mapa final'!$Y$32="Media",'Mapa final'!$AA$32="Menor"),CONCATENATE("R4C",'Mapa final'!$O$32),"")</f>
        <v/>
      </c>
      <c r="U29" s="66" t="str">
        <f>IF(AND('Mapa final'!$Y$33="Media",'Mapa final'!$AA$33="Menor"),CONCATENATE("R4C",'Mapa final'!$O$33),"")</f>
        <v/>
      </c>
      <c r="V29" s="64" t="str">
        <f>IF(AND('Mapa final'!$Y$28="Media",'Mapa final'!$AA$28="Moderado"),CONCATENATE("R4C",'Mapa final'!$O$28),"")</f>
        <v/>
      </c>
      <c r="W29" s="65" t="str">
        <f>IF(AND('Mapa final'!$Y$29="Media",'Mapa final'!$AA$29="Moderado"),CONCATENATE("R4C",'Mapa final'!$O$29),"")</f>
        <v/>
      </c>
      <c r="X29" s="65" t="str">
        <f>IF(AND('Mapa final'!$Y$30="Media",'Mapa final'!$AA$30="Moderado"),CONCATENATE("R4C",'Mapa final'!$O$30),"")</f>
        <v/>
      </c>
      <c r="Y29" s="65" t="str">
        <f>IF(AND('Mapa final'!$Y$31="Media",'Mapa final'!$AA$31="Moderado"),CONCATENATE("R4C",'Mapa final'!$O$31),"")</f>
        <v/>
      </c>
      <c r="Z29" s="65" t="str">
        <f>IF(AND('Mapa final'!$Y$32="Media",'Mapa final'!$AA$32="Moderado"),CONCATENATE("R4C",'Mapa final'!$O$32),"")</f>
        <v/>
      </c>
      <c r="AA29" s="66" t="str">
        <f>IF(AND('Mapa final'!$Y$33="Media",'Mapa final'!$AA$33="Moderado"),CONCATENATE("R4C",'Mapa final'!$O$33),"")</f>
        <v/>
      </c>
      <c r="AB29" s="49" t="str">
        <f>IF(AND('Mapa final'!$Y$28="Media",'Mapa final'!$AA$28="Mayor"),CONCATENATE("R4C",'Mapa final'!$O$28),"")</f>
        <v/>
      </c>
      <c r="AC29" s="50" t="str">
        <f>IF(AND('Mapa final'!$Y$29="Media",'Mapa final'!$AA$29="Mayor"),CONCATENATE("R4C",'Mapa final'!$O$29),"")</f>
        <v/>
      </c>
      <c r="AD29" s="50" t="str">
        <f>IF(AND('Mapa final'!$Y$30="Media",'Mapa final'!$AA$30="Mayor"),CONCATENATE("R4C",'Mapa final'!$O$30),"")</f>
        <v/>
      </c>
      <c r="AE29" s="50" t="str">
        <f>IF(AND('Mapa final'!$Y$31="Media",'Mapa final'!$AA$31="Mayor"),CONCATENATE("R4C",'Mapa final'!$O$31),"")</f>
        <v/>
      </c>
      <c r="AF29" s="50" t="str">
        <f>IF(AND('Mapa final'!$Y$32="Media",'Mapa final'!$AA$32="Mayor"),CONCATENATE("R4C",'Mapa final'!$O$32),"")</f>
        <v/>
      </c>
      <c r="AG29" s="51" t="str">
        <f>IF(AND('Mapa final'!$Y$33="Media",'Mapa final'!$AA$33="Mayor"),CONCATENATE("R4C",'Mapa final'!$O$33),"")</f>
        <v/>
      </c>
      <c r="AH29" s="52" t="str">
        <f>IF(AND('Mapa final'!$Y$28="Media",'Mapa final'!$AA$28="Catastrófico"),CONCATENATE("R4C",'Mapa final'!$O$28),"")</f>
        <v/>
      </c>
      <c r="AI29" s="53" t="str">
        <f>IF(AND('Mapa final'!$Y$29="Media",'Mapa final'!$AA$29="Catastrófico"),CONCATENATE("R4C",'Mapa final'!$O$29),"")</f>
        <v/>
      </c>
      <c r="AJ29" s="53" t="str">
        <f>IF(AND('Mapa final'!$Y$30="Media",'Mapa final'!$AA$30="Catastrófico"),CONCATENATE("R4C",'Mapa final'!$O$30),"")</f>
        <v/>
      </c>
      <c r="AK29" s="53" t="str">
        <f>IF(AND('Mapa final'!$Y$31="Media",'Mapa final'!$AA$31="Catastrófico"),CONCATENATE("R4C",'Mapa final'!$O$31),"")</f>
        <v/>
      </c>
      <c r="AL29" s="53" t="str">
        <f>IF(AND('Mapa final'!$Y$32="Media",'Mapa final'!$AA$32="Catastrófico"),CONCATENATE("R4C",'Mapa final'!$O$32),"")</f>
        <v/>
      </c>
      <c r="AM29" s="54" t="str">
        <f>IF(AND('Mapa final'!$Y$33="Media",'Mapa final'!$AA$33="Catastrófico"),CONCATENATE("R4C",'Mapa final'!$O$33),"")</f>
        <v/>
      </c>
      <c r="AN29" s="80"/>
      <c r="AO29" s="441"/>
      <c r="AP29" s="442"/>
      <c r="AQ29" s="442"/>
      <c r="AR29" s="442"/>
      <c r="AS29" s="442"/>
      <c r="AT29" s="443"/>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3">
      <c r="A30" s="80"/>
      <c r="B30" s="360"/>
      <c r="C30" s="360"/>
      <c r="D30" s="361"/>
      <c r="E30" s="401"/>
      <c r="F30" s="402"/>
      <c r="G30" s="402"/>
      <c r="H30" s="402"/>
      <c r="I30" s="403"/>
      <c r="J30" s="64" t="str">
        <f>IF(AND('Mapa final'!$Y$34="Media",'Mapa final'!$AA$34="Leve"),CONCATENATE("R5C",'Mapa final'!$O$34),"")</f>
        <v/>
      </c>
      <c r="K30" s="65" t="str">
        <f>IF(AND('Mapa final'!$Y$35="Media",'Mapa final'!$AA$35="Leve"),CONCATENATE("R5C",'Mapa final'!$O$35),"")</f>
        <v/>
      </c>
      <c r="L30" s="65" t="str">
        <f>IF(AND('Mapa final'!$Y$36="Media",'Mapa final'!$AA$36="Leve"),CONCATENATE("R5C",'Mapa final'!$O$36),"")</f>
        <v/>
      </c>
      <c r="M30" s="65" t="str">
        <f>IF(AND('Mapa final'!$Y$37="Media",'Mapa final'!$AA$37="Leve"),CONCATENATE("R5C",'Mapa final'!$O$37),"")</f>
        <v/>
      </c>
      <c r="N30" s="65" t="str">
        <f>IF(AND('Mapa final'!$Y$38="Media",'Mapa final'!$AA$38="Leve"),CONCATENATE("R5C",'Mapa final'!$O$38),"")</f>
        <v/>
      </c>
      <c r="O30" s="66" t="str">
        <f>IF(AND('Mapa final'!$Y$39="Media",'Mapa final'!$AA$39="Leve"),CONCATENATE("R5C",'Mapa final'!$O$39),"")</f>
        <v/>
      </c>
      <c r="P30" s="64" t="str">
        <f>IF(AND('Mapa final'!$Y$34="Media",'Mapa final'!$AA$34="Menor"),CONCATENATE("R5C",'Mapa final'!$O$34),"")</f>
        <v/>
      </c>
      <c r="Q30" s="65" t="str">
        <f>IF(AND('Mapa final'!$Y$35="Media",'Mapa final'!$AA$35="Menor"),CONCATENATE("R5C",'Mapa final'!$O$35),"")</f>
        <v/>
      </c>
      <c r="R30" s="65" t="str">
        <f>IF(AND('Mapa final'!$Y$36="Media",'Mapa final'!$AA$36="Menor"),CONCATENATE("R5C",'Mapa final'!$O$36),"")</f>
        <v/>
      </c>
      <c r="S30" s="65" t="str">
        <f>IF(AND('Mapa final'!$Y$37="Media",'Mapa final'!$AA$37="Menor"),CONCATENATE("R5C",'Mapa final'!$O$37),"")</f>
        <v/>
      </c>
      <c r="T30" s="65" t="str">
        <f>IF(AND('Mapa final'!$Y$38="Media",'Mapa final'!$AA$38="Menor"),CONCATENATE("R5C",'Mapa final'!$O$38),"")</f>
        <v/>
      </c>
      <c r="U30" s="66" t="str">
        <f>IF(AND('Mapa final'!$Y$39="Media",'Mapa final'!$AA$39="Menor"),CONCATENATE("R5C",'Mapa final'!$O$39),"")</f>
        <v/>
      </c>
      <c r="V30" s="64" t="str">
        <f>IF(AND('Mapa final'!$Y$34="Media",'Mapa final'!$AA$34="Moderado"),CONCATENATE("R5C",'Mapa final'!$O$34),"")</f>
        <v/>
      </c>
      <c r="W30" s="65" t="str">
        <f>IF(AND('Mapa final'!$Y$35="Media",'Mapa final'!$AA$35="Moderado"),CONCATENATE("R5C",'Mapa final'!$O$35),"")</f>
        <v/>
      </c>
      <c r="X30" s="65" t="str">
        <f>IF(AND('Mapa final'!$Y$36="Media",'Mapa final'!$AA$36="Moderado"),CONCATENATE("R5C",'Mapa final'!$O$36),"")</f>
        <v/>
      </c>
      <c r="Y30" s="65" t="str">
        <f>IF(AND('Mapa final'!$Y$37="Media",'Mapa final'!$AA$37="Moderado"),CONCATENATE("R5C",'Mapa final'!$O$37),"")</f>
        <v/>
      </c>
      <c r="Z30" s="65" t="str">
        <f>IF(AND('Mapa final'!$Y$38="Media",'Mapa final'!$AA$38="Moderado"),CONCATENATE("R5C",'Mapa final'!$O$38),"")</f>
        <v/>
      </c>
      <c r="AA30" s="66" t="str">
        <f>IF(AND('Mapa final'!$Y$39="Media",'Mapa final'!$AA$39="Moderado"),CONCATENATE("R5C",'Mapa final'!$O$39),"")</f>
        <v/>
      </c>
      <c r="AB30" s="49" t="str">
        <f>IF(AND('Mapa final'!$Y$34="Media",'Mapa final'!$AA$34="Mayor"),CONCATENATE("R5C",'Mapa final'!$O$34),"")</f>
        <v/>
      </c>
      <c r="AC30" s="50" t="str">
        <f>IF(AND('Mapa final'!$Y$35="Media",'Mapa final'!$AA$35="Mayor"),CONCATENATE("R5C",'Mapa final'!$O$35),"")</f>
        <v/>
      </c>
      <c r="AD30" s="50" t="str">
        <f>IF(AND('Mapa final'!$Y$36="Media",'Mapa final'!$AA$36="Mayor"),CONCATENATE("R5C",'Mapa final'!$O$36),"")</f>
        <v/>
      </c>
      <c r="AE30" s="50" t="str">
        <f>IF(AND('Mapa final'!$Y$37="Media",'Mapa final'!$AA$37="Mayor"),CONCATENATE("R5C",'Mapa final'!$O$37),"")</f>
        <v/>
      </c>
      <c r="AF30" s="50" t="str">
        <f>IF(AND('Mapa final'!$Y$38="Media",'Mapa final'!$AA$38="Mayor"),CONCATENATE("R5C",'Mapa final'!$O$38),"")</f>
        <v/>
      </c>
      <c r="AG30" s="51" t="str">
        <f>IF(AND('Mapa final'!$Y$39="Media",'Mapa final'!$AA$39="Mayor"),CONCATENATE("R5C",'Mapa final'!$O$39),"")</f>
        <v/>
      </c>
      <c r="AH30" s="52" t="str">
        <f>IF(AND('Mapa final'!$Y$34="Media",'Mapa final'!$AA$34="Catastrófico"),CONCATENATE("R5C",'Mapa final'!$O$34),"")</f>
        <v/>
      </c>
      <c r="AI30" s="53" t="str">
        <f>IF(AND('Mapa final'!$Y$35="Media",'Mapa final'!$AA$35="Catastrófico"),CONCATENATE("R5C",'Mapa final'!$O$35),"")</f>
        <v/>
      </c>
      <c r="AJ30" s="53" t="str">
        <f>IF(AND('Mapa final'!$Y$36="Media",'Mapa final'!$AA$36="Catastrófico"),CONCATENATE("R5C",'Mapa final'!$O$36),"")</f>
        <v/>
      </c>
      <c r="AK30" s="53" t="str">
        <f>IF(AND('Mapa final'!$Y$37="Media",'Mapa final'!$AA$37="Catastrófico"),CONCATENATE("R5C",'Mapa final'!$O$37),"")</f>
        <v/>
      </c>
      <c r="AL30" s="53" t="str">
        <f>IF(AND('Mapa final'!$Y$38="Media",'Mapa final'!$AA$38="Catastrófico"),CONCATENATE("R5C",'Mapa final'!$O$38),"")</f>
        <v/>
      </c>
      <c r="AM30" s="54" t="str">
        <f>IF(AND('Mapa final'!$Y$39="Media",'Mapa final'!$AA$39="Catastrófico"),CONCATENATE("R5C",'Mapa final'!$O$39),"")</f>
        <v/>
      </c>
      <c r="AN30" s="80"/>
      <c r="AO30" s="441"/>
      <c r="AP30" s="442"/>
      <c r="AQ30" s="442"/>
      <c r="AR30" s="442"/>
      <c r="AS30" s="442"/>
      <c r="AT30" s="44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3">
      <c r="A31" s="80"/>
      <c r="B31" s="360"/>
      <c r="C31" s="360"/>
      <c r="D31" s="361"/>
      <c r="E31" s="401"/>
      <c r="F31" s="402"/>
      <c r="G31" s="402"/>
      <c r="H31" s="402"/>
      <c r="I31" s="403"/>
      <c r="J31" s="64" t="str">
        <f>IF(AND('Mapa final'!$Y$40="Media",'Mapa final'!$AA$40="Leve"),CONCATENATE("R6C",'Mapa final'!$O$40),"")</f>
        <v/>
      </c>
      <c r="K31" s="65" t="str">
        <f>IF(AND('Mapa final'!$Y$41="Media",'Mapa final'!$AA$41="Leve"),CONCATENATE("R6C",'Mapa final'!$O$41),"")</f>
        <v/>
      </c>
      <c r="L31" s="65" t="str">
        <f>IF(AND('Mapa final'!$Y$42="Media",'Mapa final'!$AA$42="Leve"),CONCATENATE("R6C",'Mapa final'!$O$42),"")</f>
        <v/>
      </c>
      <c r="M31" s="65" t="str">
        <f>IF(AND('Mapa final'!$Y$43="Media",'Mapa final'!$AA$43="Leve"),CONCATENATE("R6C",'Mapa final'!$O$43),"")</f>
        <v/>
      </c>
      <c r="N31" s="65" t="str">
        <f>IF(AND('Mapa final'!$Y$44="Media",'Mapa final'!$AA$44="Leve"),CONCATENATE("R6C",'Mapa final'!$O$44),"")</f>
        <v/>
      </c>
      <c r="O31" s="66" t="str">
        <f>IF(AND('Mapa final'!$Y$45="Media",'Mapa final'!$AA$45="Leve"),CONCATENATE("R6C",'Mapa final'!$O$45),"")</f>
        <v/>
      </c>
      <c r="P31" s="64" t="str">
        <f>IF(AND('Mapa final'!$Y$40="Media",'Mapa final'!$AA$40="Menor"),CONCATENATE("R6C",'Mapa final'!$O$40),"")</f>
        <v/>
      </c>
      <c r="Q31" s="65" t="str">
        <f>IF(AND('Mapa final'!$Y$41="Media",'Mapa final'!$AA$41="Menor"),CONCATENATE("R6C",'Mapa final'!$O$41),"")</f>
        <v/>
      </c>
      <c r="R31" s="65" t="str">
        <f>IF(AND('Mapa final'!$Y$42="Media",'Mapa final'!$AA$42="Menor"),CONCATENATE("R6C",'Mapa final'!$O$42),"")</f>
        <v/>
      </c>
      <c r="S31" s="65" t="str">
        <f>IF(AND('Mapa final'!$Y$43="Media",'Mapa final'!$AA$43="Menor"),CONCATENATE("R6C",'Mapa final'!$O$43),"")</f>
        <v/>
      </c>
      <c r="T31" s="65" t="str">
        <f>IF(AND('Mapa final'!$Y$44="Media",'Mapa final'!$AA$44="Menor"),CONCATENATE("R6C",'Mapa final'!$O$44),"")</f>
        <v/>
      </c>
      <c r="U31" s="66" t="str">
        <f>IF(AND('Mapa final'!$Y$45="Media",'Mapa final'!$AA$45="Menor"),CONCATENATE("R6C",'Mapa final'!$O$45),"")</f>
        <v/>
      </c>
      <c r="V31" s="64" t="str">
        <f>IF(AND('Mapa final'!$Y$40="Media",'Mapa final'!$AA$40="Moderado"),CONCATENATE("R6C",'Mapa final'!$O$40),"")</f>
        <v/>
      </c>
      <c r="W31" s="65" t="str">
        <f>IF(AND('Mapa final'!$Y$41="Media",'Mapa final'!$AA$41="Moderado"),CONCATENATE("R6C",'Mapa final'!$O$41),"")</f>
        <v/>
      </c>
      <c r="X31" s="65" t="str">
        <f>IF(AND('Mapa final'!$Y$42="Media",'Mapa final'!$AA$42="Moderado"),CONCATENATE("R6C",'Mapa final'!$O$42),"")</f>
        <v/>
      </c>
      <c r="Y31" s="65" t="str">
        <f>IF(AND('Mapa final'!$Y$43="Media",'Mapa final'!$AA$43="Moderado"),CONCATENATE("R6C",'Mapa final'!$O$43),"")</f>
        <v/>
      </c>
      <c r="Z31" s="65" t="str">
        <f>IF(AND('Mapa final'!$Y$44="Media",'Mapa final'!$AA$44="Moderado"),CONCATENATE("R6C",'Mapa final'!$O$44),"")</f>
        <v/>
      </c>
      <c r="AA31" s="66" t="str">
        <f>IF(AND('Mapa final'!$Y$45="Media",'Mapa final'!$AA$45="Moderado"),CONCATENATE("R6C",'Mapa final'!$O$45),"")</f>
        <v/>
      </c>
      <c r="AB31" s="49" t="str">
        <f>IF(AND('Mapa final'!$Y$40="Media",'Mapa final'!$AA$40="Mayor"),CONCATENATE("R6C",'Mapa final'!$O$40),"")</f>
        <v/>
      </c>
      <c r="AC31" s="50" t="str">
        <f>IF(AND('Mapa final'!$Y$41="Media",'Mapa final'!$AA$41="Mayor"),CONCATENATE("R6C",'Mapa final'!$O$41),"")</f>
        <v/>
      </c>
      <c r="AD31" s="50" t="str">
        <f>IF(AND('Mapa final'!$Y$42="Media",'Mapa final'!$AA$42="Mayor"),CONCATENATE("R6C",'Mapa final'!$O$42),"")</f>
        <v/>
      </c>
      <c r="AE31" s="50" t="str">
        <f>IF(AND('Mapa final'!$Y$43="Media",'Mapa final'!$AA$43="Mayor"),CONCATENATE("R6C",'Mapa final'!$O$43),"")</f>
        <v/>
      </c>
      <c r="AF31" s="50" t="str">
        <f>IF(AND('Mapa final'!$Y$44="Media",'Mapa final'!$AA$44="Mayor"),CONCATENATE("R6C",'Mapa final'!$O$44),"")</f>
        <v/>
      </c>
      <c r="AG31" s="51" t="str">
        <f>IF(AND('Mapa final'!$Y$45="Media",'Mapa final'!$AA$45="Mayor"),CONCATENATE("R6C",'Mapa final'!$O$45),"")</f>
        <v/>
      </c>
      <c r="AH31" s="52" t="str">
        <f>IF(AND('Mapa final'!$Y$40="Media",'Mapa final'!$AA$40="Catastrófico"),CONCATENATE("R6C",'Mapa final'!$O$40),"")</f>
        <v/>
      </c>
      <c r="AI31" s="53" t="str">
        <f>IF(AND('Mapa final'!$Y$41="Media",'Mapa final'!$AA$41="Catastrófico"),CONCATENATE("R6C",'Mapa final'!$O$41),"")</f>
        <v/>
      </c>
      <c r="AJ31" s="53" t="str">
        <f>IF(AND('Mapa final'!$Y$42="Media",'Mapa final'!$AA$42="Catastrófico"),CONCATENATE("R6C",'Mapa final'!$O$42),"")</f>
        <v/>
      </c>
      <c r="AK31" s="53" t="str">
        <f>IF(AND('Mapa final'!$Y$43="Media",'Mapa final'!$AA$43="Catastrófico"),CONCATENATE("R6C",'Mapa final'!$O$43),"")</f>
        <v/>
      </c>
      <c r="AL31" s="53" t="str">
        <f>IF(AND('Mapa final'!$Y$44="Media",'Mapa final'!$AA$44="Catastrófico"),CONCATENATE("R6C",'Mapa final'!$O$44),"")</f>
        <v/>
      </c>
      <c r="AM31" s="54" t="str">
        <f>IF(AND('Mapa final'!$Y$45="Media",'Mapa final'!$AA$45="Catastrófico"),CONCATENATE("R6C",'Mapa final'!$O$45),"")</f>
        <v/>
      </c>
      <c r="AN31" s="80"/>
      <c r="AO31" s="441"/>
      <c r="AP31" s="442"/>
      <c r="AQ31" s="442"/>
      <c r="AR31" s="442"/>
      <c r="AS31" s="442"/>
      <c r="AT31" s="44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3">
      <c r="A32" s="80"/>
      <c r="B32" s="360"/>
      <c r="C32" s="360"/>
      <c r="D32" s="361"/>
      <c r="E32" s="401"/>
      <c r="F32" s="402"/>
      <c r="G32" s="402"/>
      <c r="H32" s="402"/>
      <c r="I32" s="403"/>
      <c r="J32" s="64" t="str">
        <f>IF(AND('Mapa final'!$Y$46="Media",'Mapa final'!$AA$46="Leve"),CONCATENATE("R7C",'Mapa final'!$O$46),"")</f>
        <v/>
      </c>
      <c r="K32" s="65" t="str">
        <f>IF(AND('Mapa final'!$Y$47="Media",'Mapa final'!$AA$47="Leve"),CONCATENATE("R7C",'Mapa final'!$O$47),"")</f>
        <v/>
      </c>
      <c r="L32" s="65" t="str">
        <f>IF(AND('Mapa final'!$Y$48="Media",'Mapa final'!$AA$48="Leve"),CONCATENATE("R7C",'Mapa final'!$O$48),"")</f>
        <v/>
      </c>
      <c r="M32" s="65" t="str">
        <f>IF(AND('Mapa final'!$Y$49="Media",'Mapa final'!$AA$49="Leve"),CONCATENATE("R7C",'Mapa final'!$O$49),"")</f>
        <v/>
      </c>
      <c r="N32" s="65" t="str">
        <f>IF(AND('Mapa final'!$Y$50="Media",'Mapa final'!$AA$50="Leve"),CONCATENATE("R7C",'Mapa final'!$O$50),"")</f>
        <v/>
      </c>
      <c r="O32" s="66" t="str">
        <f>IF(AND('Mapa final'!$Y$51="Media",'Mapa final'!$AA$51="Leve"),CONCATENATE("R7C",'Mapa final'!$O$51),"")</f>
        <v/>
      </c>
      <c r="P32" s="64" t="str">
        <f>IF(AND('Mapa final'!$Y$46="Media",'Mapa final'!$AA$46="Menor"),CONCATENATE("R7C",'Mapa final'!$O$46),"")</f>
        <v/>
      </c>
      <c r="Q32" s="65" t="str">
        <f>IF(AND('Mapa final'!$Y$47="Media",'Mapa final'!$AA$47="Menor"),CONCATENATE("R7C",'Mapa final'!$O$47),"")</f>
        <v/>
      </c>
      <c r="R32" s="65" t="str">
        <f>IF(AND('Mapa final'!$Y$48="Media",'Mapa final'!$AA$48="Menor"),CONCATENATE("R7C",'Mapa final'!$O$48),"")</f>
        <v/>
      </c>
      <c r="S32" s="65" t="str">
        <f>IF(AND('Mapa final'!$Y$49="Media",'Mapa final'!$AA$49="Menor"),CONCATENATE("R7C",'Mapa final'!$O$49),"")</f>
        <v/>
      </c>
      <c r="T32" s="65" t="str">
        <f>IF(AND('Mapa final'!$Y$50="Media",'Mapa final'!$AA$50="Menor"),CONCATENATE("R7C",'Mapa final'!$O$50),"")</f>
        <v/>
      </c>
      <c r="U32" s="66" t="str">
        <f>IF(AND('Mapa final'!$Y$51="Media",'Mapa final'!$AA$51="Menor"),CONCATENATE("R7C",'Mapa final'!$O$51),"")</f>
        <v/>
      </c>
      <c r="V32" s="64" t="str">
        <f>IF(AND('Mapa final'!$Y$46="Media",'Mapa final'!$AA$46="Moderado"),CONCATENATE("R7C",'Mapa final'!$O$46),"")</f>
        <v/>
      </c>
      <c r="W32" s="65" t="str">
        <f>IF(AND('Mapa final'!$Y$47="Media",'Mapa final'!$AA$47="Moderado"),CONCATENATE("R7C",'Mapa final'!$O$47),"")</f>
        <v/>
      </c>
      <c r="X32" s="65" t="str">
        <f>IF(AND('Mapa final'!$Y$48="Media",'Mapa final'!$AA$48="Moderado"),CONCATENATE("R7C",'Mapa final'!$O$48),"")</f>
        <v/>
      </c>
      <c r="Y32" s="65" t="str">
        <f>IF(AND('Mapa final'!$Y$49="Media",'Mapa final'!$AA$49="Moderado"),CONCATENATE("R7C",'Mapa final'!$O$49),"")</f>
        <v/>
      </c>
      <c r="Z32" s="65" t="str">
        <f>IF(AND('Mapa final'!$Y$50="Media",'Mapa final'!$AA$50="Moderado"),CONCATENATE("R7C",'Mapa final'!$O$50),"")</f>
        <v/>
      </c>
      <c r="AA32" s="66" t="str">
        <f>IF(AND('Mapa final'!$Y$51="Media",'Mapa final'!$AA$51="Moderado"),CONCATENATE("R7C",'Mapa final'!$O$51),"")</f>
        <v/>
      </c>
      <c r="AB32" s="49" t="str">
        <f>IF(AND('Mapa final'!$Y$46="Media",'Mapa final'!$AA$46="Mayor"),CONCATENATE("R7C",'Mapa final'!$O$46),"")</f>
        <v/>
      </c>
      <c r="AC32" s="50" t="str">
        <f>IF(AND('Mapa final'!$Y$47="Media",'Mapa final'!$AA$47="Mayor"),CONCATENATE("R7C",'Mapa final'!$O$47),"")</f>
        <v/>
      </c>
      <c r="AD32" s="50" t="str">
        <f>IF(AND('Mapa final'!$Y$48="Media",'Mapa final'!$AA$48="Mayor"),CONCATENATE("R7C",'Mapa final'!$O$48),"")</f>
        <v/>
      </c>
      <c r="AE32" s="50" t="str">
        <f>IF(AND('Mapa final'!$Y$49="Media",'Mapa final'!$AA$49="Mayor"),CONCATENATE("R7C",'Mapa final'!$O$49),"")</f>
        <v/>
      </c>
      <c r="AF32" s="50" t="str">
        <f>IF(AND('Mapa final'!$Y$50="Media",'Mapa final'!$AA$50="Mayor"),CONCATENATE("R7C",'Mapa final'!$O$50),"")</f>
        <v/>
      </c>
      <c r="AG32" s="51" t="str">
        <f>IF(AND('Mapa final'!$Y$51="Media",'Mapa final'!$AA$51="Mayor"),CONCATENATE("R7C",'Mapa final'!$O$51),"")</f>
        <v/>
      </c>
      <c r="AH32" s="52" t="str">
        <f>IF(AND('Mapa final'!$Y$46="Media",'Mapa final'!$AA$46="Catastrófico"),CONCATENATE("R7C",'Mapa final'!$O$46),"")</f>
        <v/>
      </c>
      <c r="AI32" s="53" t="str">
        <f>IF(AND('Mapa final'!$Y$47="Media",'Mapa final'!$AA$47="Catastrófico"),CONCATENATE("R7C",'Mapa final'!$O$47),"")</f>
        <v/>
      </c>
      <c r="AJ32" s="53" t="str">
        <f>IF(AND('Mapa final'!$Y$48="Media",'Mapa final'!$AA$48="Catastrófico"),CONCATENATE("R7C",'Mapa final'!$O$48),"")</f>
        <v/>
      </c>
      <c r="AK32" s="53" t="str">
        <f>IF(AND('Mapa final'!$Y$49="Media",'Mapa final'!$AA$49="Catastrófico"),CONCATENATE("R7C",'Mapa final'!$O$49),"")</f>
        <v/>
      </c>
      <c r="AL32" s="53" t="str">
        <f>IF(AND('Mapa final'!$Y$50="Media",'Mapa final'!$AA$50="Catastrófico"),CONCATENATE("R7C",'Mapa final'!$O$50),"")</f>
        <v/>
      </c>
      <c r="AM32" s="54" t="str">
        <f>IF(AND('Mapa final'!$Y$51="Media",'Mapa final'!$AA$51="Catastrófico"),CONCATENATE("R7C",'Mapa final'!$O$51),"")</f>
        <v/>
      </c>
      <c r="AN32" s="80"/>
      <c r="AO32" s="441"/>
      <c r="AP32" s="442"/>
      <c r="AQ32" s="442"/>
      <c r="AR32" s="442"/>
      <c r="AS32" s="442"/>
      <c r="AT32" s="44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3">
      <c r="A33" s="80"/>
      <c r="B33" s="360"/>
      <c r="C33" s="360"/>
      <c r="D33" s="361"/>
      <c r="E33" s="401"/>
      <c r="F33" s="402"/>
      <c r="G33" s="402"/>
      <c r="H33" s="402"/>
      <c r="I33" s="403"/>
      <c r="J33" s="64" t="str">
        <f>IF(AND('Mapa final'!$Y$52="Media",'Mapa final'!$AA$52="Leve"),CONCATENATE("R8C",'Mapa final'!$O$52),"")</f>
        <v/>
      </c>
      <c r="K33" s="65" t="str">
        <f>IF(AND('Mapa final'!$Y$53="Media",'Mapa final'!$AA$53="Leve"),CONCATENATE("R8C",'Mapa final'!$O$53),"")</f>
        <v/>
      </c>
      <c r="L33" s="65" t="str">
        <f>IF(AND('Mapa final'!$Y$54="Media",'Mapa final'!$AA$54="Leve"),CONCATENATE("R8C",'Mapa final'!$O$54),"")</f>
        <v/>
      </c>
      <c r="M33" s="65" t="str">
        <f>IF(AND('Mapa final'!$Y$55="Media",'Mapa final'!$AA$55="Leve"),CONCATENATE("R8C",'Mapa final'!$O$55),"")</f>
        <v/>
      </c>
      <c r="N33" s="65" t="str">
        <f>IF(AND('Mapa final'!$Y$56="Media",'Mapa final'!$AA$56="Leve"),CONCATENATE("R8C",'Mapa final'!$O$56),"")</f>
        <v/>
      </c>
      <c r="O33" s="66" t="str">
        <f>IF(AND('Mapa final'!$Y$57="Media",'Mapa final'!$AA$57="Leve"),CONCATENATE("R8C",'Mapa final'!$O$57),"")</f>
        <v/>
      </c>
      <c r="P33" s="64" t="str">
        <f>IF(AND('Mapa final'!$Y$52="Media",'Mapa final'!$AA$52="Menor"),CONCATENATE("R8C",'Mapa final'!$O$52),"")</f>
        <v/>
      </c>
      <c r="Q33" s="65" t="str">
        <f>IF(AND('Mapa final'!$Y$53="Media",'Mapa final'!$AA$53="Menor"),CONCATENATE("R8C",'Mapa final'!$O$53),"")</f>
        <v/>
      </c>
      <c r="R33" s="65" t="str">
        <f>IF(AND('Mapa final'!$Y$54="Media",'Mapa final'!$AA$54="Menor"),CONCATENATE("R8C",'Mapa final'!$O$54),"")</f>
        <v/>
      </c>
      <c r="S33" s="65" t="str">
        <f>IF(AND('Mapa final'!$Y$55="Media",'Mapa final'!$AA$55="Menor"),CONCATENATE("R8C",'Mapa final'!$O$55),"")</f>
        <v/>
      </c>
      <c r="T33" s="65" t="str">
        <f>IF(AND('Mapa final'!$Y$56="Media",'Mapa final'!$AA$56="Menor"),CONCATENATE("R8C",'Mapa final'!$O$56),"")</f>
        <v/>
      </c>
      <c r="U33" s="66" t="str">
        <f>IF(AND('Mapa final'!$Y$57="Media",'Mapa final'!$AA$57="Menor"),CONCATENATE("R8C",'Mapa final'!$O$57),"")</f>
        <v/>
      </c>
      <c r="V33" s="64" t="str">
        <f>IF(AND('Mapa final'!$Y$52="Media",'Mapa final'!$AA$52="Moderado"),CONCATENATE("R8C",'Mapa final'!$O$52),"")</f>
        <v/>
      </c>
      <c r="W33" s="65" t="str">
        <f>IF(AND('Mapa final'!$Y$53="Media",'Mapa final'!$AA$53="Moderado"),CONCATENATE("R8C",'Mapa final'!$O$53),"")</f>
        <v/>
      </c>
      <c r="X33" s="65" t="str">
        <f>IF(AND('Mapa final'!$Y$54="Media",'Mapa final'!$AA$54="Moderado"),CONCATENATE("R8C",'Mapa final'!$O$54),"")</f>
        <v/>
      </c>
      <c r="Y33" s="65" t="str">
        <f>IF(AND('Mapa final'!$Y$55="Media",'Mapa final'!$AA$55="Moderado"),CONCATENATE("R8C",'Mapa final'!$O$55),"")</f>
        <v/>
      </c>
      <c r="Z33" s="65" t="str">
        <f>IF(AND('Mapa final'!$Y$56="Media",'Mapa final'!$AA$56="Moderado"),CONCATENATE("R8C",'Mapa final'!$O$56),"")</f>
        <v/>
      </c>
      <c r="AA33" s="66" t="str">
        <f>IF(AND('Mapa final'!$Y$57="Media",'Mapa final'!$AA$57="Moderado"),CONCATENATE("R8C",'Mapa final'!$O$57),"")</f>
        <v/>
      </c>
      <c r="AB33" s="49" t="str">
        <f>IF(AND('Mapa final'!$Y$52="Media",'Mapa final'!$AA$52="Mayor"),CONCATENATE("R8C",'Mapa final'!$O$52),"")</f>
        <v/>
      </c>
      <c r="AC33" s="50" t="str">
        <f>IF(AND('Mapa final'!$Y$53="Media",'Mapa final'!$AA$53="Mayor"),CONCATENATE("R8C",'Mapa final'!$O$53),"")</f>
        <v/>
      </c>
      <c r="AD33" s="50" t="str">
        <f>IF(AND('Mapa final'!$Y$54="Media",'Mapa final'!$AA$54="Mayor"),CONCATENATE("R8C",'Mapa final'!$O$54),"")</f>
        <v/>
      </c>
      <c r="AE33" s="50" t="str">
        <f>IF(AND('Mapa final'!$Y$55="Media",'Mapa final'!$AA$55="Mayor"),CONCATENATE("R8C",'Mapa final'!$O$55),"")</f>
        <v/>
      </c>
      <c r="AF33" s="50" t="str">
        <f>IF(AND('Mapa final'!$Y$56="Media",'Mapa final'!$AA$56="Mayor"),CONCATENATE("R8C",'Mapa final'!$O$56),"")</f>
        <v/>
      </c>
      <c r="AG33" s="51" t="str">
        <f>IF(AND('Mapa final'!$Y$57="Media",'Mapa final'!$AA$57="Mayor"),CONCATENATE("R8C",'Mapa final'!$O$57),"")</f>
        <v/>
      </c>
      <c r="AH33" s="52" t="str">
        <f>IF(AND('Mapa final'!$Y$52="Media",'Mapa final'!$AA$52="Catastrófico"),CONCATENATE("R8C",'Mapa final'!$O$52),"")</f>
        <v/>
      </c>
      <c r="AI33" s="53" t="str">
        <f>IF(AND('Mapa final'!$Y$53="Media",'Mapa final'!$AA$53="Catastrófico"),CONCATENATE("R8C",'Mapa final'!$O$53),"")</f>
        <v/>
      </c>
      <c r="AJ33" s="53" t="str">
        <f>IF(AND('Mapa final'!$Y$54="Media",'Mapa final'!$AA$54="Catastrófico"),CONCATENATE("R8C",'Mapa final'!$O$54),"")</f>
        <v/>
      </c>
      <c r="AK33" s="53" t="str">
        <f>IF(AND('Mapa final'!$Y$55="Media",'Mapa final'!$AA$55="Catastrófico"),CONCATENATE("R8C",'Mapa final'!$O$55),"")</f>
        <v/>
      </c>
      <c r="AL33" s="53" t="str">
        <f>IF(AND('Mapa final'!$Y$56="Media",'Mapa final'!$AA$56="Catastrófico"),CONCATENATE("R8C",'Mapa final'!$O$56),"")</f>
        <v/>
      </c>
      <c r="AM33" s="54" t="str">
        <f>IF(AND('Mapa final'!$Y$57="Media",'Mapa final'!$AA$57="Catastrófico"),CONCATENATE("R8C",'Mapa final'!$O$57),"")</f>
        <v/>
      </c>
      <c r="AN33" s="80"/>
      <c r="AO33" s="441"/>
      <c r="AP33" s="442"/>
      <c r="AQ33" s="442"/>
      <c r="AR33" s="442"/>
      <c r="AS33" s="442"/>
      <c r="AT33" s="44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3">
      <c r="A34" s="80"/>
      <c r="B34" s="360"/>
      <c r="C34" s="360"/>
      <c r="D34" s="361"/>
      <c r="E34" s="401"/>
      <c r="F34" s="402"/>
      <c r="G34" s="402"/>
      <c r="H34" s="402"/>
      <c r="I34" s="403"/>
      <c r="J34" s="64" t="str">
        <f>IF(AND('Mapa final'!$Y$58="Media",'Mapa final'!$AA$58="Leve"),CONCATENATE("R9C",'Mapa final'!$O$58),"")</f>
        <v/>
      </c>
      <c r="K34" s="65" t="str">
        <f>IF(AND('Mapa final'!$Y$59="Media",'Mapa final'!$AA$59="Leve"),CONCATENATE("R9C",'Mapa final'!$O$59),"")</f>
        <v/>
      </c>
      <c r="L34" s="65" t="str">
        <f>IF(AND('Mapa final'!$Y$60="Media",'Mapa final'!$AA$60="Leve"),CONCATENATE("R9C",'Mapa final'!$O$60),"")</f>
        <v/>
      </c>
      <c r="M34" s="65" t="str">
        <f>IF(AND('Mapa final'!$Y$61="Media",'Mapa final'!$AA$61="Leve"),CONCATENATE("R9C",'Mapa final'!$O$61),"")</f>
        <v/>
      </c>
      <c r="N34" s="65" t="str">
        <f>IF(AND('Mapa final'!$Y$62="Media",'Mapa final'!$AA$62="Leve"),CONCATENATE("R9C",'Mapa final'!$O$62),"")</f>
        <v/>
      </c>
      <c r="O34" s="66" t="str">
        <f>IF(AND('Mapa final'!$Y$63="Media",'Mapa final'!$AA$63="Leve"),CONCATENATE("R9C",'Mapa final'!$O$63),"")</f>
        <v/>
      </c>
      <c r="P34" s="64" t="str">
        <f>IF(AND('Mapa final'!$Y$58="Media",'Mapa final'!$AA$58="Menor"),CONCATENATE("R9C",'Mapa final'!$O$58),"")</f>
        <v/>
      </c>
      <c r="Q34" s="65" t="str">
        <f>IF(AND('Mapa final'!$Y$59="Media",'Mapa final'!$AA$59="Menor"),CONCATENATE("R9C",'Mapa final'!$O$59),"")</f>
        <v/>
      </c>
      <c r="R34" s="65" t="str">
        <f>IF(AND('Mapa final'!$Y$60="Media",'Mapa final'!$AA$60="Menor"),CONCATENATE("R9C",'Mapa final'!$O$60),"")</f>
        <v/>
      </c>
      <c r="S34" s="65" t="str">
        <f>IF(AND('Mapa final'!$Y$61="Media",'Mapa final'!$AA$61="Menor"),CONCATENATE("R9C",'Mapa final'!$O$61),"")</f>
        <v/>
      </c>
      <c r="T34" s="65" t="str">
        <f>IF(AND('Mapa final'!$Y$62="Media",'Mapa final'!$AA$62="Menor"),CONCATENATE("R9C",'Mapa final'!$O$62),"")</f>
        <v/>
      </c>
      <c r="U34" s="66" t="str">
        <f>IF(AND('Mapa final'!$Y$63="Media",'Mapa final'!$AA$63="Menor"),CONCATENATE("R9C",'Mapa final'!$O$63),"")</f>
        <v/>
      </c>
      <c r="V34" s="64" t="str">
        <f>IF(AND('Mapa final'!$Y$58="Media",'Mapa final'!$AA$58="Moderado"),CONCATENATE("R9C",'Mapa final'!$O$58),"")</f>
        <v/>
      </c>
      <c r="W34" s="65" t="str">
        <f>IF(AND('Mapa final'!$Y$59="Media",'Mapa final'!$AA$59="Moderado"),CONCATENATE("R9C",'Mapa final'!$O$59),"")</f>
        <v/>
      </c>
      <c r="X34" s="65" t="str">
        <f>IF(AND('Mapa final'!$Y$60="Media",'Mapa final'!$AA$60="Moderado"),CONCATENATE("R9C",'Mapa final'!$O$60),"")</f>
        <v/>
      </c>
      <c r="Y34" s="65" t="str">
        <f>IF(AND('Mapa final'!$Y$61="Media",'Mapa final'!$AA$61="Moderado"),CONCATENATE("R9C",'Mapa final'!$O$61),"")</f>
        <v/>
      </c>
      <c r="Z34" s="65" t="str">
        <f>IF(AND('Mapa final'!$Y$62="Media",'Mapa final'!$AA$62="Moderado"),CONCATENATE("R9C",'Mapa final'!$O$62),"")</f>
        <v/>
      </c>
      <c r="AA34" s="66" t="str">
        <f>IF(AND('Mapa final'!$Y$63="Media",'Mapa final'!$AA$63="Moderado"),CONCATENATE("R9C",'Mapa final'!$O$63),"")</f>
        <v/>
      </c>
      <c r="AB34" s="49" t="str">
        <f>IF(AND('Mapa final'!$Y$58="Media",'Mapa final'!$AA$58="Mayor"),CONCATENATE("R9C",'Mapa final'!$O$58),"")</f>
        <v/>
      </c>
      <c r="AC34" s="50" t="str">
        <f>IF(AND('Mapa final'!$Y$59="Media",'Mapa final'!$AA$59="Mayor"),CONCATENATE("R9C",'Mapa final'!$O$59),"")</f>
        <v/>
      </c>
      <c r="AD34" s="50" t="str">
        <f>IF(AND('Mapa final'!$Y$60="Media",'Mapa final'!$AA$60="Mayor"),CONCATENATE("R9C",'Mapa final'!$O$60),"")</f>
        <v/>
      </c>
      <c r="AE34" s="50" t="str">
        <f>IF(AND('Mapa final'!$Y$61="Media",'Mapa final'!$AA$61="Mayor"),CONCATENATE("R9C",'Mapa final'!$O$61),"")</f>
        <v/>
      </c>
      <c r="AF34" s="50" t="str">
        <f>IF(AND('Mapa final'!$Y$62="Media",'Mapa final'!$AA$62="Mayor"),CONCATENATE("R9C",'Mapa final'!$O$62),"")</f>
        <v/>
      </c>
      <c r="AG34" s="51" t="str">
        <f>IF(AND('Mapa final'!$Y$63="Media",'Mapa final'!$AA$63="Mayor"),CONCATENATE("R9C",'Mapa final'!$O$63),"")</f>
        <v/>
      </c>
      <c r="AH34" s="52" t="str">
        <f>IF(AND('Mapa final'!$Y$58="Media",'Mapa final'!$AA$58="Catastrófico"),CONCATENATE("R9C",'Mapa final'!$O$58),"")</f>
        <v/>
      </c>
      <c r="AI34" s="53" t="str">
        <f>IF(AND('Mapa final'!$Y$59="Media",'Mapa final'!$AA$59="Catastrófico"),CONCATENATE("R9C",'Mapa final'!$O$59),"")</f>
        <v/>
      </c>
      <c r="AJ34" s="53" t="str">
        <f>IF(AND('Mapa final'!$Y$60="Media",'Mapa final'!$AA$60="Catastrófico"),CONCATENATE("R9C",'Mapa final'!$O$60),"")</f>
        <v/>
      </c>
      <c r="AK34" s="53" t="str">
        <f>IF(AND('Mapa final'!$Y$61="Media",'Mapa final'!$AA$61="Catastrófico"),CONCATENATE("R9C",'Mapa final'!$O$61),"")</f>
        <v/>
      </c>
      <c r="AL34" s="53" t="str">
        <f>IF(AND('Mapa final'!$Y$62="Media",'Mapa final'!$AA$62="Catastrófico"),CONCATENATE("R9C",'Mapa final'!$O$62),"")</f>
        <v/>
      </c>
      <c r="AM34" s="54" t="str">
        <f>IF(AND('Mapa final'!$Y$63="Media",'Mapa final'!$AA$63="Catastrófico"),CONCATENATE("R9C",'Mapa final'!$O$63),"")</f>
        <v/>
      </c>
      <c r="AN34" s="80"/>
      <c r="AO34" s="441"/>
      <c r="AP34" s="442"/>
      <c r="AQ34" s="442"/>
      <c r="AR34" s="442"/>
      <c r="AS34" s="442"/>
      <c r="AT34" s="44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5">
      <c r="A35" s="80"/>
      <c r="B35" s="360"/>
      <c r="C35" s="360"/>
      <c r="D35" s="361"/>
      <c r="E35" s="404"/>
      <c r="F35" s="405"/>
      <c r="G35" s="405"/>
      <c r="H35" s="405"/>
      <c r="I35" s="406"/>
      <c r="J35" s="64" t="str">
        <f>IF(AND('Mapa final'!$Y$64="Media",'Mapa final'!$AA$64="Leve"),CONCATENATE("R10C",'Mapa final'!$O$64),"")</f>
        <v/>
      </c>
      <c r="K35" s="65" t="str">
        <f>IF(AND('Mapa final'!$Y$65="Media",'Mapa final'!$AA$65="Leve"),CONCATENATE("R10C",'Mapa final'!$O$65),"")</f>
        <v/>
      </c>
      <c r="L35" s="65" t="str">
        <f>IF(AND('Mapa final'!$Y$66="Media",'Mapa final'!$AA$66="Leve"),CONCATENATE("R10C",'Mapa final'!$O$66),"")</f>
        <v/>
      </c>
      <c r="M35" s="65" t="str">
        <f>IF(AND('Mapa final'!$Y$67="Media",'Mapa final'!$AA$67="Leve"),CONCATENATE("R10C",'Mapa final'!$O$67),"")</f>
        <v/>
      </c>
      <c r="N35" s="65" t="str">
        <f>IF(AND('Mapa final'!$Y$68="Media",'Mapa final'!$AA$68="Leve"),CONCATENATE("R10C",'Mapa final'!$O$68),"")</f>
        <v/>
      </c>
      <c r="O35" s="66" t="str">
        <f>IF(AND('Mapa final'!$Y$69="Media",'Mapa final'!$AA$69="Leve"),CONCATENATE("R10C",'Mapa final'!$O$69),"")</f>
        <v/>
      </c>
      <c r="P35" s="64" t="str">
        <f>IF(AND('Mapa final'!$Y$64="Media",'Mapa final'!$AA$64="Menor"),CONCATENATE("R10C",'Mapa final'!$O$64),"")</f>
        <v/>
      </c>
      <c r="Q35" s="65" t="str">
        <f>IF(AND('Mapa final'!$Y$65="Media",'Mapa final'!$AA$65="Menor"),CONCATENATE("R10C",'Mapa final'!$O$65),"")</f>
        <v/>
      </c>
      <c r="R35" s="65" t="str">
        <f>IF(AND('Mapa final'!$Y$66="Media",'Mapa final'!$AA$66="Menor"),CONCATENATE("R10C",'Mapa final'!$O$66),"")</f>
        <v/>
      </c>
      <c r="S35" s="65" t="str">
        <f>IF(AND('Mapa final'!$Y$67="Media",'Mapa final'!$AA$67="Menor"),CONCATENATE("R10C",'Mapa final'!$O$67),"")</f>
        <v/>
      </c>
      <c r="T35" s="65" t="str">
        <f>IF(AND('Mapa final'!$Y$68="Media",'Mapa final'!$AA$68="Menor"),CONCATENATE("R10C",'Mapa final'!$O$68),"")</f>
        <v/>
      </c>
      <c r="U35" s="66" t="str">
        <f>IF(AND('Mapa final'!$Y$69="Media",'Mapa final'!$AA$69="Menor"),CONCATENATE("R10C",'Mapa final'!$O$69),"")</f>
        <v/>
      </c>
      <c r="V35" s="64" t="str">
        <f>IF(AND('Mapa final'!$Y$64="Media",'Mapa final'!$AA$64="Moderado"),CONCATENATE("R10C",'Mapa final'!$O$64),"")</f>
        <v/>
      </c>
      <c r="W35" s="65" t="str">
        <f>IF(AND('Mapa final'!$Y$65="Media",'Mapa final'!$AA$65="Moderado"),CONCATENATE("R10C",'Mapa final'!$O$65),"")</f>
        <v/>
      </c>
      <c r="X35" s="65" t="str">
        <f>IF(AND('Mapa final'!$Y$66="Media",'Mapa final'!$AA$66="Moderado"),CONCATENATE("R10C",'Mapa final'!$O$66),"")</f>
        <v/>
      </c>
      <c r="Y35" s="65" t="str">
        <f>IF(AND('Mapa final'!$Y$67="Media",'Mapa final'!$AA$67="Moderado"),CONCATENATE("R10C",'Mapa final'!$O$67),"")</f>
        <v/>
      </c>
      <c r="Z35" s="65" t="str">
        <f>IF(AND('Mapa final'!$Y$68="Media",'Mapa final'!$AA$68="Moderado"),CONCATENATE("R10C",'Mapa final'!$O$68),"")</f>
        <v/>
      </c>
      <c r="AA35" s="66" t="str">
        <f>IF(AND('Mapa final'!$Y$69="Media",'Mapa final'!$AA$69="Moderado"),CONCATENATE("R10C",'Mapa final'!$O$69),"")</f>
        <v/>
      </c>
      <c r="AB35" s="55" t="str">
        <f>IF(AND('Mapa final'!$Y$64="Media",'Mapa final'!$AA$64="Mayor"),CONCATENATE("R10C",'Mapa final'!$O$64),"")</f>
        <v/>
      </c>
      <c r="AC35" s="56" t="str">
        <f>IF(AND('Mapa final'!$Y$65="Media",'Mapa final'!$AA$65="Mayor"),CONCATENATE("R10C",'Mapa final'!$O$65),"")</f>
        <v/>
      </c>
      <c r="AD35" s="56" t="str">
        <f>IF(AND('Mapa final'!$Y$66="Media",'Mapa final'!$AA$66="Mayor"),CONCATENATE("R10C",'Mapa final'!$O$66),"")</f>
        <v/>
      </c>
      <c r="AE35" s="56" t="str">
        <f>IF(AND('Mapa final'!$Y$67="Media",'Mapa final'!$AA$67="Mayor"),CONCATENATE("R10C",'Mapa final'!$O$67),"")</f>
        <v/>
      </c>
      <c r="AF35" s="56" t="str">
        <f>IF(AND('Mapa final'!$Y$68="Media",'Mapa final'!$AA$68="Mayor"),CONCATENATE("R10C",'Mapa final'!$O$68),"")</f>
        <v/>
      </c>
      <c r="AG35" s="57" t="str">
        <f>IF(AND('Mapa final'!$Y$69="Media",'Mapa final'!$AA$69="Mayor"),CONCATENATE("R10C",'Mapa final'!$O$69),"")</f>
        <v/>
      </c>
      <c r="AH35" s="58" t="str">
        <f>IF(AND('Mapa final'!$Y$64="Media",'Mapa final'!$AA$64="Catastrófico"),CONCATENATE("R10C",'Mapa final'!$O$64),"")</f>
        <v/>
      </c>
      <c r="AI35" s="59" t="str">
        <f>IF(AND('Mapa final'!$Y$65="Media",'Mapa final'!$AA$65="Catastrófico"),CONCATENATE("R10C",'Mapa final'!$O$65),"")</f>
        <v/>
      </c>
      <c r="AJ35" s="59" t="str">
        <f>IF(AND('Mapa final'!$Y$66="Media",'Mapa final'!$AA$66="Catastrófico"),CONCATENATE("R10C",'Mapa final'!$O$66),"")</f>
        <v/>
      </c>
      <c r="AK35" s="59" t="str">
        <f>IF(AND('Mapa final'!$Y$67="Media",'Mapa final'!$AA$67="Catastrófico"),CONCATENATE("R10C",'Mapa final'!$O$67),"")</f>
        <v/>
      </c>
      <c r="AL35" s="59" t="str">
        <f>IF(AND('Mapa final'!$Y$68="Media",'Mapa final'!$AA$68="Catastrófico"),CONCATENATE("R10C",'Mapa final'!$O$68),"")</f>
        <v/>
      </c>
      <c r="AM35" s="60" t="str">
        <f>IF(AND('Mapa final'!$Y$69="Media",'Mapa final'!$AA$69="Catastrófico"),CONCATENATE("R10C",'Mapa final'!$O$69),"")</f>
        <v/>
      </c>
      <c r="AN35" s="80"/>
      <c r="AO35" s="444"/>
      <c r="AP35" s="445"/>
      <c r="AQ35" s="445"/>
      <c r="AR35" s="445"/>
      <c r="AS35" s="445"/>
      <c r="AT35" s="44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3">
      <c r="A36" s="80"/>
      <c r="B36" s="360"/>
      <c r="C36" s="360"/>
      <c r="D36" s="361"/>
      <c r="E36" s="398" t="s">
        <v>113</v>
      </c>
      <c r="F36" s="399"/>
      <c r="G36" s="399"/>
      <c r="H36" s="399"/>
      <c r="I36" s="399"/>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429" t="s">
        <v>81</v>
      </c>
      <c r="AP36" s="430"/>
      <c r="AQ36" s="430"/>
      <c r="AR36" s="430"/>
      <c r="AS36" s="430"/>
      <c r="AT36" s="431"/>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3">
      <c r="A37" s="80"/>
      <c r="B37" s="360"/>
      <c r="C37" s="360"/>
      <c r="D37" s="361"/>
      <c r="E37" s="417"/>
      <c r="F37" s="402"/>
      <c r="G37" s="402"/>
      <c r="H37" s="402"/>
      <c r="I37" s="402"/>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R2C1</v>
      </c>
      <c r="W37" s="65" t="str">
        <f>IF(AND('Mapa final'!$Y$17="Baja",'Mapa final'!$AA$17="Moderado"),CONCATENATE("R2C",'Mapa final'!$O$17),"")</f>
        <v>R2C2</v>
      </c>
      <c r="X37" s="65" t="str">
        <f>IF(AND('Mapa final'!$Y$18="Baja",'Mapa final'!$AA$18="Moderado"),CONCATENATE("R2C",'Mapa final'!$O$18),"")</f>
        <v>R2C3</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432"/>
      <c r="AP37" s="433"/>
      <c r="AQ37" s="433"/>
      <c r="AR37" s="433"/>
      <c r="AS37" s="433"/>
      <c r="AT37" s="434"/>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3">
      <c r="A38" s="80"/>
      <c r="B38" s="360"/>
      <c r="C38" s="360"/>
      <c r="D38" s="361"/>
      <c r="E38" s="401"/>
      <c r="F38" s="402"/>
      <c r="G38" s="402"/>
      <c r="H38" s="402"/>
      <c r="I38" s="402"/>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R3C2</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432"/>
      <c r="AP38" s="433"/>
      <c r="AQ38" s="433"/>
      <c r="AR38" s="433"/>
      <c r="AS38" s="433"/>
      <c r="AT38" s="434"/>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3">
      <c r="A39" s="80"/>
      <c r="B39" s="360"/>
      <c r="C39" s="360"/>
      <c r="D39" s="361"/>
      <c r="E39" s="401"/>
      <c r="F39" s="402"/>
      <c r="G39" s="402"/>
      <c r="H39" s="402"/>
      <c r="I39" s="402"/>
      <c r="J39" s="73" t="str">
        <f>IF(AND('Mapa final'!$Y$28="Baja",'Mapa final'!$AA$28="Leve"),CONCATENATE("R4C",'Mapa final'!$O$28),"")</f>
        <v/>
      </c>
      <c r="K39" s="74" t="str">
        <f>IF(AND('Mapa final'!$Y$29="Baja",'Mapa final'!$AA$29="Leve"),CONCATENATE("R4C",'Mapa final'!$O$29),"")</f>
        <v/>
      </c>
      <c r="L39" s="74" t="str">
        <f>IF(AND('Mapa final'!$Y$30="Baja",'Mapa final'!$AA$30="Leve"),CONCATENATE("R4C",'Mapa final'!$O$30),"")</f>
        <v/>
      </c>
      <c r="M39" s="74" t="str">
        <f>IF(AND('Mapa final'!$Y$31="Baja",'Mapa final'!$AA$31="Leve"),CONCATENATE("R4C",'Mapa final'!$O$31),"")</f>
        <v/>
      </c>
      <c r="N39" s="74" t="str">
        <f>IF(AND('Mapa final'!$Y$32="Baja",'Mapa final'!$AA$32="Leve"),CONCATENATE("R4C",'Mapa final'!$O$32),"")</f>
        <v/>
      </c>
      <c r="O39" s="75" t="str">
        <f>IF(AND('Mapa final'!$Y$33="Baja",'Mapa final'!$AA$33="Leve"),CONCATENATE("R4C",'Mapa final'!$O$33),"")</f>
        <v/>
      </c>
      <c r="P39" s="64" t="str">
        <f>IF(AND('Mapa final'!$Y$28="Baja",'Mapa final'!$AA$28="Menor"),CONCATENATE("R4C",'Mapa final'!$O$28),"")</f>
        <v/>
      </c>
      <c r="Q39" s="65" t="str">
        <f>IF(AND('Mapa final'!$Y$29="Baja",'Mapa final'!$AA$29="Menor"),CONCATENATE("R4C",'Mapa final'!$O$29),"")</f>
        <v/>
      </c>
      <c r="R39" s="65" t="str">
        <f>IF(AND('Mapa final'!$Y$30="Baja",'Mapa final'!$AA$30="Menor"),CONCATENATE("R4C",'Mapa final'!$O$30),"")</f>
        <v/>
      </c>
      <c r="S39" s="65" t="str">
        <f>IF(AND('Mapa final'!$Y$31="Baja",'Mapa final'!$AA$31="Menor"),CONCATENATE("R4C",'Mapa final'!$O$31),"")</f>
        <v/>
      </c>
      <c r="T39" s="65" t="str">
        <f>IF(AND('Mapa final'!$Y$32="Baja",'Mapa final'!$AA$32="Menor"),CONCATENATE("R4C",'Mapa final'!$O$32),"")</f>
        <v/>
      </c>
      <c r="U39" s="66" t="str">
        <f>IF(AND('Mapa final'!$Y$33="Baja",'Mapa final'!$AA$33="Menor"),CONCATENATE("R4C",'Mapa final'!$O$33),"")</f>
        <v/>
      </c>
      <c r="V39" s="64" t="str">
        <f>IF(AND('Mapa final'!$Y$28="Baja",'Mapa final'!$AA$28="Moderado"),CONCATENATE("R4C",'Mapa final'!$O$28),"")</f>
        <v/>
      </c>
      <c r="W39" s="65" t="str">
        <f>IF(AND('Mapa final'!$Y$29="Baja",'Mapa final'!$AA$29="Moderado"),CONCATENATE("R4C",'Mapa final'!$O$29),"")</f>
        <v/>
      </c>
      <c r="X39" s="65" t="str">
        <f>IF(AND('Mapa final'!$Y$30="Baja",'Mapa final'!$AA$30="Moderado"),CONCATENATE("R4C",'Mapa final'!$O$30),"")</f>
        <v/>
      </c>
      <c r="Y39" s="65" t="str">
        <f>IF(AND('Mapa final'!$Y$31="Baja",'Mapa final'!$AA$31="Moderado"),CONCATENATE("R4C",'Mapa final'!$O$31),"")</f>
        <v/>
      </c>
      <c r="Z39" s="65" t="str">
        <f>IF(AND('Mapa final'!$Y$32="Baja",'Mapa final'!$AA$32="Moderado"),CONCATENATE("R4C",'Mapa final'!$O$32),"")</f>
        <v/>
      </c>
      <c r="AA39" s="66" t="str">
        <f>IF(AND('Mapa final'!$Y$33="Baja",'Mapa final'!$AA$33="Moderado"),CONCATENATE("R4C",'Mapa final'!$O$33),"")</f>
        <v/>
      </c>
      <c r="AB39" s="49" t="str">
        <f>IF(AND('Mapa final'!$Y$28="Baja",'Mapa final'!$AA$28="Mayor"),CONCATENATE("R4C",'Mapa final'!$O$28),"")</f>
        <v/>
      </c>
      <c r="AC39" s="50" t="str">
        <f>IF(AND('Mapa final'!$Y$29="Baja",'Mapa final'!$AA$29="Mayor"),CONCATENATE("R4C",'Mapa final'!$O$29),"")</f>
        <v/>
      </c>
      <c r="AD39" s="50" t="str">
        <f>IF(AND('Mapa final'!$Y$30="Baja",'Mapa final'!$AA$30="Mayor"),CONCATENATE("R4C",'Mapa final'!$O$30),"")</f>
        <v/>
      </c>
      <c r="AE39" s="50" t="str">
        <f>IF(AND('Mapa final'!$Y$31="Baja",'Mapa final'!$AA$31="Mayor"),CONCATENATE("R4C",'Mapa final'!$O$31),"")</f>
        <v/>
      </c>
      <c r="AF39" s="50" t="str">
        <f>IF(AND('Mapa final'!$Y$32="Baja",'Mapa final'!$AA$32="Mayor"),CONCATENATE("R4C",'Mapa final'!$O$32),"")</f>
        <v/>
      </c>
      <c r="AG39" s="51" t="str">
        <f>IF(AND('Mapa final'!$Y$33="Baja",'Mapa final'!$AA$33="Mayor"),CONCATENATE("R4C",'Mapa final'!$O$33),"")</f>
        <v/>
      </c>
      <c r="AH39" s="52" t="str">
        <f>IF(AND('Mapa final'!$Y$28="Baja",'Mapa final'!$AA$28="Catastrófico"),CONCATENATE("R4C",'Mapa final'!$O$28),"")</f>
        <v/>
      </c>
      <c r="AI39" s="53" t="str">
        <f>IF(AND('Mapa final'!$Y$29="Baja",'Mapa final'!$AA$29="Catastrófico"),CONCATENATE("R4C",'Mapa final'!$O$29),"")</f>
        <v/>
      </c>
      <c r="AJ39" s="53" t="str">
        <f>IF(AND('Mapa final'!$Y$30="Baja",'Mapa final'!$AA$30="Catastrófico"),CONCATENATE("R4C",'Mapa final'!$O$30),"")</f>
        <v/>
      </c>
      <c r="AK39" s="53" t="str">
        <f>IF(AND('Mapa final'!$Y$31="Baja",'Mapa final'!$AA$31="Catastrófico"),CONCATENATE("R4C",'Mapa final'!$O$31),"")</f>
        <v/>
      </c>
      <c r="AL39" s="53" t="str">
        <f>IF(AND('Mapa final'!$Y$32="Baja",'Mapa final'!$AA$32="Catastrófico"),CONCATENATE("R4C",'Mapa final'!$O$32),"")</f>
        <v/>
      </c>
      <c r="AM39" s="54" t="str">
        <f>IF(AND('Mapa final'!$Y$33="Baja",'Mapa final'!$AA$33="Catastrófico"),CONCATENATE("R4C",'Mapa final'!$O$33),"")</f>
        <v/>
      </c>
      <c r="AN39" s="80"/>
      <c r="AO39" s="432"/>
      <c r="AP39" s="433"/>
      <c r="AQ39" s="433"/>
      <c r="AR39" s="433"/>
      <c r="AS39" s="433"/>
      <c r="AT39" s="434"/>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3">
      <c r="A40" s="80"/>
      <c r="B40" s="360"/>
      <c r="C40" s="360"/>
      <c r="D40" s="361"/>
      <c r="E40" s="401"/>
      <c r="F40" s="402"/>
      <c r="G40" s="402"/>
      <c r="H40" s="402"/>
      <c r="I40" s="402"/>
      <c r="J40" s="73" t="str">
        <f>IF(AND('Mapa final'!$Y$34="Baja",'Mapa final'!$AA$34="Leve"),CONCATENATE("R5C",'Mapa final'!$O$34),"")</f>
        <v/>
      </c>
      <c r="K40" s="74" t="str">
        <f>IF(AND('Mapa final'!$Y$35="Baja",'Mapa final'!$AA$35="Leve"),CONCATENATE("R5C",'Mapa final'!$O$35),"")</f>
        <v/>
      </c>
      <c r="L40" s="74" t="str">
        <f>IF(AND('Mapa final'!$Y$36="Baja",'Mapa final'!$AA$36="Leve"),CONCATENATE("R5C",'Mapa final'!$O$36),"")</f>
        <v/>
      </c>
      <c r="M40" s="74" t="str">
        <f>IF(AND('Mapa final'!$Y$37="Baja",'Mapa final'!$AA$37="Leve"),CONCATENATE("R5C",'Mapa final'!$O$37),"")</f>
        <v/>
      </c>
      <c r="N40" s="74" t="str">
        <f>IF(AND('Mapa final'!$Y$38="Baja",'Mapa final'!$AA$38="Leve"),CONCATENATE("R5C",'Mapa final'!$O$38),"")</f>
        <v/>
      </c>
      <c r="O40" s="75" t="str">
        <f>IF(AND('Mapa final'!$Y$39="Baja",'Mapa final'!$AA$39="Leve"),CONCATENATE("R5C",'Mapa final'!$O$39),"")</f>
        <v/>
      </c>
      <c r="P40" s="64" t="str">
        <f>IF(AND('Mapa final'!$Y$34="Baja",'Mapa final'!$AA$34="Menor"),CONCATENATE("R5C",'Mapa final'!$O$34),"")</f>
        <v/>
      </c>
      <c r="Q40" s="65" t="str">
        <f>IF(AND('Mapa final'!$Y$35="Baja",'Mapa final'!$AA$35="Menor"),CONCATENATE("R5C",'Mapa final'!$O$35),"")</f>
        <v/>
      </c>
      <c r="R40" s="65" t="str">
        <f>IF(AND('Mapa final'!$Y$36="Baja",'Mapa final'!$AA$36="Menor"),CONCATENATE("R5C",'Mapa final'!$O$36),"")</f>
        <v/>
      </c>
      <c r="S40" s="65" t="str">
        <f>IF(AND('Mapa final'!$Y$37="Baja",'Mapa final'!$AA$37="Menor"),CONCATENATE("R5C",'Mapa final'!$O$37),"")</f>
        <v/>
      </c>
      <c r="T40" s="65" t="str">
        <f>IF(AND('Mapa final'!$Y$38="Baja",'Mapa final'!$AA$38="Menor"),CONCATENATE("R5C",'Mapa final'!$O$38),"")</f>
        <v/>
      </c>
      <c r="U40" s="66" t="str">
        <f>IF(AND('Mapa final'!$Y$39="Baja",'Mapa final'!$AA$39="Menor"),CONCATENATE("R5C",'Mapa final'!$O$39),"")</f>
        <v/>
      </c>
      <c r="V40" s="64" t="str">
        <f>IF(AND('Mapa final'!$Y$34="Baja",'Mapa final'!$AA$34="Moderado"),CONCATENATE("R5C",'Mapa final'!$O$34),"")</f>
        <v/>
      </c>
      <c r="W40" s="65" t="str">
        <f>IF(AND('Mapa final'!$Y$35="Baja",'Mapa final'!$AA$35="Moderado"),CONCATENATE("R5C",'Mapa final'!$O$35),"")</f>
        <v/>
      </c>
      <c r="X40" s="65" t="str">
        <f>IF(AND('Mapa final'!$Y$36="Baja",'Mapa final'!$AA$36="Moderado"),CONCATENATE("R5C",'Mapa final'!$O$36),"")</f>
        <v/>
      </c>
      <c r="Y40" s="65" t="str">
        <f>IF(AND('Mapa final'!$Y$37="Baja",'Mapa final'!$AA$37="Moderado"),CONCATENATE("R5C",'Mapa final'!$O$37),"")</f>
        <v/>
      </c>
      <c r="Z40" s="65" t="str">
        <f>IF(AND('Mapa final'!$Y$38="Baja",'Mapa final'!$AA$38="Moderado"),CONCATENATE("R5C",'Mapa final'!$O$38),"")</f>
        <v/>
      </c>
      <c r="AA40" s="66" t="str">
        <f>IF(AND('Mapa final'!$Y$39="Baja",'Mapa final'!$AA$39="Moderado"),CONCATENATE("R5C",'Mapa final'!$O$39),"")</f>
        <v/>
      </c>
      <c r="AB40" s="49" t="str">
        <f>IF(AND('Mapa final'!$Y$34="Baja",'Mapa final'!$AA$34="Mayor"),CONCATENATE("R5C",'Mapa final'!$O$34),"")</f>
        <v/>
      </c>
      <c r="AC40" s="50" t="str">
        <f>IF(AND('Mapa final'!$Y$35="Baja",'Mapa final'!$AA$35="Mayor"),CONCATENATE("R5C",'Mapa final'!$O$35),"")</f>
        <v/>
      </c>
      <c r="AD40" s="50" t="str">
        <f>IF(AND('Mapa final'!$Y$36="Baja",'Mapa final'!$AA$36="Mayor"),CONCATENATE("R5C",'Mapa final'!$O$36),"")</f>
        <v/>
      </c>
      <c r="AE40" s="50" t="str">
        <f>IF(AND('Mapa final'!$Y$37="Baja",'Mapa final'!$AA$37="Mayor"),CONCATENATE("R5C",'Mapa final'!$O$37),"")</f>
        <v/>
      </c>
      <c r="AF40" s="50" t="str">
        <f>IF(AND('Mapa final'!$Y$38="Baja",'Mapa final'!$AA$38="Mayor"),CONCATENATE("R5C",'Mapa final'!$O$38),"")</f>
        <v/>
      </c>
      <c r="AG40" s="51" t="str">
        <f>IF(AND('Mapa final'!$Y$39="Baja",'Mapa final'!$AA$39="Mayor"),CONCATENATE("R5C",'Mapa final'!$O$39),"")</f>
        <v/>
      </c>
      <c r="AH40" s="52" t="str">
        <f>IF(AND('Mapa final'!$Y$34="Baja",'Mapa final'!$AA$34="Catastrófico"),CONCATENATE("R5C",'Mapa final'!$O$34),"")</f>
        <v/>
      </c>
      <c r="AI40" s="53" t="str">
        <f>IF(AND('Mapa final'!$Y$35="Baja",'Mapa final'!$AA$35="Catastrófico"),CONCATENATE("R5C",'Mapa final'!$O$35),"")</f>
        <v/>
      </c>
      <c r="AJ40" s="53" t="str">
        <f>IF(AND('Mapa final'!$Y$36="Baja",'Mapa final'!$AA$36="Catastrófico"),CONCATENATE("R5C",'Mapa final'!$O$36),"")</f>
        <v/>
      </c>
      <c r="AK40" s="53" t="str">
        <f>IF(AND('Mapa final'!$Y$37="Baja",'Mapa final'!$AA$37="Catastrófico"),CONCATENATE("R5C",'Mapa final'!$O$37),"")</f>
        <v/>
      </c>
      <c r="AL40" s="53" t="str">
        <f>IF(AND('Mapa final'!$Y$38="Baja",'Mapa final'!$AA$38="Catastrófico"),CONCATENATE("R5C",'Mapa final'!$O$38),"")</f>
        <v/>
      </c>
      <c r="AM40" s="54" t="str">
        <f>IF(AND('Mapa final'!$Y$39="Baja",'Mapa final'!$AA$39="Catastrófico"),CONCATENATE("R5C",'Mapa final'!$O$39),"")</f>
        <v/>
      </c>
      <c r="AN40" s="80"/>
      <c r="AO40" s="432"/>
      <c r="AP40" s="433"/>
      <c r="AQ40" s="433"/>
      <c r="AR40" s="433"/>
      <c r="AS40" s="433"/>
      <c r="AT40" s="434"/>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3">
      <c r="A41" s="80"/>
      <c r="B41" s="360"/>
      <c r="C41" s="360"/>
      <c r="D41" s="361"/>
      <c r="E41" s="401"/>
      <c r="F41" s="402"/>
      <c r="G41" s="402"/>
      <c r="H41" s="402"/>
      <c r="I41" s="402"/>
      <c r="J41" s="73" t="str">
        <f>IF(AND('Mapa final'!$Y$40="Baja",'Mapa final'!$AA$40="Leve"),CONCATENATE("R6C",'Mapa final'!$O$40),"")</f>
        <v/>
      </c>
      <c r="K41" s="74" t="str">
        <f>IF(AND('Mapa final'!$Y$41="Baja",'Mapa final'!$AA$41="Leve"),CONCATENATE("R6C",'Mapa final'!$O$41),"")</f>
        <v/>
      </c>
      <c r="L41" s="74" t="str">
        <f>IF(AND('Mapa final'!$Y$42="Baja",'Mapa final'!$AA$42="Leve"),CONCATENATE("R6C",'Mapa final'!$O$42),"")</f>
        <v/>
      </c>
      <c r="M41" s="74" t="str">
        <f>IF(AND('Mapa final'!$Y$43="Baja",'Mapa final'!$AA$43="Leve"),CONCATENATE("R6C",'Mapa final'!$O$43),"")</f>
        <v/>
      </c>
      <c r="N41" s="74" t="str">
        <f>IF(AND('Mapa final'!$Y$44="Baja",'Mapa final'!$AA$44="Leve"),CONCATENATE("R6C",'Mapa final'!$O$44),"")</f>
        <v/>
      </c>
      <c r="O41" s="75" t="str">
        <f>IF(AND('Mapa final'!$Y$45="Baja",'Mapa final'!$AA$45="Leve"),CONCATENATE("R6C",'Mapa final'!$O$45),"")</f>
        <v/>
      </c>
      <c r="P41" s="64" t="str">
        <f>IF(AND('Mapa final'!$Y$40="Baja",'Mapa final'!$AA$40="Menor"),CONCATENATE("R6C",'Mapa final'!$O$40),"")</f>
        <v/>
      </c>
      <c r="Q41" s="65" t="str">
        <f>IF(AND('Mapa final'!$Y$41="Baja",'Mapa final'!$AA$41="Menor"),CONCATENATE("R6C",'Mapa final'!$O$41),"")</f>
        <v/>
      </c>
      <c r="R41" s="65" t="str">
        <f>IF(AND('Mapa final'!$Y$42="Baja",'Mapa final'!$AA$42="Menor"),CONCATENATE("R6C",'Mapa final'!$O$42),"")</f>
        <v/>
      </c>
      <c r="S41" s="65" t="str">
        <f>IF(AND('Mapa final'!$Y$43="Baja",'Mapa final'!$AA$43="Menor"),CONCATENATE("R6C",'Mapa final'!$O$43),"")</f>
        <v/>
      </c>
      <c r="T41" s="65" t="str">
        <f>IF(AND('Mapa final'!$Y$44="Baja",'Mapa final'!$AA$44="Menor"),CONCATENATE("R6C",'Mapa final'!$O$44),"")</f>
        <v/>
      </c>
      <c r="U41" s="66" t="str">
        <f>IF(AND('Mapa final'!$Y$45="Baja",'Mapa final'!$AA$45="Menor"),CONCATENATE("R6C",'Mapa final'!$O$45),"")</f>
        <v/>
      </c>
      <c r="V41" s="64" t="str">
        <f>IF(AND('Mapa final'!$Y$40="Baja",'Mapa final'!$AA$40="Moderado"),CONCATENATE("R6C",'Mapa final'!$O$40),"")</f>
        <v/>
      </c>
      <c r="W41" s="65" t="str">
        <f>IF(AND('Mapa final'!$Y$41="Baja",'Mapa final'!$AA$41="Moderado"),CONCATENATE("R6C",'Mapa final'!$O$41),"")</f>
        <v/>
      </c>
      <c r="X41" s="65" t="str">
        <f>IF(AND('Mapa final'!$Y$42="Baja",'Mapa final'!$AA$42="Moderado"),CONCATENATE("R6C",'Mapa final'!$O$42),"")</f>
        <v/>
      </c>
      <c r="Y41" s="65" t="str">
        <f>IF(AND('Mapa final'!$Y$43="Baja",'Mapa final'!$AA$43="Moderado"),CONCATENATE("R6C",'Mapa final'!$O$43),"")</f>
        <v/>
      </c>
      <c r="Z41" s="65" t="str">
        <f>IF(AND('Mapa final'!$Y$44="Baja",'Mapa final'!$AA$44="Moderado"),CONCATENATE("R6C",'Mapa final'!$O$44),"")</f>
        <v/>
      </c>
      <c r="AA41" s="66" t="str">
        <f>IF(AND('Mapa final'!$Y$45="Baja",'Mapa final'!$AA$45="Moderado"),CONCATENATE("R6C",'Mapa final'!$O$45),"")</f>
        <v/>
      </c>
      <c r="AB41" s="49" t="str">
        <f>IF(AND('Mapa final'!$Y$40="Baja",'Mapa final'!$AA$40="Mayor"),CONCATENATE("R6C",'Mapa final'!$O$40),"")</f>
        <v/>
      </c>
      <c r="AC41" s="50" t="str">
        <f>IF(AND('Mapa final'!$Y$41="Baja",'Mapa final'!$AA$41="Mayor"),CONCATENATE("R6C",'Mapa final'!$O$41),"")</f>
        <v/>
      </c>
      <c r="AD41" s="50" t="str">
        <f>IF(AND('Mapa final'!$Y$42="Baja",'Mapa final'!$AA$42="Mayor"),CONCATENATE("R6C",'Mapa final'!$O$42),"")</f>
        <v/>
      </c>
      <c r="AE41" s="50" t="str">
        <f>IF(AND('Mapa final'!$Y$43="Baja",'Mapa final'!$AA$43="Mayor"),CONCATENATE("R6C",'Mapa final'!$O$43),"")</f>
        <v/>
      </c>
      <c r="AF41" s="50" t="str">
        <f>IF(AND('Mapa final'!$Y$44="Baja",'Mapa final'!$AA$44="Mayor"),CONCATENATE("R6C",'Mapa final'!$O$44),"")</f>
        <v/>
      </c>
      <c r="AG41" s="51" t="str">
        <f>IF(AND('Mapa final'!$Y$45="Baja",'Mapa final'!$AA$45="Mayor"),CONCATENATE("R6C",'Mapa final'!$O$45),"")</f>
        <v/>
      </c>
      <c r="AH41" s="52" t="str">
        <f>IF(AND('Mapa final'!$Y$40="Baja",'Mapa final'!$AA$40="Catastrófico"),CONCATENATE("R6C",'Mapa final'!$O$40),"")</f>
        <v/>
      </c>
      <c r="AI41" s="53" t="str">
        <f>IF(AND('Mapa final'!$Y$41="Baja",'Mapa final'!$AA$41="Catastrófico"),CONCATENATE("R6C",'Mapa final'!$O$41),"")</f>
        <v/>
      </c>
      <c r="AJ41" s="53" t="str">
        <f>IF(AND('Mapa final'!$Y$42="Baja",'Mapa final'!$AA$42="Catastrófico"),CONCATENATE("R6C",'Mapa final'!$O$42),"")</f>
        <v/>
      </c>
      <c r="AK41" s="53" t="str">
        <f>IF(AND('Mapa final'!$Y$43="Baja",'Mapa final'!$AA$43="Catastrófico"),CONCATENATE("R6C",'Mapa final'!$O$43),"")</f>
        <v/>
      </c>
      <c r="AL41" s="53" t="str">
        <f>IF(AND('Mapa final'!$Y$44="Baja",'Mapa final'!$AA$44="Catastrófico"),CONCATENATE("R6C",'Mapa final'!$O$44),"")</f>
        <v/>
      </c>
      <c r="AM41" s="54" t="str">
        <f>IF(AND('Mapa final'!$Y$45="Baja",'Mapa final'!$AA$45="Catastrófico"),CONCATENATE("R6C",'Mapa final'!$O$45),"")</f>
        <v/>
      </c>
      <c r="AN41" s="80"/>
      <c r="AO41" s="432"/>
      <c r="AP41" s="433"/>
      <c r="AQ41" s="433"/>
      <c r="AR41" s="433"/>
      <c r="AS41" s="433"/>
      <c r="AT41" s="434"/>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3">
      <c r="A42" s="80"/>
      <c r="B42" s="360"/>
      <c r="C42" s="360"/>
      <c r="D42" s="361"/>
      <c r="E42" s="401"/>
      <c r="F42" s="402"/>
      <c r="G42" s="402"/>
      <c r="H42" s="402"/>
      <c r="I42" s="402"/>
      <c r="J42" s="73" t="str">
        <f>IF(AND('Mapa final'!$Y$46="Baja",'Mapa final'!$AA$46="Leve"),CONCATENATE("R7C",'Mapa final'!$O$46),"")</f>
        <v/>
      </c>
      <c r="K42" s="74" t="str">
        <f>IF(AND('Mapa final'!$Y$47="Baja",'Mapa final'!$AA$47="Leve"),CONCATENATE("R7C",'Mapa final'!$O$47),"")</f>
        <v/>
      </c>
      <c r="L42" s="74" t="str">
        <f>IF(AND('Mapa final'!$Y$48="Baja",'Mapa final'!$AA$48="Leve"),CONCATENATE("R7C",'Mapa final'!$O$48),"")</f>
        <v/>
      </c>
      <c r="M42" s="74" t="str">
        <f>IF(AND('Mapa final'!$Y$49="Baja",'Mapa final'!$AA$49="Leve"),CONCATENATE("R7C",'Mapa final'!$O$49),"")</f>
        <v/>
      </c>
      <c r="N42" s="74" t="str">
        <f>IF(AND('Mapa final'!$Y$50="Baja",'Mapa final'!$AA$50="Leve"),CONCATENATE("R7C",'Mapa final'!$O$50),"")</f>
        <v/>
      </c>
      <c r="O42" s="75" t="str">
        <f>IF(AND('Mapa final'!$Y$51="Baja",'Mapa final'!$AA$51="Leve"),CONCATENATE("R7C",'Mapa final'!$O$51),"")</f>
        <v/>
      </c>
      <c r="P42" s="64" t="str">
        <f>IF(AND('Mapa final'!$Y$46="Baja",'Mapa final'!$AA$46="Menor"),CONCATENATE("R7C",'Mapa final'!$O$46),"")</f>
        <v/>
      </c>
      <c r="Q42" s="65" t="str">
        <f>IF(AND('Mapa final'!$Y$47="Baja",'Mapa final'!$AA$47="Menor"),CONCATENATE("R7C",'Mapa final'!$O$47),"")</f>
        <v/>
      </c>
      <c r="R42" s="65" t="str">
        <f>IF(AND('Mapa final'!$Y$48="Baja",'Mapa final'!$AA$48="Menor"),CONCATENATE("R7C",'Mapa final'!$O$48),"")</f>
        <v/>
      </c>
      <c r="S42" s="65" t="str">
        <f>IF(AND('Mapa final'!$Y$49="Baja",'Mapa final'!$AA$49="Menor"),CONCATENATE("R7C",'Mapa final'!$O$49),"")</f>
        <v/>
      </c>
      <c r="T42" s="65" t="str">
        <f>IF(AND('Mapa final'!$Y$50="Baja",'Mapa final'!$AA$50="Menor"),CONCATENATE("R7C",'Mapa final'!$O$50),"")</f>
        <v/>
      </c>
      <c r="U42" s="66" t="str">
        <f>IF(AND('Mapa final'!$Y$51="Baja",'Mapa final'!$AA$51="Menor"),CONCATENATE("R7C",'Mapa final'!$O$51),"")</f>
        <v/>
      </c>
      <c r="V42" s="64" t="str">
        <f>IF(AND('Mapa final'!$Y$46="Baja",'Mapa final'!$AA$46="Moderado"),CONCATENATE("R7C",'Mapa final'!$O$46),"")</f>
        <v/>
      </c>
      <c r="W42" s="65" t="str">
        <f>IF(AND('Mapa final'!$Y$47="Baja",'Mapa final'!$AA$47="Moderado"),CONCATENATE("R7C",'Mapa final'!$O$47),"")</f>
        <v/>
      </c>
      <c r="X42" s="65" t="str">
        <f>IF(AND('Mapa final'!$Y$48="Baja",'Mapa final'!$AA$48="Moderado"),CONCATENATE("R7C",'Mapa final'!$O$48),"")</f>
        <v/>
      </c>
      <c r="Y42" s="65" t="str">
        <f>IF(AND('Mapa final'!$Y$49="Baja",'Mapa final'!$AA$49="Moderado"),CONCATENATE("R7C",'Mapa final'!$O$49),"")</f>
        <v/>
      </c>
      <c r="Z42" s="65" t="str">
        <f>IF(AND('Mapa final'!$Y$50="Baja",'Mapa final'!$AA$50="Moderado"),CONCATENATE("R7C",'Mapa final'!$O$50),"")</f>
        <v/>
      </c>
      <c r="AA42" s="66" t="str">
        <f>IF(AND('Mapa final'!$Y$51="Baja",'Mapa final'!$AA$51="Moderado"),CONCATENATE("R7C",'Mapa final'!$O$51),"")</f>
        <v/>
      </c>
      <c r="AB42" s="49" t="str">
        <f>IF(AND('Mapa final'!$Y$46="Baja",'Mapa final'!$AA$46="Mayor"),CONCATENATE("R7C",'Mapa final'!$O$46),"")</f>
        <v/>
      </c>
      <c r="AC42" s="50" t="str">
        <f>IF(AND('Mapa final'!$Y$47="Baja",'Mapa final'!$AA$47="Mayor"),CONCATENATE("R7C",'Mapa final'!$O$47),"")</f>
        <v/>
      </c>
      <c r="AD42" s="50" t="str">
        <f>IF(AND('Mapa final'!$Y$48="Baja",'Mapa final'!$AA$48="Mayor"),CONCATENATE("R7C",'Mapa final'!$O$48),"")</f>
        <v/>
      </c>
      <c r="AE42" s="50" t="str">
        <f>IF(AND('Mapa final'!$Y$49="Baja",'Mapa final'!$AA$49="Mayor"),CONCATENATE("R7C",'Mapa final'!$O$49),"")</f>
        <v/>
      </c>
      <c r="AF42" s="50" t="str">
        <f>IF(AND('Mapa final'!$Y$50="Baja",'Mapa final'!$AA$50="Mayor"),CONCATENATE("R7C",'Mapa final'!$O$50),"")</f>
        <v/>
      </c>
      <c r="AG42" s="51" t="str">
        <f>IF(AND('Mapa final'!$Y$51="Baja",'Mapa final'!$AA$51="Mayor"),CONCATENATE("R7C",'Mapa final'!$O$51),"")</f>
        <v/>
      </c>
      <c r="AH42" s="52" t="str">
        <f>IF(AND('Mapa final'!$Y$46="Baja",'Mapa final'!$AA$46="Catastrófico"),CONCATENATE("R7C",'Mapa final'!$O$46),"")</f>
        <v/>
      </c>
      <c r="AI42" s="53" t="str">
        <f>IF(AND('Mapa final'!$Y$47="Baja",'Mapa final'!$AA$47="Catastrófico"),CONCATENATE("R7C",'Mapa final'!$O$47),"")</f>
        <v/>
      </c>
      <c r="AJ42" s="53" t="str">
        <f>IF(AND('Mapa final'!$Y$48="Baja",'Mapa final'!$AA$48="Catastrófico"),CONCATENATE("R7C",'Mapa final'!$O$48),"")</f>
        <v/>
      </c>
      <c r="AK42" s="53" t="str">
        <f>IF(AND('Mapa final'!$Y$49="Baja",'Mapa final'!$AA$49="Catastrófico"),CONCATENATE("R7C",'Mapa final'!$O$49),"")</f>
        <v/>
      </c>
      <c r="AL42" s="53" t="str">
        <f>IF(AND('Mapa final'!$Y$50="Baja",'Mapa final'!$AA$50="Catastrófico"),CONCATENATE("R7C",'Mapa final'!$O$50),"")</f>
        <v/>
      </c>
      <c r="AM42" s="54" t="str">
        <f>IF(AND('Mapa final'!$Y$51="Baja",'Mapa final'!$AA$51="Catastrófico"),CONCATENATE("R7C",'Mapa final'!$O$51),"")</f>
        <v/>
      </c>
      <c r="AN42" s="80"/>
      <c r="AO42" s="432"/>
      <c r="AP42" s="433"/>
      <c r="AQ42" s="433"/>
      <c r="AR42" s="433"/>
      <c r="AS42" s="433"/>
      <c r="AT42" s="434"/>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3">
      <c r="A43" s="80"/>
      <c r="B43" s="360"/>
      <c r="C43" s="360"/>
      <c r="D43" s="361"/>
      <c r="E43" s="401"/>
      <c r="F43" s="402"/>
      <c r="G43" s="402"/>
      <c r="H43" s="402"/>
      <c r="I43" s="402"/>
      <c r="J43" s="73" t="str">
        <f>IF(AND('Mapa final'!$Y$52="Baja",'Mapa final'!$AA$52="Leve"),CONCATENATE("R8C",'Mapa final'!$O$52),"")</f>
        <v/>
      </c>
      <c r="K43" s="74" t="str">
        <f>IF(AND('Mapa final'!$Y$53="Baja",'Mapa final'!$AA$53="Leve"),CONCATENATE("R8C",'Mapa final'!$O$53),"")</f>
        <v/>
      </c>
      <c r="L43" s="74" t="str">
        <f>IF(AND('Mapa final'!$Y$54="Baja",'Mapa final'!$AA$54="Leve"),CONCATENATE("R8C",'Mapa final'!$O$54),"")</f>
        <v/>
      </c>
      <c r="M43" s="74" t="str">
        <f>IF(AND('Mapa final'!$Y$55="Baja",'Mapa final'!$AA$55="Leve"),CONCATENATE("R8C",'Mapa final'!$O$55),"")</f>
        <v/>
      </c>
      <c r="N43" s="74" t="str">
        <f>IF(AND('Mapa final'!$Y$56="Baja",'Mapa final'!$AA$56="Leve"),CONCATENATE("R8C",'Mapa final'!$O$56),"")</f>
        <v/>
      </c>
      <c r="O43" s="75" t="str">
        <f>IF(AND('Mapa final'!$Y$57="Baja",'Mapa final'!$AA$57="Leve"),CONCATENATE("R8C",'Mapa final'!$O$57),"")</f>
        <v/>
      </c>
      <c r="P43" s="64" t="str">
        <f>IF(AND('Mapa final'!$Y$52="Baja",'Mapa final'!$AA$52="Menor"),CONCATENATE("R8C",'Mapa final'!$O$52),"")</f>
        <v/>
      </c>
      <c r="Q43" s="65" t="str">
        <f>IF(AND('Mapa final'!$Y$53="Baja",'Mapa final'!$AA$53="Menor"),CONCATENATE("R8C",'Mapa final'!$O$53),"")</f>
        <v/>
      </c>
      <c r="R43" s="65" t="str">
        <f>IF(AND('Mapa final'!$Y$54="Baja",'Mapa final'!$AA$54="Menor"),CONCATENATE("R8C",'Mapa final'!$O$54),"")</f>
        <v/>
      </c>
      <c r="S43" s="65" t="str">
        <f>IF(AND('Mapa final'!$Y$55="Baja",'Mapa final'!$AA$55="Menor"),CONCATENATE("R8C",'Mapa final'!$O$55),"")</f>
        <v/>
      </c>
      <c r="T43" s="65" t="str">
        <f>IF(AND('Mapa final'!$Y$56="Baja",'Mapa final'!$AA$56="Menor"),CONCATENATE("R8C",'Mapa final'!$O$56),"")</f>
        <v/>
      </c>
      <c r="U43" s="66" t="str">
        <f>IF(AND('Mapa final'!$Y$57="Baja",'Mapa final'!$AA$57="Menor"),CONCATENATE("R8C",'Mapa final'!$O$57),"")</f>
        <v/>
      </c>
      <c r="V43" s="64" t="str">
        <f>IF(AND('Mapa final'!$Y$52="Baja",'Mapa final'!$AA$52="Moderado"),CONCATENATE("R8C",'Mapa final'!$O$52),"")</f>
        <v/>
      </c>
      <c r="W43" s="65" t="str">
        <f>IF(AND('Mapa final'!$Y$53="Baja",'Mapa final'!$AA$53="Moderado"),CONCATENATE("R8C",'Mapa final'!$O$53),"")</f>
        <v/>
      </c>
      <c r="X43" s="65" t="str">
        <f>IF(AND('Mapa final'!$Y$54="Baja",'Mapa final'!$AA$54="Moderado"),CONCATENATE("R8C",'Mapa final'!$O$54),"")</f>
        <v/>
      </c>
      <c r="Y43" s="65" t="str">
        <f>IF(AND('Mapa final'!$Y$55="Baja",'Mapa final'!$AA$55="Moderado"),CONCATENATE("R8C",'Mapa final'!$O$55),"")</f>
        <v/>
      </c>
      <c r="Z43" s="65" t="str">
        <f>IF(AND('Mapa final'!$Y$56="Baja",'Mapa final'!$AA$56="Moderado"),CONCATENATE("R8C",'Mapa final'!$O$56),"")</f>
        <v/>
      </c>
      <c r="AA43" s="66" t="str">
        <f>IF(AND('Mapa final'!$Y$57="Baja",'Mapa final'!$AA$57="Moderado"),CONCATENATE("R8C",'Mapa final'!$O$57),"")</f>
        <v/>
      </c>
      <c r="AB43" s="49" t="str">
        <f>IF(AND('Mapa final'!$Y$52="Baja",'Mapa final'!$AA$52="Mayor"),CONCATENATE("R8C",'Mapa final'!$O$52),"")</f>
        <v/>
      </c>
      <c r="AC43" s="50" t="str">
        <f>IF(AND('Mapa final'!$Y$53="Baja",'Mapa final'!$AA$53="Mayor"),CONCATENATE("R8C",'Mapa final'!$O$53),"")</f>
        <v/>
      </c>
      <c r="AD43" s="50" t="str">
        <f>IF(AND('Mapa final'!$Y$54="Baja",'Mapa final'!$AA$54="Mayor"),CONCATENATE("R8C",'Mapa final'!$O$54),"")</f>
        <v/>
      </c>
      <c r="AE43" s="50" t="str">
        <f>IF(AND('Mapa final'!$Y$55="Baja",'Mapa final'!$AA$55="Mayor"),CONCATENATE("R8C",'Mapa final'!$O$55),"")</f>
        <v/>
      </c>
      <c r="AF43" s="50" t="str">
        <f>IF(AND('Mapa final'!$Y$56="Baja",'Mapa final'!$AA$56="Mayor"),CONCATENATE("R8C",'Mapa final'!$O$56),"")</f>
        <v/>
      </c>
      <c r="AG43" s="51" t="str">
        <f>IF(AND('Mapa final'!$Y$57="Baja",'Mapa final'!$AA$57="Mayor"),CONCATENATE("R8C",'Mapa final'!$O$57),"")</f>
        <v/>
      </c>
      <c r="AH43" s="52" t="str">
        <f>IF(AND('Mapa final'!$Y$52="Baja",'Mapa final'!$AA$52="Catastrófico"),CONCATENATE("R8C",'Mapa final'!$O$52),"")</f>
        <v/>
      </c>
      <c r="AI43" s="53" t="str">
        <f>IF(AND('Mapa final'!$Y$53="Baja",'Mapa final'!$AA$53="Catastrófico"),CONCATENATE("R8C",'Mapa final'!$O$53),"")</f>
        <v/>
      </c>
      <c r="AJ43" s="53" t="str">
        <f>IF(AND('Mapa final'!$Y$54="Baja",'Mapa final'!$AA$54="Catastrófico"),CONCATENATE("R8C",'Mapa final'!$O$54),"")</f>
        <v/>
      </c>
      <c r="AK43" s="53" t="str">
        <f>IF(AND('Mapa final'!$Y$55="Baja",'Mapa final'!$AA$55="Catastrófico"),CONCATENATE("R8C",'Mapa final'!$O$55),"")</f>
        <v/>
      </c>
      <c r="AL43" s="53" t="str">
        <f>IF(AND('Mapa final'!$Y$56="Baja",'Mapa final'!$AA$56="Catastrófico"),CONCATENATE("R8C",'Mapa final'!$O$56),"")</f>
        <v/>
      </c>
      <c r="AM43" s="54" t="str">
        <f>IF(AND('Mapa final'!$Y$57="Baja",'Mapa final'!$AA$57="Catastrófico"),CONCATENATE("R8C",'Mapa final'!$O$57),"")</f>
        <v/>
      </c>
      <c r="AN43" s="80"/>
      <c r="AO43" s="432"/>
      <c r="AP43" s="433"/>
      <c r="AQ43" s="433"/>
      <c r="AR43" s="433"/>
      <c r="AS43" s="433"/>
      <c r="AT43" s="434"/>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3">
      <c r="A44" s="80"/>
      <c r="B44" s="360"/>
      <c r="C44" s="360"/>
      <c r="D44" s="361"/>
      <c r="E44" s="401"/>
      <c r="F44" s="402"/>
      <c r="G44" s="402"/>
      <c r="H44" s="402"/>
      <c r="I44" s="402"/>
      <c r="J44" s="73" t="str">
        <f>IF(AND('Mapa final'!$Y$58="Baja",'Mapa final'!$AA$58="Leve"),CONCATENATE("R9C",'Mapa final'!$O$58),"")</f>
        <v/>
      </c>
      <c r="K44" s="74" t="str">
        <f>IF(AND('Mapa final'!$Y$59="Baja",'Mapa final'!$AA$59="Leve"),CONCATENATE("R9C",'Mapa final'!$O$59),"")</f>
        <v/>
      </c>
      <c r="L44" s="74" t="str">
        <f>IF(AND('Mapa final'!$Y$60="Baja",'Mapa final'!$AA$60="Leve"),CONCATENATE("R9C",'Mapa final'!$O$60),"")</f>
        <v/>
      </c>
      <c r="M44" s="74" t="str">
        <f>IF(AND('Mapa final'!$Y$61="Baja",'Mapa final'!$AA$61="Leve"),CONCATENATE("R9C",'Mapa final'!$O$61),"")</f>
        <v/>
      </c>
      <c r="N44" s="74" t="str">
        <f>IF(AND('Mapa final'!$Y$62="Baja",'Mapa final'!$AA$62="Leve"),CONCATENATE("R9C",'Mapa final'!$O$62),"")</f>
        <v/>
      </c>
      <c r="O44" s="75" t="str">
        <f>IF(AND('Mapa final'!$Y$63="Baja",'Mapa final'!$AA$63="Leve"),CONCATENATE("R9C",'Mapa final'!$O$63),"")</f>
        <v/>
      </c>
      <c r="P44" s="64" t="str">
        <f>IF(AND('Mapa final'!$Y$58="Baja",'Mapa final'!$AA$58="Menor"),CONCATENATE("R9C",'Mapa final'!$O$58),"")</f>
        <v/>
      </c>
      <c r="Q44" s="65" t="str">
        <f>IF(AND('Mapa final'!$Y$59="Baja",'Mapa final'!$AA$59="Menor"),CONCATENATE("R9C",'Mapa final'!$O$59),"")</f>
        <v/>
      </c>
      <c r="R44" s="65" t="str">
        <f>IF(AND('Mapa final'!$Y$60="Baja",'Mapa final'!$AA$60="Menor"),CONCATENATE("R9C",'Mapa final'!$O$60),"")</f>
        <v/>
      </c>
      <c r="S44" s="65" t="str">
        <f>IF(AND('Mapa final'!$Y$61="Baja",'Mapa final'!$AA$61="Menor"),CONCATENATE("R9C",'Mapa final'!$O$61),"")</f>
        <v/>
      </c>
      <c r="T44" s="65" t="str">
        <f>IF(AND('Mapa final'!$Y$62="Baja",'Mapa final'!$AA$62="Menor"),CONCATENATE("R9C",'Mapa final'!$O$62),"")</f>
        <v/>
      </c>
      <c r="U44" s="66" t="str">
        <f>IF(AND('Mapa final'!$Y$63="Baja",'Mapa final'!$AA$63="Menor"),CONCATENATE("R9C",'Mapa final'!$O$63),"")</f>
        <v/>
      </c>
      <c r="V44" s="64" t="str">
        <f>IF(AND('Mapa final'!$Y$58="Baja",'Mapa final'!$AA$58="Moderado"),CONCATENATE("R9C",'Mapa final'!$O$58),"")</f>
        <v/>
      </c>
      <c r="W44" s="65" t="str">
        <f>IF(AND('Mapa final'!$Y$59="Baja",'Mapa final'!$AA$59="Moderado"),CONCATENATE("R9C",'Mapa final'!$O$59),"")</f>
        <v/>
      </c>
      <c r="X44" s="65" t="str">
        <f>IF(AND('Mapa final'!$Y$60="Baja",'Mapa final'!$AA$60="Moderado"),CONCATENATE("R9C",'Mapa final'!$O$60),"")</f>
        <v/>
      </c>
      <c r="Y44" s="65" t="str">
        <f>IF(AND('Mapa final'!$Y$61="Baja",'Mapa final'!$AA$61="Moderado"),CONCATENATE("R9C",'Mapa final'!$O$61),"")</f>
        <v/>
      </c>
      <c r="Z44" s="65" t="str">
        <f>IF(AND('Mapa final'!$Y$62="Baja",'Mapa final'!$AA$62="Moderado"),CONCATENATE("R9C",'Mapa final'!$O$62),"")</f>
        <v/>
      </c>
      <c r="AA44" s="66" t="str">
        <f>IF(AND('Mapa final'!$Y$63="Baja",'Mapa final'!$AA$63="Moderado"),CONCATENATE("R9C",'Mapa final'!$O$63),"")</f>
        <v/>
      </c>
      <c r="AB44" s="49" t="str">
        <f>IF(AND('Mapa final'!$Y$58="Baja",'Mapa final'!$AA$58="Mayor"),CONCATENATE("R9C",'Mapa final'!$O$58),"")</f>
        <v/>
      </c>
      <c r="AC44" s="50" t="str">
        <f>IF(AND('Mapa final'!$Y$59="Baja",'Mapa final'!$AA$59="Mayor"),CONCATENATE("R9C",'Mapa final'!$O$59),"")</f>
        <v/>
      </c>
      <c r="AD44" s="50" t="str">
        <f>IF(AND('Mapa final'!$Y$60="Baja",'Mapa final'!$AA$60="Mayor"),CONCATENATE("R9C",'Mapa final'!$O$60),"")</f>
        <v/>
      </c>
      <c r="AE44" s="50" t="str">
        <f>IF(AND('Mapa final'!$Y$61="Baja",'Mapa final'!$AA$61="Mayor"),CONCATENATE("R9C",'Mapa final'!$O$61),"")</f>
        <v/>
      </c>
      <c r="AF44" s="50" t="str">
        <f>IF(AND('Mapa final'!$Y$62="Baja",'Mapa final'!$AA$62="Mayor"),CONCATENATE("R9C",'Mapa final'!$O$62),"")</f>
        <v/>
      </c>
      <c r="AG44" s="51" t="str">
        <f>IF(AND('Mapa final'!$Y$63="Baja",'Mapa final'!$AA$63="Mayor"),CONCATENATE("R9C",'Mapa final'!$O$63),"")</f>
        <v/>
      </c>
      <c r="AH44" s="52" t="str">
        <f>IF(AND('Mapa final'!$Y$58="Baja",'Mapa final'!$AA$58="Catastrófico"),CONCATENATE("R9C",'Mapa final'!$O$58),"")</f>
        <v/>
      </c>
      <c r="AI44" s="53" t="str">
        <f>IF(AND('Mapa final'!$Y$59="Baja",'Mapa final'!$AA$59="Catastrófico"),CONCATENATE("R9C",'Mapa final'!$O$59),"")</f>
        <v/>
      </c>
      <c r="AJ44" s="53" t="str">
        <f>IF(AND('Mapa final'!$Y$60="Baja",'Mapa final'!$AA$60="Catastrófico"),CONCATENATE("R9C",'Mapa final'!$O$60),"")</f>
        <v/>
      </c>
      <c r="AK44" s="53" t="str">
        <f>IF(AND('Mapa final'!$Y$61="Baja",'Mapa final'!$AA$61="Catastrófico"),CONCATENATE("R9C",'Mapa final'!$O$61),"")</f>
        <v/>
      </c>
      <c r="AL44" s="53" t="str">
        <f>IF(AND('Mapa final'!$Y$62="Baja",'Mapa final'!$AA$62="Catastrófico"),CONCATENATE("R9C",'Mapa final'!$O$62),"")</f>
        <v/>
      </c>
      <c r="AM44" s="54" t="str">
        <f>IF(AND('Mapa final'!$Y$63="Baja",'Mapa final'!$AA$63="Catastrófico"),CONCATENATE("R9C",'Mapa final'!$O$63),"")</f>
        <v/>
      </c>
      <c r="AN44" s="80"/>
      <c r="AO44" s="432"/>
      <c r="AP44" s="433"/>
      <c r="AQ44" s="433"/>
      <c r="AR44" s="433"/>
      <c r="AS44" s="433"/>
      <c r="AT44" s="434"/>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5">
      <c r="A45" s="80"/>
      <c r="B45" s="360"/>
      <c r="C45" s="360"/>
      <c r="D45" s="361"/>
      <c r="E45" s="404"/>
      <c r="F45" s="405"/>
      <c r="G45" s="405"/>
      <c r="H45" s="405"/>
      <c r="I45" s="405"/>
      <c r="J45" s="76" t="str">
        <f>IF(AND('Mapa final'!$Y$64="Baja",'Mapa final'!$AA$64="Leve"),CONCATENATE("R10C",'Mapa final'!$O$64),"")</f>
        <v/>
      </c>
      <c r="K45" s="77" t="str">
        <f>IF(AND('Mapa final'!$Y$65="Baja",'Mapa final'!$AA$65="Leve"),CONCATENATE("R10C",'Mapa final'!$O$65),"")</f>
        <v/>
      </c>
      <c r="L45" s="77" t="str">
        <f>IF(AND('Mapa final'!$Y$66="Baja",'Mapa final'!$AA$66="Leve"),CONCATENATE("R10C",'Mapa final'!$O$66),"")</f>
        <v/>
      </c>
      <c r="M45" s="77" t="str">
        <f>IF(AND('Mapa final'!$Y$67="Baja",'Mapa final'!$AA$67="Leve"),CONCATENATE("R10C",'Mapa final'!$O$67),"")</f>
        <v/>
      </c>
      <c r="N45" s="77" t="str">
        <f>IF(AND('Mapa final'!$Y$68="Baja",'Mapa final'!$AA$68="Leve"),CONCATENATE("R10C",'Mapa final'!$O$68),"")</f>
        <v/>
      </c>
      <c r="O45" s="78" t="str">
        <f>IF(AND('Mapa final'!$Y$69="Baja",'Mapa final'!$AA$69="Leve"),CONCATENATE("R10C",'Mapa final'!$O$69),"")</f>
        <v/>
      </c>
      <c r="P45" s="64" t="str">
        <f>IF(AND('Mapa final'!$Y$64="Baja",'Mapa final'!$AA$64="Menor"),CONCATENATE("R10C",'Mapa final'!$O$64),"")</f>
        <v/>
      </c>
      <c r="Q45" s="65" t="str">
        <f>IF(AND('Mapa final'!$Y$65="Baja",'Mapa final'!$AA$65="Menor"),CONCATENATE("R10C",'Mapa final'!$O$65),"")</f>
        <v/>
      </c>
      <c r="R45" s="65" t="str">
        <f>IF(AND('Mapa final'!$Y$66="Baja",'Mapa final'!$AA$66="Menor"),CONCATENATE("R10C",'Mapa final'!$O$66),"")</f>
        <v/>
      </c>
      <c r="S45" s="65" t="str">
        <f>IF(AND('Mapa final'!$Y$67="Baja",'Mapa final'!$AA$67="Menor"),CONCATENATE("R10C",'Mapa final'!$O$67),"")</f>
        <v/>
      </c>
      <c r="T45" s="65" t="str">
        <f>IF(AND('Mapa final'!$Y$68="Baja",'Mapa final'!$AA$68="Menor"),CONCATENATE("R10C",'Mapa final'!$O$68),"")</f>
        <v/>
      </c>
      <c r="U45" s="66" t="str">
        <f>IF(AND('Mapa final'!$Y$69="Baja",'Mapa final'!$AA$69="Menor"),CONCATENATE("R10C",'Mapa final'!$O$69),"")</f>
        <v/>
      </c>
      <c r="V45" s="67" t="str">
        <f>IF(AND('Mapa final'!$Y$64="Baja",'Mapa final'!$AA$64="Moderado"),CONCATENATE("R10C",'Mapa final'!$O$64),"")</f>
        <v/>
      </c>
      <c r="W45" s="68" t="str">
        <f>IF(AND('Mapa final'!$Y$65="Baja",'Mapa final'!$AA$65="Moderado"),CONCATENATE("R10C",'Mapa final'!$O$65),"")</f>
        <v/>
      </c>
      <c r="X45" s="68" t="str">
        <f>IF(AND('Mapa final'!$Y$66="Baja",'Mapa final'!$AA$66="Moderado"),CONCATENATE("R10C",'Mapa final'!$O$66),"")</f>
        <v/>
      </c>
      <c r="Y45" s="68" t="str">
        <f>IF(AND('Mapa final'!$Y$67="Baja",'Mapa final'!$AA$67="Moderado"),CONCATENATE("R10C",'Mapa final'!$O$67),"")</f>
        <v/>
      </c>
      <c r="Z45" s="68" t="str">
        <f>IF(AND('Mapa final'!$Y$68="Baja",'Mapa final'!$AA$68="Moderado"),CONCATENATE("R10C",'Mapa final'!$O$68),"")</f>
        <v/>
      </c>
      <c r="AA45" s="69" t="str">
        <f>IF(AND('Mapa final'!$Y$69="Baja",'Mapa final'!$AA$69="Moderado"),CONCATENATE("R10C",'Mapa final'!$O$69),"")</f>
        <v/>
      </c>
      <c r="AB45" s="55" t="str">
        <f>IF(AND('Mapa final'!$Y$64="Baja",'Mapa final'!$AA$64="Mayor"),CONCATENATE("R10C",'Mapa final'!$O$64),"")</f>
        <v/>
      </c>
      <c r="AC45" s="56" t="str">
        <f>IF(AND('Mapa final'!$Y$65="Baja",'Mapa final'!$AA$65="Mayor"),CONCATENATE("R10C",'Mapa final'!$O$65),"")</f>
        <v/>
      </c>
      <c r="AD45" s="56" t="str">
        <f>IF(AND('Mapa final'!$Y$66="Baja",'Mapa final'!$AA$66="Mayor"),CONCATENATE("R10C",'Mapa final'!$O$66),"")</f>
        <v/>
      </c>
      <c r="AE45" s="56" t="str">
        <f>IF(AND('Mapa final'!$Y$67="Baja",'Mapa final'!$AA$67="Mayor"),CONCATENATE("R10C",'Mapa final'!$O$67),"")</f>
        <v/>
      </c>
      <c r="AF45" s="56" t="str">
        <f>IF(AND('Mapa final'!$Y$68="Baja",'Mapa final'!$AA$68="Mayor"),CONCATENATE("R10C",'Mapa final'!$O$68),"")</f>
        <v/>
      </c>
      <c r="AG45" s="57" t="str">
        <f>IF(AND('Mapa final'!$Y$69="Baja",'Mapa final'!$AA$69="Mayor"),CONCATENATE("R10C",'Mapa final'!$O$69),"")</f>
        <v/>
      </c>
      <c r="AH45" s="58" t="str">
        <f>IF(AND('Mapa final'!$Y$64="Baja",'Mapa final'!$AA$64="Catastrófico"),CONCATENATE("R10C",'Mapa final'!$O$64),"")</f>
        <v/>
      </c>
      <c r="AI45" s="59" t="str">
        <f>IF(AND('Mapa final'!$Y$65="Baja",'Mapa final'!$AA$65="Catastrófico"),CONCATENATE("R10C",'Mapa final'!$O$65),"")</f>
        <v/>
      </c>
      <c r="AJ45" s="59" t="str">
        <f>IF(AND('Mapa final'!$Y$66="Baja",'Mapa final'!$AA$66="Catastrófico"),CONCATENATE("R10C",'Mapa final'!$O$66),"")</f>
        <v/>
      </c>
      <c r="AK45" s="59" t="str">
        <f>IF(AND('Mapa final'!$Y$67="Baja",'Mapa final'!$AA$67="Catastrófico"),CONCATENATE("R10C",'Mapa final'!$O$67),"")</f>
        <v/>
      </c>
      <c r="AL45" s="59" t="str">
        <f>IF(AND('Mapa final'!$Y$68="Baja",'Mapa final'!$AA$68="Catastrófico"),CONCATENATE("R10C",'Mapa final'!$O$68),"")</f>
        <v/>
      </c>
      <c r="AM45" s="60" t="str">
        <f>IF(AND('Mapa final'!$Y$69="Baja",'Mapa final'!$AA$69="Catastrófico"),CONCATENATE("R10C",'Mapa final'!$O$69),"")</f>
        <v/>
      </c>
      <c r="AN45" s="80"/>
      <c r="AO45" s="435"/>
      <c r="AP45" s="436"/>
      <c r="AQ45" s="436"/>
      <c r="AR45" s="436"/>
      <c r="AS45" s="436"/>
      <c r="AT45" s="437"/>
    </row>
    <row r="46" spans="1:80" ht="46.5" customHeight="1" x14ac:dyDescent="0.45">
      <c r="A46" s="80"/>
      <c r="B46" s="360"/>
      <c r="C46" s="360"/>
      <c r="D46" s="361"/>
      <c r="E46" s="398" t="s">
        <v>112</v>
      </c>
      <c r="F46" s="399"/>
      <c r="G46" s="399"/>
      <c r="H46" s="399"/>
      <c r="I46" s="400"/>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3">
      <c r="A47" s="80"/>
      <c r="B47" s="360"/>
      <c r="C47" s="360"/>
      <c r="D47" s="361"/>
      <c r="E47" s="417"/>
      <c r="F47" s="402"/>
      <c r="G47" s="402"/>
      <c r="H47" s="402"/>
      <c r="I47" s="403"/>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3">
      <c r="A48" s="80"/>
      <c r="B48" s="360"/>
      <c r="C48" s="360"/>
      <c r="D48" s="361"/>
      <c r="E48" s="417"/>
      <c r="F48" s="402"/>
      <c r="G48" s="402"/>
      <c r="H48" s="402"/>
      <c r="I48" s="403"/>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3">
      <c r="A49" s="80"/>
      <c r="B49" s="360"/>
      <c r="C49" s="360"/>
      <c r="D49" s="361"/>
      <c r="E49" s="401"/>
      <c r="F49" s="402"/>
      <c r="G49" s="402"/>
      <c r="H49" s="402"/>
      <c r="I49" s="403"/>
      <c r="J49" s="73" t="str">
        <f>IF(AND('Mapa final'!$Y$28="Muy Baja",'Mapa final'!$AA$28="Leve"),CONCATENATE("R4C",'Mapa final'!$O$28),"")</f>
        <v/>
      </c>
      <c r="K49" s="74" t="str">
        <f>IF(AND('Mapa final'!$Y$29="Muy Baja",'Mapa final'!$AA$29="Leve"),CONCATENATE("R4C",'Mapa final'!$O$29),"")</f>
        <v/>
      </c>
      <c r="L49" s="74" t="str">
        <f>IF(AND('Mapa final'!$Y$30="Muy Baja",'Mapa final'!$AA$30="Leve"),CONCATENATE("R4C",'Mapa final'!$O$30),"")</f>
        <v/>
      </c>
      <c r="M49" s="74" t="str">
        <f>IF(AND('Mapa final'!$Y$31="Muy Baja",'Mapa final'!$AA$31="Leve"),CONCATENATE("R4C",'Mapa final'!$O$31),"")</f>
        <v/>
      </c>
      <c r="N49" s="74" t="str">
        <f>IF(AND('Mapa final'!$Y$32="Muy Baja",'Mapa final'!$AA$32="Leve"),CONCATENATE("R4C",'Mapa final'!$O$32),"")</f>
        <v/>
      </c>
      <c r="O49" s="75" t="str">
        <f>IF(AND('Mapa final'!$Y$33="Muy Baja",'Mapa final'!$AA$33="Leve"),CONCATENATE("R4C",'Mapa final'!$O$33),"")</f>
        <v/>
      </c>
      <c r="P49" s="73" t="str">
        <f>IF(AND('Mapa final'!$Y$28="Muy Baja",'Mapa final'!$AA$28="Menor"),CONCATENATE("R4C",'Mapa final'!$O$28),"")</f>
        <v/>
      </c>
      <c r="Q49" s="74" t="str">
        <f>IF(AND('Mapa final'!$Y$29="Muy Baja",'Mapa final'!$AA$29="Menor"),CONCATENATE("R4C",'Mapa final'!$O$29),"")</f>
        <v/>
      </c>
      <c r="R49" s="74" t="str">
        <f>IF(AND('Mapa final'!$Y$30="Muy Baja",'Mapa final'!$AA$30="Menor"),CONCATENATE("R4C",'Mapa final'!$O$30),"")</f>
        <v/>
      </c>
      <c r="S49" s="74" t="str">
        <f>IF(AND('Mapa final'!$Y$31="Muy Baja",'Mapa final'!$AA$31="Menor"),CONCATENATE("R4C",'Mapa final'!$O$31),"")</f>
        <v/>
      </c>
      <c r="T49" s="74" t="str">
        <f>IF(AND('Mapa final'!$Y$32="Muy Baja",'Mapa final'!$AA$32="Menor"),CONCATENATE("R4C",'Mapa final'!$O$32),"")</f>
        <v/>
      </c>
      <c r="U49" s="75" t="str">
        <f>IF(AND('Mapa final'!$Y$33="Muy Baja",'Mapa final'!$AA$33="Menor"),CONCATENATE("R4C",'Mapa final'!$O$33),"")</f>
        <v/>
      </c>
      <c r="V49" s="64" t="str">
        <f>IF(AND('Mapa final'!$Y$28="Muy Baja",'Mapa final'!$AA$28="Moderado"),CONCATENATE("R4C",'Mapa final'!$O$28),"")</f>
        <v/>
      </c>
      <c r="W49" s="65" t="str">
        <f>IF(AND('Mapa final'!$Y$29="Muy Baja",'Mapa final'!$AA$29="Moderado"),CONCATENATE("R4C",'Mapa final'!$O$29),"")</f>
        <v/>
      </c>
      <c r="X49" s="65" t="str">
        <f>IF(AND('Mapa final'!$Y$30="Muy Baja",'Mapa final'!$AA$30="Moderado"),CONCATENATE("R4C",'Mapa final'!$O$30),"")</f>
        <v/>
      </c>
      <c r="Y49" s="65" t="str">
        <f>IF(AND('Mapa final'!$Y$31="Muy Baja",'Mapa final'!$AA$31="Moderado"),CONCATENATE("R4C",'Mapa final'!$O$31),"")</f>
        <v/>
      </c>
      <c r="Z49" s="65" t="str">
        <f>IF(AND('Mapa final'!$Y$32="Muy Baja",'Mapa final'!$AA$32="Moderado"),CONCATENATE("R4C",'Mapa final'!$O$32),"")</f>
        <v/>
      </c>
      <c r="AA49" s="66" t="str">
        <f>IF(AND('Mapa final'!$Y$33="Muy Baja",'Mapa final'!$AA$33="Moderado"),CONCATENATE("R4C",'Mapa final'!$O$33),"")</f>
        <v/>
      </c>
      <c r="AB49" s="49" t="str">
        <f>IF(AND('Mapa final'!$Y$28="Muy Baja",'Mapa final'!$AA$28="Mayor"),CONCATENATE("R4C",'Mapa final'!$O$28),"")</f>
        <v/>
      </c>
      <c r="AC49" s="50" t="str">
        <f>IF(AND('Mapa final'!$Y$29="Muy Baja",'Mapa final'!$AA$29="Mayor"),CONCATENATE("R4C",'Mapa final'!$O$29),"")</f>
        <v/>
      </c>
      <c r="AD49" s="50" t="str">
        <f>IF(AND('Mapa final'!$Y$30="Muy Baja",'Mapa final'!$AA$30="Mayor"),CONCATENATE("R4C",'Mapa final'!$O$30),"")</f>
        <v/>
      </c>
      <c r="AE49" s="50" t="str">
        <f>IF(AND('Mapa final'!$Y$31="Muy Baja",'Mapa final'!$AA$31="Mayor"),CONCATENATE("R4C",'Mapa final'!$O$31),"")</f>
        <v/>
      </c>
      <c r="AF49" s="50" t="str">
        <f>IF(AND('Mapa final'!$Y$32="Muy Baja",'Mapa final'!$AA$32="Mayor"),CONCATENATE("R4C",'Mapa final'!$O$32),"")</f>
        <v/>
      </c>
      <c r="AG49" s="51" t="str">
        <f>IF(AND('Mapa final'!$Y$33="Muy Baja",'Mapa final'!$AA$33="Mayor"),CONCATENATE("R4C",'Mapa final'!$O$33),"")</f>
        <v/>
      </c>
      <c r="AH49" s="52" t="str">
        <f>IF(AND('Mapa final'!$Y$28="Muy Baja",'Mapa final'!$AA$28="Catastrófico"),CONCATENATE("R4C",'Mapa final'!$O$28),"")</f>
        <v/>
      </c>
      <c r="AI49" s="53" t="str">
        <f>IF(AND('Mapa final'!$Y$29="Muy Baja",'Mapa final'!$AA$29="Catastrófico"),CONCATENATE("R4C",'Mapa final'!$O$29),"")</f>
        <v/>
      </c>
      <c r="AJ49" s="53" t="str">
        <f>IF(AND('Mapa final'!$Y$30="Muy Baja",'Mapa final'!$AA$30="Catastrófico"),CONCATENATE("R4C",'Mapa final'!$O$30),"")</f>
        <v/>
      </c>
      <c r="AK49" s="53" t="str">
        <f>IF(AND('Mapa final'!$Y$31="Muy Baja",'Mapa final'!$AA$31="Catastrófico"),CONCATENATE("R4C",'Mapa final'!$O$31),"")</f>
        <v/>
      </c>
      <c r="AL49" s="53" t="str">
        <f>IF(AND('Mapa final'!$Y$32="Muy Baja",'Mapa final'!$AA$32="Catastrófico"),CONCATENATE("R4C",'Mapa final'!$O$32),"")</f>
        <v/>
      </c>
      <c r="AM49" s="54" t="str">
        <f>IF(AND('Mapa final'!$Y$33="Muy Baja",'Mapa final'!$AA$33="Catastrófico"),CONCATENATE("R4C",'Mapa final'!$O$33),"")</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3">
      <c r="A50" s="80"/>
      <c r="B50" s="360"/>
      <c r="C50" s="360"/>
      <c r="D50" s="361"/>
      <c r="E50" s="401"/>
      <c r="F50" s="402"/>
      <c r="G50" s="402"/>
      <c r="H50" s="402"/>
      <c r="I50" s="403"/>
      <c r="J50" s="73" t="str">
        <f>IF(AND('Mapa final'!$Y$34="Muy Baja",'Mapa final'!$AA$34="Leve"),CONCATENATE("R5C",'Mapa final'!$O$34),"")</f>
        <v/>
      </c>
      <c r="K50" s="74" t="str">
        <f>IF(AND('Mapa final'!$Y$35="Muy Baja",'Mapa final'!$AA$35="Leve"),CONCATENATE("R5C",'Mapa final'!$O$35),"")</f>
        <v/>
      </c>
      <c r="L50" s="74" t="str">
        <f>IF(AND('Mapa final'!$Y$36="Muy Baja",'Mapa final'!$AA$36="Leve"),CONCATENATE("R5C",'Mapa final'!$O$36),"")</f>
        <v/>
      </c>
      <c r="M50" s="74" t="str">
        <f>IF(AND('Mapa final'!$Y$37="Muy Baja",'Mapa final'!$AA$37="Leve"),CONCATENATE("R5C",'Mapa final'!$O$37),"")</f>
        <v/>
      </c>
      <c r="N50" s="74" t="str">
        <f>IF(AND('Mapa final'!$Y$38="Muy Baja",'Mapa final'!$AA$38="Leve"),CONCATENATE("R5C",'Mapa final'!$O$38),"")</f>
        <v/>
      </c>
      <c r="O50" s="75" t="str">
        <f>IF(AND('Mapa final'!$Y$39="Muy Baja",'Mapa final'!$AA$39="Leve"),CONCATENATE("R5C",'Mapa final'!$O$39),"")</f>
        <v/>
      </c>
      <c r="P50" s="73" t="str">
        <f>IF(AND('Mapa final'!$Y$34="Muy Baja",'Mapa final'!$AA$34="Menor"),CONCATENATE("R5C",'Mapa final'!$O$34),"")</f>
        <v/>
      </c>
      <c r="Q50" s="74" t="str">
        <f>IF(AND('Mapa final'!$Y$35="Muy Baja",'Mapa final'!$AA$35="Menor"),CONCATENATE("R5C",'Mapa final'!$O$35),"")</f>
        <v/>
      </c>
      <c r="R50" s="74" t="str">
        <f>IF(AND('Mapa final'!$Y$36="Muy Baja",'Mapa final'!$AA$36="Menor"),CONCATENATE("R5C",'Mapa final'!$O$36),"")</f>
        <v/>
      </c>
      <c r="S50" s="74" t="str">
        <f>IF(AND('Mapa final'!$Y$37="Muy Baja",'Mapa final'!$AA$37="Menor"),CONCATENATE("R5C",'Mapa final'!$O$37),"")</f>
        <v/>
      </c>
      <c r="T50" s="74" t="str">
        <f>IF(AND('Mapa final'!$Y$38="Muy Baja",'Mapa final'!$AA$38="Menor"),CONCATENATE("R5C",'Mapa final'!$O$38),"")</f>
        <v/>
      </c>
      <c r="U50" s="75" t="str">
        <f>IF(AND('Mapa final'!$Y$39="Muy Baja",'Mapa final'!$AA$39="Menor"),CONCATENATE("R5C",'Mapa final'!$O$39),"")</f>
        <v/>
      </c>
      <c r="V50" s="64" t="str">
        <f>IF(AND('Mapa final'!$Y$34="Muy Baja",'Mapa final'!$AA$34="Moderado"),CONCATENATE("R5C",'Mapa final'!$O$34),"")</f>
        <v/>
      </c>
      <c r="W50" s="65" t="str">
        <f>IF(AND('Mapa final'!$Y$35="Muy Baja",'Mapa final'!$AA$35="Moderado"),CONCATENATE("R5C",'Mapa final'!$O$35),"")</f>
        <v/>
      </c>
      <c r="X50" s="65" t="str">
        <f>IF(AND('Mapa final'!$Y$36="Muy Baja",'Mapa final'!$AA$36="Moderado"),CONCATENATE("R5C",'Mapa final'!$O$36),"")</f>
        <v/>
      </c>
      <c r="Y50" s="65" t="str">
        <f>IF(AND('Mapa final'!$Y$37="Muy Baja",'Mapa final'!$AA$37="Moderado"),CONCATENATE("R5C",'Mapa final'!$O$37),"")</f>
        <v/>
      </c>
      <c r="Z50" s="65" t="str">
        <f>IF(AND('Mapa final'!$Y$38="Muy Baja",'Mapa final'!$AA$38="Moderado"),CONCATENATE("R5C",'Mapa final'!$O$38),"")</f>
        <v/>
      </c>
      <c r="AA50" s="66" t="str">
        <f>IF(AND('Mapa final'!$Y$39="Muy Baja",'Mapa final'!$AA$39="Moderado"),CONCATENATE("R5C",'Mapa final'!$O$39),"")</f>
        <v/>
      </c>
      <c r="AB50" s="49" t="str">
        <f>IF(AND('Mapa final'!$Y$34="Muy Baja",'Mapa final'!$AA$34="Mayor"),CONCATENATE("R5C",'Mapa final'!$O$34),"")</f>
        <v/>
      </c>
      <c r="AC50" s="50" t="str">
        <f>IF(AND('Mapa final'!$Y$35="Muy Baja",'Mapa final'!$AA$35="Mayor"),CONCATENATE("R5C",'Mapa final'!$O$35),"")</f>
        <v/>
      </c>
      <c r="AD50" s="50" t="str">
        <f>IF(AND('Mapa final'!$Y$36="Muy Baja",'Mapa final'!$AA$36="Mayor"),CONCATENATE("R5C",'Mapa final'!$O$36),"")</f>
        <v/>
      </c>
      <c r="AE50" s="50" t="str">
        <f>IF(AND('Mapa final'!$Y$37="Muy Baja",'Mapa final'!$AA$37="Mayor"),CONCATENATE("R5C",'Mapa final'!$O$37),"")</f>
        <v/>
      </c>
      <c r="AF50" s="50" t="str">
        <f>IF(AND('Mapa final'!$Y$38="Muy Baja",'Mapa final'!$AA$38="Mayor"),CONCATENATE("R5C",'Mapa final'!$O$38),"")</f>
        <v/>
      </c>
      <c r="AG50" s="51" t="str">
        <f>IF(AND('Mapa final'!$Y$39="Muy Baja",'Mapa final'!$AA$39="Mayor"),CONCATENATE("R5C",'Mapa final'!$O$39),"")</f>
        <v/>
      </c>
      <c r="AH50" s="52" t="str">
        <f>IF(AND('Mapa final'!$Y$34="Muy Baja",'Mapa final'!$AA$34="Catastrófico"),CONCATENATE("R5C",'Mapa final'!$O$34),"")</f>
        <v/>
      </c>
      <c r="AI50" s="53" t="str">
        <f>IF(AND('Mapa final'!$Y$35="Muy Baja",'Mapa final'!$AA$35="Catastrófico"),CONCATENATE("R5C",'Mapa final'!$O$35),"")</f>
        <v/>
      </c>
      <c r="AJ50" s="53" t="str">
        <f>IF(AND('Mapa final'!$Y$36="Muy Baja",'Mapa final'!$AA$36="Catastrófico"),CONCATENATE("R5C",'Mapa final'!$O$36),"")</f>
        <v/>
      </c>
      <c r="AK50" s="53" t="str">
        <f>IF(AND('Mapa final'!$Y$37="Muy Baja",'Mapa final'!$AA$37="Catastrófico"),CONCATENATE("R5C",'Mapa final'!$O$37),"")</f>
        <v/>
      </c>
      <c r="AL50" s="53" t="str">
        <f>IF(AND('Mapa final'!$Y$38="Muy Baja",'Mapa final'!$AA$38="Catastrófico"),CONCATENATE("R5C",'Mapa final'!$O$38),"")</f>
        <v/>
      </c>
      <c r="AM50" s="54" t="str">
        <f>IF(AND('Mapa final'!$Y$39="Muy Baja",'Mapa final'!$AA$39="Catastrófico"),CONCATENATE("R5C",'Mapa final'!$O$39),"")</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3">
      <c r="A51" s="80"/>
      <c r="B51" s="360"/>
      <c r="C51" s="360"/>
      <c r="D51" s="361"/>
      <c r="E51" s="401"/>
      <c r="F51" s="402"/>
      <c r="G51" s="402"/>
      <c r="H51" s="402"/>
      <c r="I51" s="403"/>
      <c r="J51" s="73" t="str">
        <f>IF(AND('Mapa final'!$Y$40="Muy Baja",'Mapa final'!$AA$40="Leve"),CONCATENATE("R6C",'Mapa final'!$O$40),"")</f>
        <v/>
      </c>
      <c r="K51" s="74" t="str">
        <f>IF(AND('Mapa final'!$Y$41="Muy Baja",'Mapa final'!$AA$41="Leve"),CONCATENATE("R6C",'Mapa final'!$O$41),"")</f>
        <v/>
      </c>
      <c r="L51" s="74" t="str">
        <f>IF(AND('Mapa final'!$Y$42="Muy Baja",'Mapa final'!$AA$42="Leve"),CONCATENATE("R6C",'Mapa final'!$O$42),"")</f>
        <v/>
      </c>
      <c r="M51" s="74" t="str">
        <f>IF(AND('Mapa final'!$Y$43="Muy Baja",'Mapa final'!$AA$43="Leve"),CONCATENATE("R6C",'Mapa final'!$O$43),"")</f>
        <v/>
      </c>
      <c r="N51" s="74" t="str">
        <f>IF(AND('Mapa final'!$Y$44="Muy Baja",'Mapa final'!$AA$44="Leve"),CONCATENATE("R6C",'Mapa final'!$O$44),"")</f>
        <v/>
      </c>
      <c r="O51" s="75" t="str">
        <f>IF(AND('Mapa final'!$Y$45="Muy Baja",'Mapa final'!$AA$45="Leve"),CONCATENATE("R6C",'Mapa final'!$O$45),"")</f>
        <v/>
      </c>
      <c r="P51" s="73" t="str">
        <f>IF(AND('Mapa final'!$Y$40="Muy Baja",'Mapa final'!$AA$40="Menor"),CONCATENATE("R6C",'Mapa final'!$O$40),"")</f>
        <v/>
      </c>
      <c r="Q51" s="74" t="str">
        <f>IF(AND('Mapa final'!$Y$41="Muy Baja",'Mapa final'!$AA$41="Menor"),CONCATENATE("R6C",'Mapa final'!$O$41),"")</f>
        <v/>
      </c>
      <c r="R51" s="74" t="str">
        <f>IF(AND('Mapa final'!$Y$42="Muy Baja",'Mapa final'!$AA$42="Menor"),CONCATENATE("R6C",'Mapa final'!$O$42),"")</f>
        <v/>
      </c>
      <c r="S51" s="74" t="str">
        <f>IF(AND('Mapa final'!$Y$43="Muy Baja",'Mapa final'!$AA$43="Menor"),CONCATENATE("R6C",'Mapa final'!$O$43),"")</f>
        <v/>
      </c>
      <c r="T51" s="74" t="str">
        <f>IF(AND('Mapa final'!$Y$44="Muy Baja",'Mapa final'!$AA$44="Menor"),CONCATENATE("R6C",'Mapa final'!$O$44),"")</f>
        <v/>
      </c>
      <c r="U51" s="75" t="str">
        <f>IF(AND('Mapa final'!$Y$45="Muy Baja",'Mapa final'!$AA$45="Menor"),CONCATENATE("R6C",'Mapa final'!$O$45),"")</f>
        <v/>
      </c>
      <c r="V51" s="64" t="str">
        <f>IF(AND('Mapa final'!$Y$40="Muy Baja",'Mapa final'!$AA$40="Moderado"),CONCATENATE("R6C",'Mapa final'!$O$40),"")</f>
        <v/>
      </c>
      <c r="W51" s="65" t="str">
        <f>IF(AND('Mapa final'!$Y$41="Muy Baja",'Mapa final'!$AA$41="Moderado"),CONCATENATE("R6C",'Mapa final'!$O$41),"")</f>
        <v/>
      </c>
      <c r="X51" s="65" t="str">
        <f>IF(AND('Mapa final'!$Y$42="Muy Baja",'Mapa final'!$AA$42="Moderado"),CONCATENATE("R6C",'Mapa final'!$O$42),"")</f>
        <v/>
      </c>
      <c r="Y51" s="65" t="str">
        <f>IF(AND('Mapa final'!$Y$43="Muy Baja",'Mapa final'!$AA$43="Moderado"),CONCATENATE("R6C",'Mapa final'!$O$43),"")</f>
        <v/>
      </c>
      <c r="Z51" s="65" t="str">
        <f>IF(AND('Mapa final'!$Y$44="Muy Baja",'Mapa final'!$AA$44="Moderado"),CONCATENATE("R6C",'Mapa final'!$O$44),"")</f>
        <v/>
      </c>
      <c r="AA51" s="66" t="str">
        <f>IF(AND('Mapa final'!$Y$45="Muy Baja",'Mapa final'!$AA$45="Moderado"),CONCATENATE("R6C",'Mapa final'!$O$45),"")</f>
        <v/>
      </c>
      <c r="AB51" s="49" t="str">
        <f>IF(AND('Mapa final'!$Y$40="Muy Baja",'Mapa final'!$AA$40="Mayor"),CONCATENATE("R6C",'Mapa final'!$O$40),"")</f>
        <v/>
      </c>
      <c r="AC51" s="50" t="str">
        <f>IF(AND('Mapa final'!$Y$41="Muy Baja",'Mapa final'!$AA$41="Mayor"),CONCATENATE("R6C",'Mapa final'!$O$41),"")</f>
        <v/>
      </c>
      <c r="AD51" s="50" t="str">
        <f>IF(AND('Mapa final'!$Y$42="Muy Baja",'Mapa final'!$AA$42="Mayor"),CONCATENATE("R6C",'Mapa final'!$O$42),"")</f>
        <v/>
      </c>
      <c r="AE51" s="50" t="str">
        <f>IF(AND('Mapa final'!$Y$43="Muy Baja",'Mapa final'!$AA$43="Mayor"),CONCATENATE("R6C",'Mapa final'!$O$43),"")</f>
        <v/>
      </c>
      <c r="AF51" s="50" t="str">
        <f>IF(AND('Mapa final'!$Y$44="Muy Baja",'Mapa final'!$AA$44="Mayor"),CONCATENATE("R6C",'Mapa final'!$O$44),"")</f>
        <v/>
      </c>
      <c r="AG51" s="51" t="str">
        <f>IF(AND('Mapa final'!$Y$45="Muy Baja",'Mapa final'!$AA$45="Mayor"),CONCATENATE("R6C",'Mapa final'!$O$45),"")</f>
        <v/>
      </c>
      <c r="AH51" s="52" t="str">
        <f>IF(AND('Mapa final'!$Y$40="Muy Baja",'Mapa final'!$AA$40="Catastrófico"),CONCATENATE("R6C",'Mapa final'!$O$40),"")</f>
        <v/>
      </c>
      <c r="AI51" s="53" t="str">
        <f>IF(AND('Mapa final'!$Y$41="Muy Baja",'Mapa final'!$AA$41="Catastrófico"),CONCATENATE("R6C",'Mapa final'!$O$41),"")</f>
        <v/>
      </c>
      <c r="AJ51" s="53" t="str">
        <f>IF(AND('Mapa final'!$Y$42="Muy Baja",'Mapa final'!$AA$42="Catastrófico"),CONCATENATE("R6C",'Mapa final'!$O$42),"")</f>
        <v/>
      </c>
      <c r="AK51" s="53" t="str">
        <f>IF(AND('Mapa final'!$Y$43="Muy Baja",'Mapa final'!$AA$43="Catastrófico"),CONCATENATE("R6C",'Mapa final'!$O$43),"")</f>
        <v/>
      </c>
      <c r="AL51" s="53" t="str">
        <f>IF(AND('Mapa final'!$Y$44="Muy Baja",'Mapa final'!$AA$44="Catastrófico"),CONCATENATE("R6C",'Mapa final'!$O$44),"")</f>
        <v/>
      </c>
      <c r="AM51" s="54" t="str">
        <f>IF(AND('Mapa final'!$Y$45="Muy Baja",'Mapa final'!$AA$45="Catastrófico"),CONCATENATE("R6C",'Mapa final'!$O$45),"")</f>
        <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3">
      <c r="A52" s="80"/>
      <c r="B52" s="360"/>
      <c r="C52" s="360"/>
      <c r="D52" s="361"/>
      <c r="E52" s="401"/>
      <c r="F52" s="402"/>
      <c r="G52" s="402"/>
      <c r="H52" s="402"/>
      <c r="I52" s="403"/>
      <c r="J52" s="73" t="str">
        <f>IF(AND('Mapa final'!$Y$46="Muy Baja",'Mapa final'!$AA$46="Leve"),CONCATENATE("R7C",'Mapa final'!$O$46),"")</f>
        <v/>
      </c>
      <c r="K52" s="74" t="str">
        <f>IF(AND('Mapa final'!$Y$47="Muy Baja",'Mapa final'!$AA$47="Leve"),CONCATENATE("R7C",'Mapa final'!$O$47),"")</f>
        <v/>
      </c>
      <c r="L52" s="74" t="str">
        <f>IF(AND('Mapa final'!$Y$48="Muy Baja",'Mapa final'!$AA$48="Leve"),CONCATENATE("R7C",'Mapa final'!$O$48),"")</f>
        <v/>
      </c>
      <c r="M52" s="74" t="str">
        <f>IF(AND('Mapa final'!$Y$49="Muy Baja",'Mapa final'!$AA$49="Leve"),CONCATENATE("R7C",'Mapa final'!$O$49),"")</f>
        <v/>
      </c>
      <c r="N52" s="74" t="str">
        <f>IF(AND('Mapa final'!$Y$50="Muy Baja",'Mapa final'!$AA$50="Leve"),CONCATENATE("R7C",'Mapa final'!$O$50),"")</f>
        <v/>
      </c>
      <c r="O52" s="75" t="str">
        <f>IF(AND('Mapa final'!$Y$51="Muy Baja",'Mapa final'!$AA$51="Leve"),CONCATENATE("R7C",'Mapa final'!$O$51),"")</f>
        <v/>
      </c>
      <c r="P52" s="73" t="str">
        <f>IF(AND('Mapa final'!$Y$46="Muy Baja",'Mapa final'!$AA$46="Menor"),CONCATENATE("R7C",'Mapa final'!$O$46),"")</f>
        <v/>
      </c>
      <c r="Q52" s="74" t="str">
        <f>IF(AND('Mapa final'!$Y$47="Muy Baja",'Mapa final'!$AA$47="Menor"),CONCATENATE("R7C",'Mapa final'!$O$47),"")</f>
        <v/>
      </c>
      <c r="R52" s="74" t="str">
        <f>IF(AND('Mapa final'!$Y$48="Muy Baja",'Mapa final'!$AA$48="Menor"),CONCATENATE("R7C",'Mapa final'!$O$48),"")</f>
        <v/>
      </c>
      <c r="S52" s="74" t="str">
        <f>IF(AND('Mapa final'!$Y$49="Muy Baja",'Mapa final'!$AA$49="Menor"),CONCATENATE("R7C",'Mapa final'!$O$49),"")</f>
        <v/>
      </c>
      <c r="T52" s="74" t="str">
        <f>IF(AND('Mapa final'!$Y$50="Muy Baja",'Mapa final'!$AA$50="Menor"),CONCATENATE("R7C",'Mapa final'!$O$50),"")</f>
        <v/>
      </c>
      <c r="U52" s="75" t="str">
        <f>IF(AND('Mapa final'!$Y$51="Muy Baja",'Mapa final'!$AA$51="Menor"),CONCATENATE("R7C",'Mapa final'!$O$51),"")</f>
        <v/>
      </c>
      <c r="V52" s="64" t="str">
        <f>IF(AND('Mapa final'!$Y$46="Muy Baja",'Mapa final'!$AA$46="Moderado"),CONCATENATE("R7C",'Mapa final'!$O$46),"")</f>
        <v/>
      </c>
      <c r="W52" s="65" t="str">
        <f>IF(AND('Mapa final'!$Y$47="Muy Baja",'Mapa final'!$AA$47="Moderado"),CONCATENATE("R7C",'Mapa final'!$O$47),"")</f>
        <v/>
      </c>
      <c r="X52" s="65" t="str">
        <f>IF(AND('Mapa final'!$Y$48="Muy Baja",'Mapa final'!$AA$48="Moderado"),CONCATENATE("R7C",'Mapa final'!$O$48),"")</f>
        <v/>
      </c>
      <c r="Y52" s="65" t="str">
        <f>IF(AND('Mapa final'!$Y$49="Muy Baja",'Mapa final'!$AA$49="Moderado"),CONCATENATE("R7C",'Mapa final'!$O$49),"")</f>
        <v/>
      </c>
      <c r="Z52" s="65" t="str">
        <f>IF(AND('Mapa final'!$Y$50="Muy Baja",'Mapa final'!$AA$50="Moderado"),CONCATENATE("R7C",'Mapa final'!$O$50),"")</f>
        <v/>
      </c>
      <c r="AA52" s="66" t="str">
        <f>IF(AND('Mapa final'!$Y$51="Muy Baja",'Mapa final'!$AA$51="Moderado"),CONCATENATE("R7C",'Mapa final'!$O$51),"")</f>
        <v/>
      </c>
      <c r="AB52" s="49" t="str">
        <f>IF(AND('Mapa final'!$Y$46="Muy Baja",'Mapa final'!$AA$46="Mayor"),CONCATENATE("R7C",'Mapa final'!$O$46),"")</f>
        <v/>
      </c>
      <c r="AC52" s="50" t="str">
        <f>IF(AND('Mapa final'!$Y$47="Muy Baja",'Mapa final'!$AA$47="Mayor"),CONCATENATE("R7C",'Mapa final'!$O$47),"")</f>
        <v/>
      </c>
      <c r="AD52" s="50" t="str">
        <f>IF(AND('Mapa final'!$Y$48="Muy Baja",'Mapa final'!$AA$48="Mayor"),CONCATENATE("R7C",'Mapa final'!$O$48),"")</f>
        <v/>
      </c>
      <c r="AE52" s="50" t="str">
        <f>IF(AND('Mapa final'!$Y$49="Muy Baja",'Mapa final'!$AA$49="Mayor"),CONCATENATE("R7C",'Mapa final'!$O$49),"")</f>
        <v/>
      </c>
      <c r="AF52" s="50" t="str">
        <f>IF(AND('Mapa final'!$Y$50="Muy Baja",'Mapa final'!$AA$50="Mayor"),CONCATENATE("R7C",'Mapa final'!$O$50),"")</f>
        <v/>
      </c>
      <c r="AG52" s="51" t="str">
        <f>IF(AND('Mapa final'!$Y$51="Muy Baja",'Mapa final'!$AA$51="Mayor"),CONCATENATE("R7C",'Mapa final'!$O$51),"")</f>
        <v/>
      </c>
      <c r="AH52" s="52" t="str">
        <f>IF(AND('Mapa final'!$Y$46="Muy Baja",'Mapa final'!$AA$46="Catastrófico"),CONCATENATE("R7C",'Mapa final'!$O$46),"")</f>
        <v/>
      </c>
      <c r="AI52" s="53" t="str">
        <f>IF(AND('Mapa final'!$Y$47="Muy Baja",'Mapa final'!$AA$47="Catastrófico"),CONCATENATE("R7C",'Mapa final'!$O$47),"")</f>
        <v/>
      </c>
      <c r="AJ52" s="53" t="str">
        <f>IF(AND('Mapa final'!$Y$48="Muy Baja",'Mapa final'!$AA$48="Catastrófico"),CONCATENATE("R7C",'Mapa final'!$O$48),"")</f>
        <v/>
      </c>
      <c r="AK52" s="53" t="str">
        <f>IF(AND('Mapa final'!$Y$49="Muy Baja",'Mapa final'!$AA$49="Catastrófico"),CONCATENATE("R7C",'Mapa final'!$O$49),"")</f>
        <v/>
      </c>
      <c r="AL52" s="53" t="str">
        <f>IF(AND('Mapa final'!$Y$50="Muy Baja",'Mapa final'!$AA$50="Catastrófico"),CONCATENATE("R7C",'Mapa final'!$O$50),"")</f>
        <v/>
      </c>
      <c r="AM52" s="54" t="str">
        <f>IF(AND('Mapa final'!$Y$51="Muy Baja",'Mapa final'!$AA$51="Catastrófico"),CONCATENATE("R7C",'Mapa final'!$O$51),"")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3">
      <c r="A53" s="80"/>
      <c r="B53" s="360"/>
      <c r="C53" s="360"/>
      <c r="D53" s="361"/>
      <c r="E53" s="401"/>
      <c r="F53" s="402"/>
      <c r="G53" s="402"/>
      <c r="H53" s="402"/>
      <c r="I53" s="403"/>
      <c r="J53" s="73" t="str">
        <f>IF(AND('Mapa final'!$Y$52="Muy Baja",'Mapa final'!$AA$52="Leve"),CONCATENATE("R8C",'Mapa final'!$O$52),"")</f>
        <v/>
      </c>
      <c r="K53" s="74" t="str">
        <f>IF(AND('Mapa final'!$Y$53="Muy Baja",'Mapa final'!$AA$53="Leve"),CONCATENATE("R8C",'Mapa final'!$O$53),"")</f>
        <v/>
      </c>
      <c r="L53" s="74" t="str">
        <f>IF(AND('Mapa final'!$Y$54="Muy Baja",'Mapa final'!$AA$54="Leve"),CONCATENATE("R8C",'Mapa final'!$O$54),"")</f>
        <v/>
      </c>
      <c r="M53" s="74" t="str">
        <f>IF(AND('Mapa final'!$Y$55="Muy Baja",'Mapa final'!$AA$55="Leve"),CONCATENATE("R8C",'Mapa final'!$O$55),"")</f>
        <v/>
      </c>
      <c r="N53" s="74" t="str">
        <f>IF(AND('Mapa final'!$Y$56="Muy Baja",'Mapa final'!$AA$56="Leve"),CONCATENATE("R8C",'Mapa final'!$O$56),"")</f>
        <v/>
      </c>
      <c r="O53" s="75" t="str">
        <f>IF(AND('Mapa final'!$Y$57="Muy Baja",'Mapa final'!$AA$57="Leve"),CONCATENATE("R8C",'Mapa final'!$O$57),"")</f>
        <v/>
      </c>
      <c r="P53" s="73" t="str">
        <f>IF(AND('Mapa final'!$Y$52="Muy Baja",'Mapa final'!$AA$52="Menor"),CONCATENATE("R8C",'Mapa final'!$O$52),"")</f>
        <v/>
      </c>
      <c r="Q53" s="74" t="str">
        <f>IF(AND('Mapa final'!$Y$53="Muy Baja",'Mapa final'!$AA$53="Menor"),CONCATENATE("R8C",'Mapa final'!$O$53),"")</f>
        <v/>
      </c>
      <c r="R53" s="74" t="str">
        <f>IF(AND('Mapa final'!$Y$54="Muy Baja",'Mapa final'!$AA$54="Menor"),CONCATENATE("R8C",'Mapa final'!$O$54),"")</f>
        <v/>
      </c>
      <c r="S53" s="74" t="str">
        <f>IF(AND('Mapa final'!$Y$55="Muy Baja",'Mapa final'!$AA$55="Menor"),CONCATENATE("R8C",'Mapa final'!$O$55),"")</f>
        <v/>
      </c>
      <c r="T53" s="74" t="str">
        <f>IF(AND('Mapa final'!$Y$56="Muy Baja",'Mapa final'!$AA$56="Menor"),CONCATENATE("R8C",'Mapa final'!$O$56),"")</f>
        <v/>
      </c>
      <c r="U53" s="75" t="str">
        <f>IF(AND('Mapa final'!$Y$57="Muy Baja",'Mapa final'!$AA$57="Menor"),CONCATENATE("R8C",'Mapa final'!$O$57),"")</f>
        <v/>
      </c>
      <c r="V53" s="64" t="str">
        <f>IF(AND('Mapa final'!$Y$52="Muy Baja",'Mapa final'!$AA$52="Moderado"),CONCATENATE("R8C",'Mapa final'!$O$52),"")</f>
        <v/>
      </c>
      <c r="W53" s="65" t="str">
        <f>IF(AND('Mapa final'!$Y$53="Muy Baja",'Mapa final'!$AA$53="Moderado"),CONCATENATE("R8C",'Mapa final'!$O$53),"")</f>
        <v/>
      </c>
      <c r="X53" s="65" t="str">
        <f>IF(AND('Mapa final'!$Y$54="Muy Baja",'Mapa final'!$AA$54="Moderado"),CONCATENATE("R8C",'Mapa final'!$O$54),"")</f>
        <v/>
      </c>
      <c r="Y53" s="65" t="str">
        <f>IF(AND('Mapa final'!$Y$55="Muy Baja",'Mapa final'!$AA$55="Moderado"),CONCATENATE("R8C",'Mapa final'!$O$55),"")</f>
        <v/>
      </c>
      <c r="Z53" s="65" t="str">
        <f>IF(AND('Mapa final'!$Y$56="Muy Baja",'Mapa final'!$AA$56="Moderado"),CONCATENATE("R8C",'Mapa final'!$O$56),"")</f>
        <v/>
      </c>
      <c r="AA53" s="66" t="str">
        <f>IF(AND('Mapa final'!$Y$57="Muy Baja",'Mapa final'!$AA$57="Moderado"),CONCATENATE("R8C",'Mapa final'!$O$57),"")</f>
        <v/>
      </c>
      <c r="AB53" s="49" t="str">
        <f>IF(AND('Mapa final'!$Y$52="Muy Baja",'Mapa final'!$AA$52="Mayor"),CONCATENATE("R8C",'Mapa final'!$O$52),"")</f>
        <v/>
      </c>
      <c r="AC53" s="50" t="str">
        <f>IF(AND('Mapa final'!$Y$53="Muy Baja",'Mapa final'!$AA$53="Mayor"),CONCATENATE("R8C",'Mapa final'!$O$53),"")</f>
        <v/>
      </c>
      <c r="AD53" s="50" t="str">
        <f>IF(AND('Mapa final'!$Y$54="Muy Baja",'Mapa final'!$AA$54="Mayor"),CONCATENATE("R8C",'Mapa final'!$O$54),"")</f>
        <v/>
      </c>
      <c r="AE53" s="50" t="str">
        <f>IF(AND('Mapa final'!$Y$55="Muy Baja",'Mapa final'!$AA$55="Mayor"),CONCATENATE("R8C",'Mapa final'!$O$55),"")</f>
        <v/>
      </c>
      <c r="AF53" s="50" t="str">
        <f>IF(AND('Mapa final'!$Y$56="Muy Baja",'Mapa final'!$AA$56="Mayor"),CONCATENATE("R8C",'Mapa final'!$O$56),"")</f>
        <v/>
      </c>
      <c r="AG53" s="51" t="str">
        <f>IF(AND('Mapa final'!$Y$57="Muy Baja",'Mapa final'!$AA$57="Mayor"),CONCATENATE("R8C",'Mapa final'!$O$57),"")</f>
        <v/>
      </c>
      <c r="AH53" s="52" t="str">
        <f>IF(AND('Mapa final'!$Y$52="Muy Baja",'Mapa final'!$AA$52="Catastrófico"),CONCATENATE("R8C",'Mapa final'!$O$52),"")</f>
        <v/>
      </c>
      <c r="AI53" s="53" t="str">
        <f>IF(AND('Mapa final'!$Y$53="Muy Baja",'Mapa final'!$AA$53="Catastrófico"),CONCATENATE("R8C",'Mapa final'!$O$53),"")</f>
        <v/>
      </c>
      <c r="AJ53" s="53" t="str">
        <f>IF(AND('Mapa final'!$Y$54="Muy Baja",'Mapa final'!$AA$54="Catastrófico"),CONCATENATE("R8C",'Mapa final'!$O$54),"")</f>
        <v/>
      </c>
      <c r="AK53" s="53" t="str">
        <f>IF(AND('Mapa final'!$Y$55="Muy Baja",'Mapa final'!$AA$55="Catastrófico"),CONCATENATE("R8C",'Mapa final'!$O$55),"")</f>
        <v/>
      </c>
      <c r="AL53" s="53" t="str">
        <f>IF(AND('Mapa final'!$Y$56="Muy Baja",'Mapa final'!$AA$56="Catastrófico"),CONCATENATE("R8C",'Mapa final'!$O$56),"")</f>
        <v/>
      </c>
      <c r="AM53" s="54" t="str">
        <f>IF(AND('Mapa final'!$Y$57="Muy Baja",'Mapa final'!$AA$57="Catastrófico"),CONCATENATE("R8C",'Mapa final'!$O$57),"")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3">
      <c r="A54" s="80"/>
      <c r="B54" s="360"/>
      <c r="C54" s="360"/>
      <c r="D54" s="361"/>
      <c r="E54" s="401"/>
      <c r="F54" s="402"/>
      <c r="G54" s="402"/>
      <c r="H54" s="402"/>
      <c r="I54" s="403"/>
      <c r="J54" s="73" t="str">
        <f>IF(AND('Mapa final'!$Y$58="Muy Baja",'Mapa final'!$AA$58="Leve"),CONCATENATE("R9C",'Mapa final'!$O$58),"")</f>
        <v/>
      </c>
      <c r="K54" s="74" t="str">
        <f>IF(AND('Mapa final'!$Y$59="Muy Baja",'Mapa final'!$AA$59="Leve"),CONCATENATE("R9C",'Mapa final'!$O$59),"")</f>
        <v/>
      </c>
      <c r="L54" s="74" t="str">
        <f>IF(AND('Mapa final'!$Y$60="Muy Baja",'Mapa final'!$AA$60="Leve"),CONCATENATE("R9C",'Mapa final'!$O$60),"")</f>
        <v/>
      </c>
      <c r="M54" s="74" t="str">
        <f>IF(AND('Mapa final'!$Y$61="Muy Baja",'Mapa final'!$AA$61="Leve"),CONCATENATE("R9C",'Mapa final'!$O$61),"")</f>
        <v/>
      </c>
      <c r="N54" s="74" t="str">
        <f>IF(AND('Mapa final'!$Y$62="Muy Baja",'Mapa final'!$AA$62="Leve"),CONCATENATE("R9C",'Mapa final'!$O$62),"")</f>
        <v/>
      </c>
      <c r="O54" s="75" t="str">
        <f>IF(AND('Mapa final'!$Y$63="Muy Baja",'Mapa final'!$AA$63="Leve"),CONCATENATE("R9C",'Mapa final'!$O$63),"")</f>
        <v/>
      </c>
      <c r="P54" s="73" t="str">
        <f>IF(AND('Mapa final'!$Y$58="Muy Baja",'Mapa final'!$AA$58="Menor"),CONCATENATE("R9C",'Mapa final'!$O$58),"")</f>
        <v/>
      </c>
      <c r="Q54" s="74" t="str">
        <f>IF(AND('Mapa final'!$Y$59="Muy Baja",'Mapa final'!$AA$59="Menor"),CONCATENATE("R9C",'Mapa final'!$O$59),"")</f>
        <v/>
      </c>
      <c r="R54" s="74" t="str">
        <f>IF(AND('Mapa final'!$Y$60="Muy Baja",'Mapa final'!$AA$60="Menor"),CONCATENATE("R9C",'Mapa final'!$O$60),"")</f>
        <v/>
      </c>
      <c r="S54" s="74" t="str">
        <f>IF(AND('Mapa final'!$Y$61="Muy Baja",'Mapa final'!$AA$61="Menor"),CONCATENATE("R9C",'Mapa final'!$O$61),"")</f>
        <v/>
      </c>
      <c r="T54" s="74" t="str">
        <f>IF(AND('Mapa final'!$Y$62="Muy Baja",'Mapa final'!$AA$62="Menor"),CONCATENATE("R9C",'Mapa final'!$O$62),"")</f>
        <v/>
      </c>
      <c r="U54" s="75" t="str">
        <f>IF(AND('Mapa final'!$Y$63="Muy Baja",'Mapa final'!$AA$63="Menor"),CONCATENATE("R9C",'Mapa final'!$O$63),"")</f>
        <v/>
      </c>
      <c r="V54" s="64" t="str">
        <f>IF(AND('Mapa final'!$Y$58="Muy Baja",'Mapa final'!$AA$58="Moderado"),CONCATENATE("R9C",'Mapa final'!$O$58),"")</f>
        <v/>
      </c>
      <c r="W54" s="65" t="str">
        <f>IF(AND('Mapa final'!$Y$59="Muy Baja",'Mapa final'!$AA$59="Moderado"),CONCATENATE("R9C",'Mapa final'!$O$59),"")</f>
        <v/>
      </c>
      <c r="X54" s="65" t="str">
        <f>IF(AND('Mapa final'!$Y$60="Muy Baja",'Mapa final'!$AA$60="Moderado"),CONCATENATE("R9C",'Mapa final'!$O$60),"")</f>
        <v/>
      </c>
      <c r="Y54" s="65" t="str">
        <f>IF(AND('Mapa final'!$Y$61="Muy Baja",'Mapa final'!$AA$61="Moderado"),CONCATENATE("R9C",'Mapa final'!$O$61),"")</f>
        <v/>
      </c>
      <c r="Z54" s="65" t="str">
        <f>IF(AND('Mapa final'!$Y$62="Muy Baja",'Mapa final'!$AA$62="Moderado"),CONCATENATE("R9C",'Mapa final'!$O$62),"")</f>
        <v/>
      </c>
      <c r="AA54" s="66" t="str">
        <f>IF(AND('Mapa final'!$Y$63="Muy Baja",'Mapa final'!$AA$63="Moderado"),CONCATENATE("R9C",'Mapa final'!$O$63),"")</f>
        <v/>
      </c>
      <c r="AB54" s="49" t="str">
        <f>IF(AND('Mapa final'!$Y$58="Muy Baja",'Mapa final'!$AA$58="Mayor"),CONCATENATE("R9C",'Mapa final'!$O$58),"")</f>
        <v/>
      </c>
      <c r="AC54" s="50" t="str">
        <f>IF(AND('Mapa final'!$Y$59="Muy Baja",'Mapa final'!$AA$59="Mayor"),CONCATENATE("R9C",'Mapa final'!$O$59),"")</f>
        <v/>
      </c>
      <c r="AD54" s="50" t="str">
        <f>IF(AND('Mapa final'!$Y$60="Muy Baja",'Mapa final'!$AA$60="Mayor"),CONCATENATE("R9C",'Mapa final'!$O$60),"")</f>
        <v/>
      </c>
      <c r="AE54" s="50" t="str">
        <f>IF(AND('Mapa final'!$Y$61="Muy Baja",'Mapa final'!$AA$61="Mayor"),CONCATENATE("R9C",'Mapa final'!$O$61),"")</f>
        <v/>
      </c>
      <c r="AF54" s="50" t="str">
        <f>IF(AND('Mapa final'!$Y$62="Muy Baja",'Mapa final'!$AA$62="Mayor"),CONCATENATE("R9C",'Mapa final'!$O$62),"")</f>
        <v/>
      </c>
      <c r="AG54" s="51" t="str">
        <f>IF(AND('Mapa final'!$Y$63="Muy Baja",'Mapa final'!$AA$63="Mayor"),CONCATENATE("R9C",'Mapa final'!$O$63),"")</f>
        <v/>
      </c>
      <c r="AH54" s="52" t="str">
        <f>IF(AND('Mapa final'!$Y$58="Muy Baja",'Mapa final'!$AA$58="Catastrófico"),CONCATENATE("R9C",'Mapa final'!$O$58),"")</f>
        <v/>
      </c>
      <c r="AI54" s="53" t="str">
        <f>IF(AND('Mapa final'!$Y$59="Muy Baja",'Mapa final'!$AA$59="Catastrófico"),CONCATENATE("R9C",'Mapa final'!$O$59),"")</f>
        <v/>
      </c>
      <c r="AJ54" s="53" t="str">
        <f>IF(AND('Mapa final'!$Y$60="Muy Baja",'Mapa final'!$AA$60="Catastrófico"),CONCATENATE("R9C",'Mapa final'!$O$60),"")</f>
        <v/>
      </c>
      <c r="AK54" s="53" t="str">
        <f>IF(AND('Mapa final'!$Y$61="Muy Baja",'Mapa final'!$AA$61="Catastrófico"),CONCATENATE("R9C",'Mapa final'!$O$61),"")</f>
        <v/>
      </c>
      <c r="AL54" s="53" t="str">
        <f>IF(AND('Mapa final'!$Y$62="Muy Baja",'Mapa final'!$AA$62="Catastrófico"),CONCATENATE("R9C",'Mapa final'!$O$62),"")</f>
        <v/>
      </c>
      <c r="AM54" s="54" t="str">
        <f>IF(AND('Mapa final'!$Y$63="Muy Baja",'Mapa final'!$AA$63="Catastrófico"),CONCATENATE("R9C",'Mapa final'!$O$63),"")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5">
      <c r="A55" s="80"/>
      <c r="B55" s="360"/>
      <c r="C55" s="360"/>
      <c r="D55" s="361"/>
      <c r="E55" s="404"/>
      <c r="F55" s="405"/>
      <c r="G55" s="405"/>
      <c r="H55" s="405"/>
      <c r="I55" s="406"/>
      <c r="J55" s="76" t="str">
        <f>IF(AND('Mapa final'!$Y$64="Muy Baja",'Mapa final'!$AA$64="Leve"),CONCATENATE("R10C",'Mapa final'!$O$64),"")</f>
        <v/>
      </c>
      <c r="K55" s="77" t="str">
        <f>IF(AND('Mapa final'!$Y$65="Muy Baja",'Mapa final'!$AA$65="Leve"),CONCATENATE("R10C",'Mapa final'!$O$65),"")</f>
        <v/>
      </c>
      <c r="L55" s="77" t="str">
        <f>IF(AND('Mapa final'!$Y$66="Muy Baja",'Mapa final'!$AA$66="Leve"),CONCATENATE("R10C",'Mapa final'!$O$66),"")</f>
        <v/>
      </c>
      <c r="M55" s="77" t="str">
        <f>IF(AND('Mapa final'!$Y$67="Muy Baja",'Mapa final'!$AA$67="Leve"),CONCATENATE("R10C",'Mapa final'!$O$67),"")</f>
        <v/>
      </c>
      <c r="N55" s="77" t="str">
        <f>IF(AND('Mapa final'!$Y$68="Muy Baja",'Mapa final'!$AA$68="Leve"),CONCATENATE("R10C",'Mapa final'!$O$68),"")</f>
        <v/>
      </c>
      <c r="O55" s="78" t="str">
        <f>IF(AND('Mapa final'!$Y$69="Muy Baja",'Mapa final'!$AA$69="Leve"),CONCATENATE("R10C",'Mapa final'!$O$69),"")</f>
        <v/>
      </c>
      <c r="P55" s="76" t="str">
        <f>IF(AND('Mapa final'!$Y$64="Muy Baja",'Mapa final'!$AA$64="Menor"),CONCATENATE("R10C",'Mapa final'!$O$64),"")</f>
        <v/>
      </c>
      <c r="Q55" s="77" t="str">
        <f>IF(AND('Mapa final'!$Y$65="Muy Baja",'Mapa final'!$AA$65="Menor"),CONCATENATE("R10C",'Mapa final'!$O$65),"")</f>
        <v/>
      </c>
      <c r="R55" s="77" t="str">
        <f>IF(AND('Mapa final'!$Y$66="Muy Baja",'Mapa final'!$AA$66="Menor"),CONCATENATE("R10C",'Mapa final'!$O$66),"")</f>
        <v/>
      </c>
      <c r="S55" s="77" t="str">
        <f>IF(AND('Mapa final'!$Y$67="Muy Baja",'Mapa final'!$AA$67="Menor"),CONCATENATE("R10C",'Mapa final'!$O$67),"")</f>
        <v/>
      </c>
      <c r="T55" s="77" t="str">
        <f>IF(AND('Mapa final'!$Y$68="Muy Baja",'Mapa final'!$AA$68="Menor"),CONCATENATE("R10C",'Mapa final'!$O$68),"")</f>
        <v/>
      </c>
      <c r="U55" s="78" t="str">
        <f>IF(AND('Mapa final'!$Y$69="Muy Baja",'Mapa final'!$AA$69="Menor"),CONCATENATE("R10C",'Mapa final'!$O$69),"")</f>
        <v/>
      </c>
      <c r="V55" s="67" t="str">
        <f>IF(AND('Mapa final'!$Y$64="Muy Baja",'Mapa final'!$AA$64="Moderado"),CONCATENATE("R10C",'Mapa final'!$O$64),"")</f>
        <v/>
      </c>
      <c r="W55" s="68" t="str">
        <f>IF(AND('Mapa final'!$Y$65="Muy Baja",'Mapa final'!$AA$65="Moderado"),CONCATENATE("R10C",'Mapa final'!$O$65),"")</f>
        <v/>
      </c>
      <c r="X55" s="68" t="str">
        <f>IF(AND('Mapa final'!$Y$66="Muy Baja",'Mapa final'!$AA$66="Moderado"),CONCATENATE("R10C",'Mapa final'!$O$66),"")</f>
        <v/>
      </c>
      <c r="Y55" s="68" t="str">
        <f>IF(AND('Mapa final'!$Y$67="Muy Baja",'Mapa final'!$AA$67="Moderado"),CONCATENATE("R10C",'Mapa final'!$O$67),"")</f>
        <v/>
      </c>
      <c r="Z55" s="68" t="str">
        <f>IF(AND('Mapa final'!$Y$68="Muy Baja",'Mapa final'!$AA$68="Moderado"),CONCATENATE("R10C",'Mapa final'!$O$68),"")</f>
        <v/>
      </c>
      <c r="AA55" s="69" t="str">
        <f>IF(AND('Mapa final'!$Y$69="Muy Baja",'Mapa final'!$AA$69="Moderado"),CONCATENATE("R10C",'Mapa final'!$O$69),"")</f>
        <v/>
      </c>
      <c r="AB55" s="55" t="str">
        <f>IF(AND('Mapa final'!$Y$64="Muy Baja",'Mapa final'!$AA$64="Mayor"),CONCATENATE("R10C",'Mapa final'!$O$64),"")</f>
        <v/>
      </c>
      <c r="AC55" s="56" t="str">
        <f>IF(AND('Mapa final'!$Y$65="Muy Baja",'Mapa final'!$AA$65="Mayor"),CONCATENATE("R10C",'Mapa final'!$O$65),"")</f>
        <v/>
      </c>
      <c r="AD55" s="56" t="str">
        <f>IF(AND('Mapa final'!$Y$66="Muy Baja",'Mapa final'!$AA$66="Mayor"),CONCATENATE("R10C",'Mapa final'!$O$66),"")</f>
        <v/>
      </c>
      <c r="AE55" s="56" t="str">
        <f>IF(AND('Mapa final'!$Y$67="Muy Baja",'Mapa final'!$AA$67="Mayor"),CONCATENATE("R10C",'Mapa final'!$O$67),"")</f>
        <v/>
      </c>
      <c r="AF55" s="56" t="str">
        <f>IF(AND('Mapa final'!$Y$68="Muy Baja",'Mapa final'!$AA$68="Mayor"),CONCATENATE("R10C",'Mapa final'!$O$68),"")</f>
        <v/>
      </c>
      <c r="AG55" s="57" t="str">
        <f>IF(AND('Mapa final'!$Y$69="Muy Baja",'Mapa final'!$AA$69="Mayor"),CONCATENATE("R10C",'Mapa final'!$O$69),"")</f>
        <v/>
      </c>
      <c r="AH55" s="58" t="str">
        <f>IF(AND('Mapa final'!$Y$64="Muy Baja",'Mapa final'!$AA$64="Catastrófico"),CONCATENATE("R10C",'Mapa final'!$O$64),"")</f>
        <v/>
      </c>
      <c r="AI55" s="59" t="str">
        <f>IF(AND('Mapa final'!$Y$65="Muy Baja",'Mapa final'!$AA$65="Catastrófico"),CONCATENATE("R10C",'Mapa final'!$O$65),"")</f>
        <v/>
      </c>
      <c r="AJ55" s="59" t="str">
        <f>IF(AND('Mapa final'!$Y$66="Muy Baja",'Mapa final'!$AA$66="Catastrófico"),CONCATENATE("R10C",'Mapa final'!$O$66),"")</f>
        <v/>
      </c>
      <c r="AK55" s="59" t="str">
        <f>IF(AND('Mapa final'!$Y$67="Muy Baja",'Mapa final'!$AA$67="Catastrófico"),CONCATENATE("R10C",'Mapa final'!$O$67),"")</f>
        <v/>
      </c>
      <c r="AL55" s="59" t="str">
        <f>IF(AND('Mapa final'!$Y$68="Muy Baja",'Mapa final'!$AA$68="Catastrófico"),CONCATENATE("R10C",'Mapa final'!$O$68),"")</f>
        <v/>
      </c>
      <c r="AM55" s="60" t="str">
        <f>IF(AND('Mapa final'!$Y$69="Muy Baja",'Mapa final'!$AA$69="Catastrófico"),CONCATENATE("R10C",'Mapa final'!$O$69),"")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3">
      <c r="A56" s="80"/>
      <c r="B56" s="80"/>
      <c r="C56" s="80"/>
      <c r="D56" s="80"/>
      <c r="E56" s="80"/>
      <c r="F56" s="80"/>
      <c r="G56" s="80"/>
      <c r="H56" s="80"/>
      <c r="I56" s="80"/>
      <c r="J56" s="398" t="s">
        <v>111</v>
      </c>
      <c r="K56" s="399"/>
      <c r="L56" s="399"/>
      <c r="M56" s="399"/>
      <c r="N56" s="399"/>
      <c r="O56" s="400"/>
      <c r="P56" s="398" t="s">
        <v>110</v>
      </c>
      <c r="Q56" s="399"/>
      <c r="R56" s="399"/>
      <c r="S56" s="399"/>
      <c r="T56" s="399"/>
      <c r="U56" s="400"/>
      <c r="V56" s="398" t="s">
        <v>109</v>
      </c>
      <c r="W56" s="399"/>
      <c r="X56" s="399"/>
      <c r="Y56" s="399"/>
      <c r="Z56" s="399"/>
      <c r="AA56" s="400"/>
      <c r="AB56" s="398" t="s">
        <v>108</v>
      </c>
      <c r="AC56" s="407"/>
      <c r="AD56" s="399"/>
      <c r="AE56" s="399"/>
      <c r="AF56" s="399"/>
      <c r="AG56" s="400"/>
      <c r="AH56" s="398" t="s">
        <v>107</v>
      </c>
      <c r="AI56" s="399"/>
      <c r="AJ56" s="399"/>
      <c r="AK56" s="399"/>
      <c r="AL56" s="399"/>
      <c r="AM56" s="40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3">
      <c r="A57" s="80"/>
      <c r="B57" s="80"/>
      <c r="C57" s="80"/>
      <c r="D57" s="80"/>
      <c r="E57" s="80"/>
      <c r="F57" s="80"/>
      <c r="G57" s="80"/>
      <c r="H57" s="80"/>
      <c r="I57" s="80"/>
      <c r="J57" s="401"/>
      <c r="K57" s="402"/>
      <c r="L57" s="402"/>
      <c r="M57" s="402"/>
      <c r="N57" s="402"/>
      <c r="O57" s="403"/>
      <c r="P57" s="401"/>
      <c r="Q57" s="402"/>
      <c r="R57" s="402"/>
      <c r="S57" s="402"/>
      <c r="T57" s="402"/>
      <c r="U57" s="403"/>
      <c r="V57" s="401"/>
      <c r="W57" s="402"/>
      <c r="X57" s="402"/>
      <c r="Y57" s="402"/>
      <c r="Z57" s="402"/>
      <c r="AA57" s="403"/>
      <c r="AB57" s="401"/>
      <c r="AC57" s="402"/>
      <c r="AD57" s="402"/>
      <c r="AE57" s="402"/>
      <c r="AF57" s="402"/>
      <c r="AG57" s="403"/>
      <c r="AH57" s="401"/>
      <c r="AI57" s="402"/>
      <c r="AJ57" s="402"/>
      <c r="AK57" s="402"/>
      <c r="AL57" s="402"/>
      <c r="AM57" s="403"/>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3">
      <c r="A58" s="80"/>
      <c r="B58" s="80"/>
      <c r="C58" s="80"/>
      <c r="D58" s="80"/>
      <c r="E58" s="80"/>
      <c r="F58" s="80"/>
      <c r="G58" s="80"/>
      <c r="H58" s="80"/>
      <c r="I58" s="80"/>
      <c r="J58" s="401"/>
      <c r="K58" s="402"/>
      <c r="L58" s="402"/>
      <c r="M58" s="402"/>
      <c r="N58" s="402"/>
      <c r="O58" s="403"/>
      <c r="P58" s="401"/>
      <c r="Q58" s="402"/>
      <c r="R58" s="402"/>
      <c r="S58" s="402"/>
      <c r="T58" s="402"/>
      <c r="U58" s="403"/>
      <c r="V58" s="401"/>
      <c r="W58" s="402"/>
      <c r="X58" s="402"/>
      <c r="Y58" s="402"/>
      <c r="Z58" s="402"/>
      <c r="AA58" s="403"/>
      <c r="AB58" s="401"/>
      <c r="AC58" s="402"/>
      <c r="AD58" s="402"/>
      <c r="AE58" s="402"/>
      <c r="AF58" s="402"/>
      <c r="AG58" s="403"/>
      <c r="AH58" s="401"/>
      <c r="AI58" s="402"/>
      <c r="AJ58" s="402"/>
      <c r="AK58" s="402"/>
      <c r="AL58" s="402"/>
      <c r="AM58" s="403"/>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3">
      <c r="A59" s="80"/>
      <c r="B59" s="80"/>
      <c r="C59" s="80"/>
      <c r="D59" s="80"/>
      <c r="E59" s="80"/>
      <c r="F59" s="80"/>
      <c r="G59" s="80"/>
      <c r="H59" s="80"/>
      <c r="I59" s="80"/>
      <c r="J59" s="401"/>
      <c r="K59" s="402"/>
      <c r="L59" s="402"/>
      <c r="M59" s="402"/>
      <c r="N59" s="402"/>
      <c r="O59" s="403"/>
      <c r="P59" s="401"/>
      <c r="Q59" s="402"/>
      <c r="R59" s="402"/>
      <c r="S59" s="402"/>
      <c r="T59" s="402"/>
      <c r="U59" s="403"/>
      <c r="V59" s="401"/>
      <c r="W59" s="402"/>
      <c r="X59" s="402"/>
      <c r="Y59" s="402"/>
      <c r="Z59" s="402"/>
      <c r="AA59" s="403"/>
      <c r="AB59" s="401"/>
      <c r="AC59" s="402"/>
      <c r="AD59" s="402"/>
      <c r="AE59" s="402"/>
      <c r="AF59" s="402"/>
      <c r="AG59" s="403"/>
      <c r="AH59" s="401"/>
      <c r="AI59" s="402"/>
      <c r="AJ59" s="402"/>
      <c r="AK59" s="402"/>
      <c r="AL59" s="402"/>
      <c r="AM59" s="403"/>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3">
      <c r="A60" s="80"/>
      <c r="B60" s="80"/>
      <c r="C60" s="80"/>
      <c r="D60" s="80"/>
      <c r="E60" s="80"/>
      <c r="F60" s="80"/>
      <c r="G60" s="80"/>
      <c r="H60" s="80"/>
      <c r="I60" s="80"/>
      <c r="J60" s="401"/>
      <c r="K60" s="402"/>
      <c r="L60" s="402"/>
      <c r="M60" s="402"/>
      <c r="N60" s="402"/>
      <c r="O60" s="403"/>
      <c r="P60" s="401"/>
      <c r="Q60" s="402"/>
      <c r="R60" s="402"/>
      <c r="S60" s="402"/>
      <c r="T60" s="402"/>
      <c r="U60" s="403"/>
      <c r="V60" s="401"/>
      <c r="W60" s="402"/>
      <c r="X60" s="402"/>
      <c r="Y60" s="402"/>
      <c r="Z60" s="402"/>
      <c r="AA60" s="403"/>
      <c r="AB60" s="401"/>
      <c r="AC60" s="402"/>
      <c r="AD60" s="402"/>
      <c r="AE60" s="402"/>
      <c r="AF60" s="402"/>
      <c r="AG60" s="403"/>
      <c r="AH60" s="401"/>
      <c r="AI60" s="402"/>
      <c r="AJ60" s="402"/>
      <c r="AK60" s="402"/>
      <c r="AL60" s="402"/>
      <c r="AM60" s="403"/>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 thickBot="1" x14ac:dyDescent="0.35">
      <c r="A61" s="80"/>
      <c r="B61" s="80"/>
      <c r="C61" s="80"/>
      <c r="D61" s="80"/>
      <c r="E61" s="80"/>
      <c r="F61" s="80"/>
      <c r="G61" s="80"/>
      <c r="H61" s="80"/>
      <c r="I61" s="80"/>
      <c r="J61" s="404"/>
      <c r="K61" s="405"/>
      <c r="L61" s="405"/>
      <c r="M61" s="405"/>
      <c r="N61" s="405"/>
      <c r="O61" s="406"/>
      <c r="P61" s="404"/>
      <c r="Q61" s="405"/>
      <c r="R61" s="405"/>
      <c r="S61" s="405"/>
      <c r="T61" s="405"/>
      <c r="U61" s="406"/>
      <c r="V61" s="404"/>
      <c r="W61" s="405"/>
      <c r="X61" s="405"/>
      <c r="Y61" s="405"/>
      <c r="Z61" s="405"/>
      <c r="AA61" s="406"/>
      <c r="AB61" s="404"/>
      <c r="AC61" s="405"/>
      <c r="AD61" s="405"/>
      <c r="AE61" s="405"/>
      <c r="AF61" s="405"/>
      <c r="AG61" s="406"/>
      <c r="AH61" s="404"/>
      <c r="AI61" s="405"/>
      <c r="AJ61" s="405"/>
      <c r="AK61" s="405"/>
      <c r="AL61" s="405"/>
      <c r="AM61" s="406"/>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3">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3">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3">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3">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3">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3">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3">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3">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3">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3">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3">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3">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3">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3">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3">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3">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3">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3">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3">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3">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3">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3">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3">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3">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3">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3">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3">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3">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3">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3">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3">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3">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3">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3">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3">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3">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3">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3">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3">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3">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3">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3">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3">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3">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3">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3">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3">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3">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3">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3">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3">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3">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3">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3">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3">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3">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3">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3">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3">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3">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3">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3">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3">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3">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3">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3">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3">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3">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3">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3">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3">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3">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3">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3">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3">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3">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3">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3">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3">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3">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3">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3">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3">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3">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3">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3">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3">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3">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3">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3">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3">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3">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3">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3">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3">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3">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3">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3">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3">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3">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3">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3">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3">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3">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3">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3">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3">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3">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3">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3">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3">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3">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3">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3">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3">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3">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3">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3">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3">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3">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3">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3">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3">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3">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3">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3">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3">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3">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3">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3">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3">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3">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3">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3">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3">
      <c r="A245" s="80"/>
    </row>
    <row r="246" spans="1:60" x14ac:dyDescent="0.3">
      <c r="A246" s="80"/>
    </row>
    <row r="247" spans="1:60" x14ac:dyDescent="0.3">
      <c r="A247" s="80"/>
    </row>
    <row r="248" spans="1:60" x14ac:dyDescent="0.3">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0"/>
      <c r="B1" s="447" t="s">
        <v>54</v>
      </c>
      <c r="C1" s="447"/>
      <c r="D1" s="447"/>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3">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2" x14ac:dyDescent="0.3">
      <c r="A3" s="80"/>
      <c r="B3" s="9"/>
      <c r="C3" s="10" t="s">
        <v>51</v>
      </c>
      <c r="D3" s="10"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0.4" x14ac:dyDescent="0.3">
      <c r="A4" s="80"/>
      <c r="B4" s="11" t="s">
        <v>50</v>
      </c>
      <c r="C4" s="12" t="s">
        <v>101</v>
      </c>
      <c r="D4" s="13">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0.4" x14ac:dyDescent="0.3">
      <c r="A5" s="80"/>
      <c r="B5" s="14" t="s">
        <v>52</v>
      </c>
      <c r="C5" s="15" t="s">
        <v>102</v>
      </c>
      <c r="D5" s="16">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0.4" x14ac:dyDescent="0.3">
      <c r="A6" s="80"/>
      <c r="B6" s="17" t="s">
        <v>106</v>
      </c>
      <c r="C6" s="15" t="s">
        <v>103</v>
      </c>
      <c r="D6" s="16">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5.599999999999994" x14ac:dyDescent="0.3">
      <c r="A7" s="80"/>
      <c r="B7" s="18" t="s">
        <v>6</v>
      </c>
      <c r="C7" s="15" t="s">
        <v>104</v>
      </c>
      <c r="D7" s="16">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0.4" x14ac:dyDescent="0.3">
      <c r="A8" s="80"/>
      <c r="B8" s="19" t="s">
        <v>53</v>
      </c>
      <c r="C8" s="15" t="s">
        <v>105</v>
      </c>
      <c r="D8" s="16">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3">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x14ac:dyDescent="0.3">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3">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3">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3">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3">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3">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3">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3">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3">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3">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3">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3">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3">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3">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3">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3">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3">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3">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3">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3">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3">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3">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3">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3">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3">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3">
      <c r="A35" s="80"/>
    </row>
    <row r="36" spans="1:31" x14ac:dyDescent="0.3">
      <c r="A36" s="80"/>
    </row>
    <row r="37" spans="1:31" x14ac:dyDescent="0.3">
      <c r="A37" s="80"/>
    </row>
    <row r="38" spans="1:31" x14ac:dyDescent="0.3">
      <c r="A38" s="80"/>
    </row>
    <row r="39" spans="1:31" x14ac:dyDescent="0.3">
      <c r="A39" s="80"/>
    </row>
    <row r="40" spans="1:31" x14ac:dyDescent="0.3">
      <c r="A40" s="80"/>
    </row>
    <row r="41" spans="1:31" x14ac:dyDescent="0.3">
      <c r="A41" s="80"/>
    </row>
    <row r="42" spans="1:31" x14ac:dyDescent="0.3">
      <c r="A42" s="80"/>
    </row>
    <row r="43" spans="1:31" x14ac:dyDescent="0.3">
      <c r="A43" s="80"/>
    </row>
    <row r="44" spans="1:31" x14ac:dyDescent="0.3">
      <c r="A44" s="80"/>
    </row>
    <row r="45" spans="1:31" x14ac:dyDescent="0.3">
      <c r="A45" s="80"/>
    </row>
    <row r="46" spans="1:31" x14ac:dyDescent="0.3">
      <c r="A46" s="80"/>
    </row>
    <row r="47" spans="1:31" x14ac:dyDescent="0.3">
      <c r="A47" s="80"/>
    </row>
    <row r="48" spans="1:31" x14ac:dyDescent="0.3">
      <c r="A48" s="80"/>
    </row>
    <row r="49" spans="1:1" x14ac:dyDescent="0.3">
      <c r="A49" s="80"/>
    </row>
    <row r="50" spans="1:1" x14ac:dyDescent="0.3">
      <c r="A50" s="80"/>
    </row>
    <row r="51" spans="1:1" x14ac:dyDescent="0.3">
      <c r="A51" s="80"/>
    </row>
    <row r="52" spans="1:1" x14ac:dyDescent="0.3">
      <c r="A52" s="80"/>
    </row>
    <row r="53" spans="1:1" x14ac:dyDescent="0.3">
      <c r="A53" s="80"/>
    </row>
    <row r="54" spans="1:1" x14ac:dyDescent="0.3">
      <c r="A54" s="80"/>
    </row>
    <row r="55" spans="1:1" x14ac:dyDescent="0.3">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4" sqref="D4:D8"/>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0"/>
      <c r="B1" s="448" t="s">
        <v>62</v>
      </c>
      <c r="C1" s="448"/>
      <c r="D1" s="448"/>
      <c r="E1" s="80"/>
      <c r="F1" s="80"/>
      <c r="G1" s="80"/>
      <c r="H1" s="80"/>
      <c r="I1" s="80"/>
      <c r="J1" s="80"/>
      <c r="K1" s="80"/>
      <c r="L1" s="80"/>
      <c r="M1" s="80"/>
      <c r="N1" s="80"/>
      <c r="O1" s="80"/>
      <c r="P1" s="80"/>
      <c r="Q1" s="80"/>
      <c r="R1" s="80"/>
      <c r="S1" s="80"/>
      <c r="T1" s="80"/>
      <c r="U1" s="80"/>
    </row>
    <row r="2" spans="1:21" x14ac:dyDescent="0.3">
      <c r="A2" s="80"/>
      <c r="B2" s="80"/>
      <c r="C2" s="80"/>
      <c r="D2" s="80"/>
      <c r="E2" s="80"/>
      <c r="F2" s="80"/>
      <c r="G2" s="80"/>
      <c r="H2" s="80"/>
      <c r="I2" s="80"/>
      <c r="J2" s="80"/>
      <c r="K2" s="80"/>
      <c r="L2" s="80"/>
      <c r="M2" s="80"/>
      <c r="N2" s="80"/>
      <c r="O2" s="80"/>
      <c r="P2" s="80"/>
      <c r="Q2" s="80"/>
      <c r="R2" s="80"/>
      <c r="S2" s="80"/>
      <c r="T2" s="80"/>
      <c r="U2" s="80"/>
    </row>
    <row r="3" spans="1:21" ht="30" x14ac:dyDescent="0.3">
      <c r="A3" s="80"/>
      <c r="B3" s="101"/>
      <c r="C3" s="33" t="s">
        <v>55</v>
      </c>
      <c r="D3" s="33" t="s">
        <v>56</v>
      </c>
      <c r="E3" s="80"/>
      <c r="F3" s="80"/>
      <c r="G3" s="80"/>
      <c r="H3" s="80"/>
      <c r="I3" s="80"/>
      <c r="J3" s="80"/>
      <c r="K3" s="80"/>
      <c r="L3" s="80"/>
      <c r="M3" s="80"/>
      <c r="N3" s="80"/>
      <c r="O3" s="80"/>
      <c r="P3" s="80"/>
      <c r="Q3" s="80"/>
      <c r="R3" s="80"/>
      <c r="S3" s="80"/>
      <c r="T3" s="80"/>
      <c r="U3" s="80"/>
    </row>
    <row r="4" spans="1:21" ht="32.4" x14ac:dyDescent="0.3">
      <c r="A4" s="100" t="s">
        <v>82</v>
      </c>
      <c r="B4" s="36" t="s">
        <v>100</v>
      </c>
      <c r="C4" s="41" t="s">
        <v>156</v>
      </c>
      <c r="D4" s="34" t="s">
        <v>96</v>
      </c>
      <c r="E4" s="80"/>
      <c r="F4" s="80"/>
      <c r="G4" s="80"/>
      <c r="H4" s="80"/>
      <c r="I4" s="80"/>
      <c r="J4" s="80"/>
      <c r="K4" s="80"/>
      <c r="L4" s="80"/>
      <c r="M4" s="80"/>
      <c r="N4" s="80"/>
      <c r="O4" s="80"/>
      <c r="P4" s="80"/>
      <c r="Q4" s="80"/>
      <c r="R4" s="80"/>
      <c r="S4" s="80"/>
      <c r="T4" s="80"/>
      <c r="U4" s="80"/>
    </row>
    <row r="5" spans="1:21" ht="64.8" x14ac:dyDescent="0.3">
      <c r="A5" s="100" t="s">
        <v>83</v>
      </c>
      <c r="B5" s="37" t="s">
        <v>58</v>
      </c>
      <c r="C5" s="42" t="s">
        <v>92</v>
      </c>
      <c r="D5" s="35" t="s">
        <v>97</v>
      </c>
      <c r="E5" s="80"/>
      <c r="F5" s="80"/>
      <c r="G5" s="80"/>
      <c r="H5" s="80"/>
      <c r="I5" s="80"/>
      <c r="J5" s="80"/>
      <c r="K5" s="80"/>
      <c r="L5" s="80"/>
      <c r="M5" s="80"/>
      <c r="N5" s="80"/>
      <c r="O5" s="80"/>
      <c r="P5" s="80"/>
      <c r="Q5" s="80"/>
      <c r="R5" s="80"/>
      <c r="S5" s="80"/>
      <c r="T5" s="80"/>
      <c r="U5" s="80"/>
    </row>
    <row r="6" spans="1:21" ht="64.8" x14ac:dyDescent="0.3">
      <c r="A6" s="100" t="s">
        <v>80</v>
      </c>
      <c r="B6" s="38" t="s">
        <v>59</v>
      </c>
      <c r="C6" s="42" t="s">
        <v>93</v>
      </c>
      <c r="D6" s="35" t="s">
        <v>99</v>
      </c>
      <c r="E6" s="80"/>
      <c r="F6" s="80"/>
      <c r="G6" s="80"/>
      <c r="H6" s="80"/>
      <c r="I6" s="80"/>
      <c r="J6" s="80"/>
      <c r="K6" s="80"/>
      <c r="L6" s="80"/>
      <c r="M6" s="80"/>
      <c r="N6" s="80"/>
      <c r="O6" s="80"/>
      <c r="P6" s="80"/>
      <c r="Q6" s="80"/>
      <c r="R6" s="80"/>
      <c r="S6" s="80"/>
      <c r="T6" s="80"/>
      <c r="U6" s="80"/>
    </row>
    <row r="7" spans="1:21" ht="97.2" x14ac:dyDescent="0.3">
      <c r="A7" s="100" t="s">
        <v>7</v>
      </c>
      <c r="B7" s="39" t="s">
        <v>60</v>
      </c>
      <c r="C7" s="42" t="s">
        <v>94</v>
      </c>
      <c r="D7" s="35" t="s">
        <v>98</v>
      </c>
      <c r="E7" s="80"/>
      <c r="F7" s="80"/>
      <c r="G7" s="80"/>
      <c r="H7" s="80"/>
      <c r="I7" s="80"/>
      <c r="J7" s="80"/>
      <c r="K7" s="80"/>
      <c r="L7" s="80"/>
      <c r="M7" s="80"/>
      <c r="N7" s="80"/>
      <c r="O7" s="80"/>
      <c r="P7" s="80"/>
      <c r="Q7" s="80"/>
      <c r="R7" s="80"/>
      <c r="S7" s="80"/>
      <c r="T7" s="80"/>
      <c r="U7" s="80"/>
    </row>
    <row r="8" spans="1:21" ht="64.8" x14ac:dyDescent="0.3">
      <c r="A8" s="100" t="s">
        <v>84</v>
      </c>
      <c r="B8" s="40" t="s">
        <v>61</v>
      </c>
      <c r="C8" s="42" t="s">
        <v>95</v>
      </c>
      <c r="D8" s="35" t="s">
        <v>117</v>
      </c>
      <c r="E8" s="80"/>
      <c r="F8" s="80"/>
      <c r="G8" s="80"/>
      <c r="H8" s="80"/>
      <c r="I8" s="80"/>
      <c r="J8" s="80"/>
      <c r="K8" s="80"/>
      <c r="L8" s="80"/>
      <c r="M8" s="80"/>
      <c r="N8" s="80"/>
      <c r="O8" s="80"/>
      <c r="P8" s="80"/>
      <c r="Q8" s="80"/>
      <c r="R8" s="80"/>
      <c r="S8" s="80"/>
      <c r="T8" s="80"/>
      <c r="U8" s="80"/>
    </row>
    <row r="9" spans="1:21" ht="20.399999999999999" x14ac:dyDescent="0.3">
      <c r="A9" s="100"/>
      <c r="B9" s="100"/>
      <c r="C9" s="102"/>
      <c r="D9" s="102"/>
      <c r="E9" s="80"/>
      <c r="F9" s="80"/>
      <c r="G9" s="80"/>
      <c r="H9" s="80"/>
      <c r="I9" s="80"/>
      <c r="J9" s="80"/>
      <c r="K9" s="80"/>
      <c r="L9" s="80"/>
      <c r="M9" s="80"/>
      <c r="N9" s="80"/>
      <c r="O9" s="80"/>
      <c r="P9" s="80"/>
      <c r="Q9" s="80"/>
      <c r="R9" s="80"/>
      <c r="S9" s="80"/>
      <c r="T9" s="80"/>
      <c r="U9" s="80"/>
    </row>
    <row r="10" spans="1:21" x14ac:dyDescent="0.3">
      <c r="A10" s="100"/>
      <c r="B10" s="103"/>
      <c r="C10" s="103"/>
      <c r="D10" s="103"/>
      <c r="E10" s="80"/>
      <c r="F10" s="80"/>
      <c r="G10" s="80"/>
      <c r="H10" s="80"/>
      <c r="I10" s="80"/>
      <c r="J10" s="80"/>
      <c r="K10" s="80"/>
      <c r="L10" s="80"/>
      <c r="M10" s="80"/>
      <c r="N10" s="80"/>
      <c r="O10" s="80"/>
      <c r="P10" s="80"/>
      <c r="Q10" s="80"/>
      <c r="R10" s="80"/>
      <c r="S10" s="80"/>
      <c r="T10" s="80"/>
      <c r="U10" s="80"/>
    </row>
    <row r="11" spans="1:21" x14ac:dyDescent="0.3">
      <c r="A11" s="100"/>
      <c r="B11" s="100" t="s">
        <v>90</v>
      </c>
      <c r="C11" s="100" t="s">
        <v>144</v>
      </c>
      <c r="D11" s="100" t="s">
        <v>151</v>
      </c>
      <c r="E11" s="80"/>
      <c r="F11" s="80"/>
      <c r="G11" s="80"/>
      <c r="H11" s="80"/>
      <c r="I11" s="80"/>
      <c r="J11" s="80"/>
      <c r="K11" s="80"/>
      <c r="L11" s="80"/>
      <c r="M11" s="80"/>
      <c r="N11" s="80"/>
      <c r="O11" s="80"/>
      <c r="P11" s="80"/>
      <c r="Q11" s="80"/>
      <c r="R11" s="80"/>
      <c r="S11" s="80"/>
      <c r="T11" s="80"/>
      <c r="U11" s="80"/>
    </row>
    <row r="12" spans="1:21" x14ac:dyDescent="0.3">
      <c r="A12" s="100"/>
      <c r="B12" s="100" t="s">
        <v>88</v>
      </c>
      <c r="C12" s="100" t="s">
        <v>148</v>
      </c>
      <c r="D12" s="100" t="s">
        <v>152</v>
      </c>
      <c r="E12" s="80"/>
      <c r="F12" s="80"/>
      <c r="G12" s="80"/>
      <c r="H12" s="80"/>
      <c r="I12" s="80"/>
      <c r="J12" s="80"/>
      <c r="K12" s="80"/>
      <c r="L12" s="80"/>
      <c r="M12" s="80"/>
      <c r="N12" s="80"/>
      <c r="O12" s="80"/>
      <c r="P12" s="80"/>
      <c r="Q12" s="80"/>
      <c r="R12" s="80"/>
      <c r="S12" s="80"/>
      <c r="T12" s="80"/>
      <c r="U12" s="80"/>
    </row>
    <row r="13" spans="1:21" x14ac:dyDescent="0.3">
      <c r="A13" s="100"/>
      <c r="B13" s="100"/>
      <c r="C13" s="100" t="s">
        <v>147</v>
      </c>
      <c r="D13" s="100" t="s">
        <v>153</v>
      </c>
      <c r="E13" s="80"/>
      <c r="F13" s="80"/>
      <c r="G13" s="80"/>
      <c r="H13" s="80"/>
      <c r="I13" s="80"/>
      <c r="J13" s="80"/>
      <c r="K13" s="80"/>
      <c r="L13" s="80"/>
      <c r="M13" s="80"/>
      <c r="N13" s="80"/>
      <c r="O13" s="80"/>
      <c r="P13" s="80"/>
      <c r="Q13" s="80"/>
      <c r="R13" s="80"/>
      <c r="S13" s="80"/>
      <c r="T13" s="80"/>
      <c r="U13" s="80"/>
    </row>
    <row r="14" spans="1:21" x14ac:dyDescent="0.3">
      <c r="A14" s="100"/>
      <c r="B14" s="100"/>
      <c r="C14" s="100" t="s">
        <v>149</v>
      </c>
      <c r="D14" s="100" t="s">
        <v>154</v>
      </c>
      <c r="E14" s="80"/>
      <c r="F14" s="80"/>
      <c r="G14" s="80"/>
      <c r="H14" s="80"/>
      <c r="I14" s="80"/>
      <c r="J14" s="80"/>
      <c r="K14" s="80"/>
      <c r="L14" s="80"/>
      <c r="M14" s="80"/>
      <c r="N14" s="80"/>
      <c r="O14" s="80"/>
      <c r="P14" s="80"/>
      <c r="Q14" s="80"/>
      <c r="R14" s="80"/>
      <c r="S14" s="80"/>
      <c r="T14" s="80"/>
      <c r="U14" s="80"/>
    </row>
    <row r="15" spans="1:21" x14ac:dyDescent="0.3">
      <c r="A15" s="100"/>
      <c r="B15" s="100"/>
      <c r="C15" s="100" t="s">
        <v>150</v>
      </c>
      <c r="D15" s="100" t="s">
        <v>155</v>
      </c>
      <c r="E15" s="80"/>
      <c r="F15" s="80"/>
      <c r="G15" s="80"/>
      <c r="H15" s="80"/>
      <c r="I15" s="80"/>
      <c r="J15" s="80"/>
      <c r="K15" s="80"/>
      <c r="L15" s="80"/>
      <c r="M15" s="80"/>
      <c r="N15" s="80"/>
      <c r="O15" s="80"/>
      <c r="P15" s="80"/>
      <c r="Q15" s="80"/>
      <c r="R15" s="80"/>
      <c r="S15" s="80"/>
      <c r="T15" s="80"/>
      <c r="U15" s="80"/>
    </row>
    <row r="16" spans="1:21" x14ac:dyDescent="0.3">
      <c r="A16" s="100"/>
      <c r="B16" s="100"/>
      <c r="C16" s="100"/>
      <c r="D16" s="100"/>
      <c r="E16" s="80"/>
      <c r="F16" s="80"/>
      <c r="G16" s="80"/>
      <c r="H16" s="80"/>
      <c r="I16" s="80"/>
      <c r="J16" s="80"/>
      <c r="K16" s="80"/>
      <c r="L16" s="80"/>
      <c r="M16" s="80"/>
      <c r="N16" s="80"/>
      <c r="O16" s="80"/>
    </row>
    <row r="17" spans="1:15" x14ac:dyDescent="0.3">
      <c r="A17" s="100"/>
      <c r="B17" s="100"/>
      <c r="C17" s="100"/>
      <c r="D17" s="100"/>
      <c r="E17" s="80"/>
      <c r="F17" s="80"/>
      <c r="G17" s="80"/>
      <c r="H17" s="80"/>
      <c r="I17" s="80"/>
      <c r="J17" s="80"/>
      <c r="K17" s="80"/>
      <c r="L17" s="80"/>
      <c r="M17" s="80"/>
      <c r="N17" s="80"/>
      <c r="O17" s="80"/>
    </row>
    <row r="18" spans="1:15" x14ac:dyDescent="0.3">
      <c r="A18" s="100"/>
      <c r="B18" s="104"/>
      <c r="C18" s="104"/>
      <c r="D18" s="104"/>
      <c r="E18" s="80"/>
      <c r="F18" s="80"/>
      <c r="G18" s="80"/>
      <c r="H18" s="80"/>
      <c r="I18" s="80"/>
      <c r="J18" s="80"/>
      <c r="K18" s="80"/>
      <c r="L18" s="80"/>
      <c r="M18" s="80"/>
      <c r="N18" s="80"/>
      <c r="O18" s="80"/>
    </row>
    <row r="19" spans="1:15" x14ac:dyDescent="0.3">
      <c r="A19" s="100"/>
      <c r="B19" s="104"/>
      <c r="C19" s="104"/>
      <c r="D19" s="104"/>
      <c r="E19" s="80"/>
      <c r="F19" s="80"/>
      <c r="G19" s="80"/>
      <c r="H19" s="80"/>
      <c r="I19" s="80"/>
      <c r="J19" s="80"/>
      <c r="K19" s="80"/>
      <c r="L19" s="80"/>
      <c r="M19" s="80"/>
      <c r="N19" s="80"/>
      <c r="O19" s="80"/>
    </row>
    <row r="20" spans="1:15" x14ac:dyDescent="0.3">
      <c r="A20" s="100"/>
      <c r="B20" s="104"/>
      <c r="C20" s="104"/>
      <c r="D20" s="104"/>
      <c r="E20" s="80"/>
      <c r="F20" s="80"/>
      <c r="G20" s="80"/>
      <c r="H20" s="80"/>
      <c r="I20" s="80"/>
      <c r="J20" s="80"/>
      <c r="K20" s="80"/>
      <c r="L20" s="80"/>
      <c r="M20" s="80"/>
      <c r="N20" s="80"/>
      <c r="O20" s="80"/>
    </row>
    <row r="21" spans="1:15" x14ac:dyDescent="0.3">
      <c r="A21" s="100"/>
      <c r="B21" s="104"/>
      <c r="C21" s="104"/>
      <c r="D21" s="104"/>
      <c r="E21" s="80"/>
      <c r="F21" s="80"/>
      <c r="G21" s="80"/>
      <c r="H21" s="80"/>
      <c r="I21" s="80"/>
      <c r="J21" s="80"/>
      <c r="K21" s="80"/>
      <c r="L21" s="80"/>
      <c r="M21" s="80"/>
      <c r="N21" s="80"/>
      <c r="O21" s="80"/>
    </row>
    <row r="22" spans="1:15" ht="20.399999999999999" x14ac:dyDescent="0.3">
      <c r="A22" s="100"/>
      <c r="B22" s="100"/>
      <c r="C22" s="102"/>
      <c r="D22" s="102"/>
      <c r="E22" s="80"/>
      <c r="F22" s="80"/>
      <c r="G22" s="80"/>
      <c r="H22" s="80"/>
      <c r="I22" s="80"/>
      <c r="J22" s="80"/>
      <c r="K22" s="80"/>
      <c r="L22" s="80"/>
      <c r="M22" s="80"/>
      <c r="N22" s="80"/>
      <c r="O22" s="80"/>
    </row>
    <row r="23" spans="1:15" ht="20.399999999999999" x14ac:dyDescent="0.3">
      <c r="A23" s="100"/>
      <c r="B23" s="100"/>
      <c r="C23" s="102"/>
      <c r="D23" s="102"/>
      <c r="E23" s="80"/>
      <c r="F23" s="80"/>
      <c r="G23" s="80"/>
      <c r="H23" s="80"/>
      <c r="I23" s="80"/>
      <c r="J23" s="80"/>
      <c r="K23" s="80"/>
      <c r="L23" s="80"/>
      <c r="M23" s="80"/>
      <c r="N23" s="80"/>
      <c r="O23" s="80"/>
    </row>
    <row r="24" spans="1:15" ht="20.399999999999999" x14ac:dyDescent="0.3">
      <c r="A24" s="100"/>
      <c r="B24" s="100"/>
      <c r="C24" s="102"/>
      <c r="D24" s="102"/>
      <c r="E24" s="80"/>
      <c r="F24" s="80"/>
      <c r="G24" s="80"/>
      <c r="H24" s="80"/>
      <c r="I24" s="80"/>
      <c r="J24" s="80"/>
      <c r="K24" s="80"/>
      <c r="L24" s="80"/>
      <c r="M24" s="80"/>
      <c r="N24" s="80"/>
      <c r="O24" s="80"/>
    </row>
    <row r="25" spans="1:15" ht="20.399999999999999" x14ac:dyDescent="0.3">
      <c r="A25" s="100"/>
      <c r="B25" s="100"/>
      <c r="C25" s="102"/>
      <c r="D25" s="102"/>
      <c r="E25" s="80"/>
      <c r="F25" s="80"/>
      <c r="G25" s="80"/>
      <c r="H25" s="80"/>
      <c r="I25" s="80"/>
      <c r="J25" s="80"/>
      <c r="K25" s="80"/>
      <c r="L25" s="80"/>
      <c r="M25" s="80"/>
      <c r="N25" s="80"/>
      <c r="O25" s="80"/>
    </row>
    <row r="26" spans="1:15" ht="20.399999999999999" x14ac:dyDescent="0.3">
      <c r="A26" s="100"/>
      <c r="B26" s="100"/>
      <c r="C26" s="102"/>
      <c r="D26" s="102"/>
      <c r="E26" s="80"/>
      <c r="F26" s="80"/>
      <c r="G26" s="80"/>
      <c r="H26" s="80"/>
      <c r="I26" s="80"/>
      <c r="J26" s="80"/>
      <c r="K26" s="80"/>
      <c r="L26" s="80"/>
      <c r="M26" s="80"/>
      <c r="N26" s="80"/>
      <c r="O26" s="80"/>
    </row>
    <row r="27" spans="1:15" ht="20.399999999999999" x14ac:dyDescent="0.3">
      <c r="A27" s="100"/>
      <c r="B27" s="100"/>
      <c r="C27" s="102"/>
      <c r="D27" s="102"/>
      <c r="E27" s="80"/>
      <c r="F27" s="80"/>
      <c r="G27" s="80"/>
      <c r="H27" s="80"/>
      <c r="I27" s="80"/>
      <c r="J27" s="80"/>
      <c r="K27" s="80"/>
      <c r="L27" s="80"/>
      <c r="M27" s="80"/>
      <c r="N27" s="80"/>
      <c r="O27" s="80"/>
    </row>
    <row r="28" spans="1:15" ht="20.399999999999999" x14ac:dyDescent="0.3">
      <c r="A28" s="100"/>
      <c r="B28" s="100"/>
      <c r="C28" s="102"/>
      <c r="D28" s="102"/>
      <c r="E28" s="80"/>
      <c r="F28" s="80"/>
      <c r="G28" s="80"/>
      <c r="H28" s="80"/>
      <c r="I28" s="80"/>
      <c r="J28" s="80"/>
      <c r="K28" s="80"/>
      <c r="L28" s="80"/>
      <c r="M28" s="80"/>
      <c r="N28" s="80"/>
      <c r="O28" s="80"/>
    </row>
    <row r="29" spans="1:15" ht="20.399999999999999" x14ac:dyDescent="0.3">
      <c r="A29" s="100"/>
      <c r="B29" s="100"/>
      <c r="C29" s="102"/>
      <c r="D29" s="102"/>
      <c r="E29" s="80"/>
      <c r="F29" s="80"/>
      <c r="G29" s="80"/>
      <c r="H29" s="80"/>
      <c r="I29" s="80"/>
      <c r="J29" s="80"/>
      <c r="K29" s="80"/>
      <c r="L29" s="80"/>
      <c r="M29" s="80"/>
      <c r="N29" s="80"/>
      <c r="O29" s="80"/>
    </row>
    <row r="30" spans="1:15" ht="20.399999999999999" x14ac:dyDescent="0.3">
      <c r="A30" s="100"/>
      <c r="B30" s="100"/>
      <c r="C30" s="102"/>
      <c r="D30" s="102"/>
      <c r="E30" s="80"/>
      <c r="F30" s="80"/>
      <c r="G30" s="80"/>
      <c r="H30" s="80"/>
      <c r="I30" s="80"/>
      <c r="J30" s="80"/>
      <c r="K30" s="80"/>
      <c r="L30" s="80"/>
      <c r="M30" s="80"/>
      <c r="N30" s="80"/>
      <c r="O30" s="80"/>
    </row>
    <row r="31" spans="1:15" ht="20.399999999999999" x14ac:dyDescent="0.3">
      <c r="A31" s="100"/>
      <c r="B31" s="100"/>
      <c r="C31" s="102"/>
      <c r="D31" s="102"/>
      <c r="E31" s="80"/>
      <c r="F31" s="80"/>
      <c r="G31" s="80"/>
      <c r="H31" s="80"/>
      <c r="I31" s="80"/>
      <c r="J31" s="80"/>
      <c r="K31" s="80"/>
      <c r="L31" s="80"/>
      <c r="M31" s="80"/>
      <c r="N31" s="80"/>
      <c r="O31" s="80"/>
    </row>
    <row r="32" spans="1:15" ht="20.399999999999999" x14ac:dyDescent="0.3">
      <c r="A32" s="100"/>
      <c r="B32" s="100"/>
      <c r="C32" s="102"/>
      <c r="D32" s="102"/>
      <c r="E32" s="80"/>
      <c r="F32" s="80"/>
      <c r="G32" s="80"/>
      <c r="H32" s="80"/>
      <c r="I32" s="80"/>
      <c r="J32" s="80"/>
      <c r="K32" s="80"/>
      <c r="L32" s="80"/>
      <c r="M32" s="80"/>
      <c r="N32" s="80"/>
      <c r="O32" s="80"/>
    </row>
    <row r="33" spans="1:15" ht="20.399999999999999" x14ac:dyDescent="0.3">
      <c r="A33" s="100"/>
      <c r="B33" s="100"/>
      <c r="C33" s="102"/>
      <c r="D33" s="102"/>
      <c r="E33" s="80"/>
      <c r="F33" s="80"/>
      <c r="G33" s="80"/>
      <c r="H33" s="80"/>
      <c r="I33" s="80"/>
      <c r="J33" s="80"/>
      <c r="K33" s="80"/>
      <c r="L33" s="80"/>
      <c r="M33" s="80"/>
      <c r="N33" s="80"/>
      <c r="O33" s="80"/>
    </row>
    <row r="34" spans="1:15" ht="20.399999999999999" x14ac:dyDescent="0.3">
      <c r="A34" s="100"/>
      <c r="B34" s="100"/>
      <c r="C34" s="102"/>
      <c r="D34" s="102"/>
      <c r="E34" s="80"/>
      <c r="F34" s="80"/>
      <c r="G34" s="80"/>
      <c r="H34" s="80"/>
      <c r="I34" s="80"/>
      <c r="J34" s="80"/>
      <c r="K34" s="80"/>
      <c r="L34" s="80"/>
      <c r="M34" s="80"/>
      <c r="N34" s="80"/>
      <c r="O34" s="80"/>
    </row>
    <row r="35" spans="1:15" ht="20.399999999999999" x14ac:dyDescent="0.3">
      <c r="A35" s="100"/>
      <c r="B35" s="100"/>
      <c r="C35" s="102"/>
      <c r="D35" s="102"/>
      <c r="E35" s="80"/>
      <c r="F35" s="80"/>
      <c r="G35" s="80"/>
      <c r="H35" s="80"/>
      <c r="I35" s="80"/>
      <c r="J35" s="80"/>
      <c r="K35" s="80"/>
      <c r="L35" s="80"/>
      <c r="M35" s="80"/>
      <c r="N35" s="80"/>
      <c r="O35" s="80"/>
    </row>
    <row r="36" spans="1:15" ht="20.399999999999999" x14ac:dyDescent="0.3">
      <c r="A36" s="100"/>
      <c r="B36" s="100"/>
      <c r="C36" s="102"/>
      <c r="D36" s="102"/>
      <c r="E36" s="80"/>
      <c r="F36" s="80"/>
      <c r="G36" s="80"/>
      <c r="H36" s="80"/>
      <c r="I36" s="80"/>
      <c r="J36" s="80"/>
      <c r="K36" s="80"/>
      <c r="L36" s="80"/>
      <c r="M36" s="80"/>
      <c r="N36" s="80"/>
      <c r="O36" s="80"/>
    </row>
    <row r="37" spans="1:15" ht="20.399999999999999" x14ac:dyDescent="0.3">
      <c r="A37" s="100"/>
      <c r="B37" s="100"/>
      <c r="C37" s="102"/>
      <c r="D37" s="102"/>
      <c r="E37" s="80"/>
      <c r="F37" s="80"/>
      <c r="G37" s="80"/>
      <c r="H37" s="80"/>
      <c r="I37" s="80"/>
      <c r="J37" s="80"/>
      <c r="K37" s="80"/>
      <c r="L37" s="80"/>
      <c r="M37" s="80"/>
      <c r="N37" s="80"/>
      <c r="O37" s="80"/>
    </row>
    <row r="38" spans="1:15" ht="20.399999999999999" x14ac:dyDescent="0.3">
      <c r="A38" s="100"/>
      <c r="B38" s="100"/>
      <c r="C38" s="102"/>
      <c r="D38" s="102"/>
      <c r="E38" s="80"/>
      <c r="F38" s="80"/>
      <c r="G38" s="80"/>
      <c r="H38" s="80"/>
      <c r="I38" s="80"/>
      <c r="J38" s="80"/>
      <c r="K38" s="80"/>
      <c r="L38" s="80"/>
      <c r="M38" s="80"/>
      <c r="N38" s="80"/>
      <c r="O38" s="80"/>
    </row>
    <row r="39" spans="1:15" ht="20.399999999999999" x14ac:dyDescent="0.3">
      <c r="A39" s="100"/>
      <c r="B39" s="100"/>
      <c r="C39" s="102"/>
      <c r="D39" s="102"/>
      <c r="E39" s="80"/>
      <c r="F39" s="80"/>
      <c r="G39" s="80"/>
      <c r="H39" s="80"/>
      <c r="I39" s="80"/>
      <c r="J39" s="80"/>
      <c r="K39" s="80"/>
      <c r="L39" s="80"/>
      <c r="M39" s="80"/>
      <c r="N39" s="80"/>
      <c r="O39" s="80"/>
    </row>
    <row r="40" spans="1:15" ht="20.399999999999999" x14ac:dyDescent="0.3">
      <c r="A40" s="100"/>
      <c r="B40" s="100"/>
      <c r="C40" s="102"/>
      <c r="D40" s="102"/>
      <c r="E40" s="80"/>
      <c r="F40" s="80"/>
      <c r="G40" s="80"/>
      <c r="H40" s="80"/>
      <c r="I40" s="80"/>
      <c r="J40" s="80"/>
      <c r="K40" s="80"/>
      <c r="L40" s="80"/>
      <c r="M40" s="80"/>
      <c r="N40" s="80"/>
      <c r="O40" s="80"/>
    </row>
    <row r="41" spans="1:15" ht="20.399999999999999" x14ac:dyDescent="0.3">
      <c r="A41" s="100"/>
      <c r="B41" s="100"/>
      <c r="C41" s="102"/>
      <c r="D41" s="102"/>
      <c r="E41" s="80"/>
      <c r="F41" s="80"/>
      <c r="G41" s="80"/>
      <c r="H41" s="80"/>
      <c r="I41" s="80"/>
      <c r="J41" s="80"/>
      <c r="K41" s="80"/>
      <c r="L41" s="80"/>
      <c r="M41" s="80"/>
      <c r="N41" s="80"/>
      <c r="O41" s="80"/>
    </row>
    <row r="42" spans="1:15" ht="20.399999999999999" x14ac:dyDescent="0.3">
      <c r="A42" s="100"/>
      <c r="B42" s="100"/>
      <c r="C42" s="102"/>
      <c r="D42" s="102"/>
      <c r="E42" s="80"/>
      <c r="F42" s="80"/>
      <c r="G42" s="80"/>
      <c r="H42" s="80"/>
      <c r="I42" s="80"/>
      <c r="J42" s="80"/>
      <c r="K42" s="80"/>
      <c r="L42" s="80"/>
      <c r="M42" s="80"/>
      <c r="N42" s="80"/>
      <c r="O42" s="80"/>
    </row>
    <row r="43" spans="1:15" ht="20.399999999999999" x14ac:dyDescent="0.3">
      <c r="A43" s="100"/>
      <c r="B43" s="100"/>
      <c r="C43" s="102"/>
      <c r="D43" s="102"/>
      <c r="E43" s="80"/>
      <c r="F43" s="80"/>
      <c r="G43" s="80"/>
      <c r="H43" s="80"/>
      <c r="I43" s="80"/>
      <c r="J43" s="80"/>
      <c r="K43" s="80"/>
      <c r="L43" s="80"/>
      <c r="M43" s="80"/>
      <c r="N43" s="80"/>
      <c r="O43" s="80"/>
    </row>
    <row r="44" spans="1:15" ht="20.399999999999999" x14ac:dyDescent="0.3">
      <c r="A44" s="100"/>
      <c r="B44" s="100"/>
      <c r="C44" s="102"/>
      <c r="D44" s="102"/>
      <c r="E44" s="80"/>
      <c r="F44" s="80"/>
      <c r="G44" s="80"/>
      <c r="H44" s="80"/>
      <c r="I44" s="80"/>
      <c r="J44" s="80"/>
      <c r="K44" s="80"/>
      <c r="L44" s="80"/>
      <c r="M44" s="80"/>
      <c r="N44" s="80"/>
      <c r="O44" s="80"/>
    </row>
    <row r="45" spans="1:15" ht="20.399999999999999" x14ac:dyDescent="0.3">
      <c r="A45" s="100"/>
      <c r="B45" s="100"/>
      <c r="C45" s="102"/>
      <c r="D45" s="102"/>
      <c r="E45" s="80"/>
      <c r="F45" s="80"/>
      <c r="G45" s="80"/>
      <c r="H45" s="80"/>
      <c r="I45" s="80"/>
      <c r="J45" s="80"/>
      <c r="K45" s="80"/>
      <c r="L45" s="80"/>
      <c r="M45" s="80"/>
      <c r="N45" s="80"/>
      <c r="O45" s="80"/>
    </row>
    <row r="46" spans="1:15" ht="20.399999999999999" x14ac:dyDescent="0.3">
      <c r="A46" s="100"/>
      <c r="B46" s="100"/>
      <c r="C46" s="102"/>
      <c r="D46" s="102"/>
      <c r="E46" s="80"/>
      <c r="F46" s="80"/>
      <c r="G46" s="80"/>
      <c r="H46" s="80"/>
      <c r="I46" s="80"/>
      <c r="J46" s="80"/>
      <c r="K46" s="80"/>
      <c r="L46" s="80"/>
      <c r="M46" s="80"/>
      <c r="N46" s="80"/>
      <c r="O46" s="80"/>
    </row>
    <row r="47" spans="1:15" ht="20.399999999999999" x14ac:dyDescent="0.3">
      <c r="A47" s="100"/>
      <c r="B47" s="100"/>
      <c r="C47" s="102"/>
      <c r="D47" s="102"/>
      <c r="E47" s="80"/>
      <c r="F47" s="80"/>
      <c r="G47" s="80"/>
      <c r="H47" s="80"/>
      <c r="I47" s="80"/>
      <c r="J47" s="80"/>
      <c r="K47" s="80"/>
      <c r="L47" s="80"/>
      <c r="M47" s="80"/>
      <c r="N47" s="80"/>
      <c r="O47" s="80"/>
    </row>
    <row r="48" spans="1:15" ht="20.399999999999999" x14ac:dyDescent="0.3">
      <c r="A48" s="100"/>
      <c r="B48" s="100"/>
      <c r="C48" s="102"/>
      <c r="D48" s="102"/>
      <c r="E48" s="80"/>
      <c r="F48" s="80"/>
      <c r="G48" s="80"/>
      <c r="H48" s="80"/>
      <c r="I48" s="80"/>
      <c r="J48" s="80"/>
      <c r="K48" s="80"/>
      <c r="L48" s="80"/>
      <c r="M48" s="80"/>
      <c r="N48" s="80"/>
      <c r="O48" s="80"/>
    </row>
    <row r="49" spans="1:15" ht="20.399999999999999" x14ac:dyDescent="0.3">
      <c r="A49" s="100"/>
      <c r="B49" s="100"/>
      <c r="C49" s="102"/>
      <c r="D49" s="102"/>
      <c r="E49" s="80"/>
      <c r="F49" s="80"/>
      <c r="G49" s="80"/>
      <c r="H49" s="80"/>
      <c r="I49" s="80"/>
      <c r="J49" s="80"/>
      <c r="K49" s="80"/>
      <c r="L49" s="80"/>
      <c r="M49" s="80"/>
      <c r="N49" s="80"/>
      <c r="O49" s="80"/>
    </row>
    <row r="50" spans="1:15" ht="20.399999999999999" x14ac:dyDescent="0.3">
      <c r="A50" s="100"/>
      <c r="B50" s="100"/>
      <c r="C50" s="102"/>
      <c r="D50" s="102"/>
      <c r="E50" s="80"/>
      <c r="F50" s="80"/>
      <c r="G50" s="80"/>
      <c r="H50" s="80"/>
      <c r="I50" s="80"/>
      <c r="J50" s="80"/>
      <c r="K50" s="80"/>
      <c r="L50" s="80"/>
      <c r="M50" s="80"/>
      <c r="N50" s="80"/>
      <c r="O50" s="80"/>
    </row>
    <row r="51" spans="1:15" ht="20.399999999999999" x14ac:dyDescent="0.3">
      <c r="A51" s="100"/>
      <c r="B51" s="100"/>
      <c r="C51" s="102"/>
      <c r="D51" s="102"/>
      <c r="E51" s="80"/>
      <c r="F51" s="80"/>
      <c r="G51" s="80"/>
      <c r="H51" s="80"/>
      <c r="I51" s="80"/>
      <c r="J51" s="80"/>
      <c r="K51" s="80"/>
      <c r="L51" s="80"/>
      <c r="M51" s="80"/>
      <c r="N51" s="80"/>
      <c r="O51" s="80"/>
    </row>
    <row r="52" spans="1:15" ht="20.399999999999999" x14ac:dyDescent="0.3">
      <c r="A52" s="100"/>
      <c r="B52" s="21"/>
      <c r="C52" s="31"/>
      <c r="D52" s="31"/>
    </row>
    <row r="53" spans="1:15" ht="20.399999999999999" x14ac:dyDescent="0.3">
      <c r="A53" s="100"/>
      <c r="B53" s="21"/>
      <c r="C53" s="31"/>
      <c r="D53" s="31"/>
    </row>
    <row r="54" spans="1:15" ht="20.399999999999999" x14ac:dyDescent="0.3">
      <c r="A54" s="100"/>
      <c r="B54" s="21"/>
      <c r="C54" s="31"/>
      <c r="D54" s="31"/>
    </row>
    <row r="55" spans="1:15" ht="20.399999999999999" x14ac:dyDescent="0.3">
      <c r="A55" s="100"/>
      <c r="B55" s="21"/>
      <c r="C55" s="31"/>
      <c r="D55" s="31"/>
    </row>
    <row r="56" spans="1:15" ht="20.399999999999999" x14ac:dyDescent="0.3">
      <c r="A56" s="100"/>
      <c r="B56" s="21"/>
      <c r="C56" s="31"/>
      <c r="D56" s="31"/>
    </row>
    <row r="57" spans="1:15" ht="20.399999999999999" x14ac:dyDescent="0.3">
      <c r="A57" s="100"/>
      <c r="B57" s="21"/>
      <c r="C57" s="31"/>
      <c r="D57" s="31"/>
    </row>
    <row r="58" spans="1:15" ht="20.399999999999999" x14ac:dyDescent="0.3">
      <c r="A58" s="100"/>
      <c r="B58" s="21"/>
      <c r="C58" s="31"/>
      <c r="D58" s="31"/>
    </row>
    <row r="59" spans="1:15" ht="20.399999999999999" x14ac:dyDescent="0.3">
      <c r="A59" s="100"/>
      <c r="B59" s="21"/>
      <c r="C59" s="31"/>
      <c r="D59" s="31"/>
    </row>
    <row r="60" spans="1:15" ht="20.399999999999999" x14ac:dyDescent="0.3">
      <c r="A60" s="100"/>
      <c r="B60" s="21"/>
      <c r="C60" s="31"/>
      <c r="D60" s="31"/>
    </row>
    <row r="61" spans="1:15" ht="20.399999999999999" x14ac:dyDescent="0.3">
      <c r="A61" s="100"/>
      <c r="B61" s="21"/>
      <c r="C61" s="31"/>
      <c r="D61" s="31"/>
    </row>
    <row r="62" spans="1:15" ht="20.399999999999999" x14ac:dyDescent="0.3">
      <c r="A62" s="100"/>
      <c r="B62" s="21"/>
      <c r="C62" s="31"/>
      <c r="D62" s="31"/>
    </row>
    <row r="63" spans="1:15" ht="20.399999999999999" x14ac:dyDescent="0.3">
      <c r="A63" s="100"/>
      <c r="B63" s="21"/>
      <c r="C63" s="31"/>
      <c r="D63" s="31"/>
    </row>
    <row r="64" spans="1:15" ht="20.399999999999999" x14ac:dyDescent="0.3">
      <c r="A64" s="100"/>
      <c r="B64" s="21"/>
      <c r="C64" s="31"/>
      <c r="D64" s="31"/>
    </row>
    <row r="65" spans="1:4" ht="20.399999999999999" x14ac:dyDescent="0.3">
      <c r="A65" s="100"/>
      <c r="B65" s="21"/>
      <c r="C65" s="31"/>
      <c r="D65" s="31"/>
    </row>
    <row r="66" spans="1:4" ht="20.399999999999999" x14ac:dyDescent="0.3">
      <c r="A66" s="100"/>
      <c r="B66" s="21"/>
      <c r="C66" s="31"/>
      <c r="D66" s="31"/>
    </row>
    <row r="67" spans="1:4" ht="20.399999999999999" x14ac:dyDescent="0.3">
      <c r="A67" s="100"/>
      <c r="B67" s="21"/>
      <c r="C67" s="31"/>
      <c r="D67" s="31"/>
    </row>
    <row r="68" spans="1:4" ht="20.399999999999999" x14ac:dyDescent="0.3">
      <c r="A68" s="100"/>
      <c r="B68" s="21"/>
      <c r="C68" s="31"/>
      <c r="D68" s="31"/>
    </row>
    <row r="69" spans="1:4" ht="20.399999999999999" x14ac:dyDescent="0.3">
      <c r="A69" s="100"/>
      <c r="B69" s="21"/>
      <c r="C69" s="31"/>
      <c r="D69" s="31"/>
    </row>
    <row r="70" spans="1:4" ht="20.399999999999999" x14ac:dyDescent="0.3">
      <c r="A70" s="100"/>
      <c r="B70" s="21"/>
      <c r="C70" s="31"/>
      <c r="D70" s="31"/>
    </row>
    <row r="71" spans="1:4" ht="20.399999999999999" x14ac:dyDescent="0.3">
      <c r="A71" s="100"/>
      <c r="B71" s="21"/>
      <c r="C71" s="31"/>
      <c r="D71" s="31"/>
    </row>
    <row r="72" spans="1:4" ht="20.399999999999999" x14ac:dyDescent="0.3">
      <c r="A72" s="100"/>
      <c r="B72" s="21"/>
      <c r="C72" s="31"/>
      <c r="D72" s="31"/>
    </row>
    <row r="73" spans="1:4" ht="20.399999999999999" x14ac:dyDescent="0.3">
      <c r="A73" s="100"/>
      <c r="B73" s="21"/>
      <c r="C73" s="31"/>
      <c r="D73" s="31"/>
    </row>
    <row r="74" spans="1:4" ht="20.399999999999999" x14ac:dyDescent="0.3">
      <c r="A74" s="100"/>
      <c r="B74" s="21"/>
      <c r="C74" s="31"/>
      <c r="D74" s="31"/>
    </row>
    <row r="75" spans="1:4" ht="20.399999999999999" x14ac:dyDescent="0.3">
      <c r="A75" s="100"/>
      <c r="B75" s="21"/>
      <c r="C75" s="31"/>
      <c r="D75" s="31"/>
    </row>
    <row r="76" spans="1:4" ht="20.399999999999999" x14ac:dyDescent="0.3">
      <c r="A76" s="100"/>
      <c r="B76" s="21"/>
      <c r="C76" s="31"/>
      <c r="D76" s="31"/>
    </row>
    <row r="77" spans="1:4" ht="20.399999999999999" x14ac:dyDescent="0.3">
      <c r="A77" s="100"/>
      <c r="B77" s="21"/>
      <c r="C77" s="31"/>
      <c r="D77" s="31"/>
    </row>
    <row r="78" spans="1:4" ht="20.399999999999999" x14ac:dyDescent="0.3">
      <c r="A78" s="100"/>
      <c r="B78" s="21"/>
      <c r="C78" s="31"/>
      <c r="D78" s="31"/>
    </row>
    <row r="79" spans="1:4" ht="20.399999999999999" x14ac:dyDescent="0.3">
      <c r="A79" s="100"/>
      <c r="B79" s="21"/>
      <c r="C79" s="31"/>
      <c r="D79" s="31"/>
    </row>
    <row r="80" spans="1:4" ht="20.399999999999999" x14ac:dyDescent="0.3">
      <c r="A80" s="100"/>
      <c r="B80" s="21"/>
      <c r="C80" s="31"/>
      <c r="D80" s="31"/>
    </row>
    <row r="81" spans="1:4" ht="20.399999999999999" x14ac:dyDescent="0.3">
      <c r="A81" s="100"/>
      <c r="B81" s="21"/>
      <c r="C81" s="31"/>
      <c r="D81" s="31"/>
    </row>
    <row r="82" spans="1:4" ht="20.399999999999999" x14ac:dyDescent="0.3">
      <c r="A82" s="100"/>
      <c r="B82" s="21"/>
      <c r="C82" s="31"/>
      <c r="D82" s="31"/>
    </row>
    <row r="83" spans="1:4" ht="20.399999999999999" x14ac:dyDescent="0.3">
      <c r="A83" s="100"/>
      <c r="B83" s="21"/>
      <c r="C83" s="31"/>
      <c r="D83" s="31"/>
    </row>
    <row r="84" spans="1:4" ht="20.399999999999999" x14ac:dyDescent="0.3">
      <c r="A84" s="100"/>
      <c r="B84" s="21"/>
      <c r="C84" s="31"/>
      <c r="D84" s="31"/>
    </row>
    <row r="85" spans="1:4" ht="20.399999999999999" x14ac:dyDescent="0.3">
      <c r="A85" s="100"/>
      <c r="B85" s="21"/>
      <c r="C85" s="31"/>
      <c r="D85" s="31"/>
    </row>
    <row r="86" spans="1:4" ht="20.399999999999999" x14ac:dyDescent="0.3">
      <c r="A86" s="100"/>
      <c r="B86" s="21"/>
      <c r="C86" s="31"/>
      <c r="D86" s="31"/>
    </row>
    <row r="87" spans="1:4" ht="20.399999999999999" x14ac:dyDescent="0.3">
      <c r="A87" s="100"/>
      <c r="B87" s="21"/>
      <c r="C87" s="31"/>
      <c r="D87" s="31"/>
    </row>
    <row r="88" spans="1:4" ht="20.399999999999999" x14ac:dyDescent="0.3">
      <c r="A88" s="100"/>
      <c r="B88" s="21"/>
      <c r="C88" s="31"/>
      <c r="D88" s="31"/>
    </row>
    <row r="89" spans="1:4" ht="20.399999999999999" x14ac:dyDescent="0.3">
      <c r="A89" s="100"/>
      <c r="B89" s="21"/>
      <c r="C89" s="31"/>
      <c r="D89" s="31"/>
    </row>
    <row r="90" spans="1:4" ht="20.399999999999999" x14ac:dyDescent="0.3">
      <c r="A90" s="100"/>
      <c r="B90" s="21"/>
      <c r="C90" s="31"/>
      <c r="D90" s="31"/>
    </row>
    <row r="91" spans="1:4" ht="20.399999999999999" x14ac:dyDescent="0.3">
      <c r="A91" s="100"/>
      <c r="B91" s="21"/>
      <c r="C91" s="31"/>
      <c r="D91" s="31"/>
    </row>
    <row r="92" spans="1:4" ht="20.399999999999999" x14ac:dyDescent="0.3">
      <c r="A92" s="100"/>
      <c r="B92" s="21"/>
      <c r="C92" s="31"/>
      <c r="D92" s="31"/>
    </row>
    <row r="93" spans="1:4" ht="20.399999999999999" x14ac:dyDescent="0.3">
      <c r="A93" s="100"/>
      <c r="B93" s="21"/>
      <c r="C93" s="31"/>
      <c r="D93" s="31"/>
    </row>
    <row r="94" spans="1:4" ht="20.399999999999999" x14ac:dyDescent="0.3">
      <c r="A94" s="100"/>
      <c r="B94" s="21"/>
      <c r="C94" s="31"/>
      <c r="D94" s="31"/>
    </row>
    <row r="95" spans="1:4" ht="20.399999999999999" x14ac:dyDescent="0.3">
      <c r="A95" s="100"/>
      <c r="B95" s="21"/>
      <c r="C95" s="31"/>
      <c r="D95" s="31"/>
    </row>
    <row r="96" spans="1:4" ht="20.399999999999999" x14ac:dyDescent="0.3">
      <c r="A96" s="100"/>
      <c r="B96" s="21"/>
      <c r="C96" s="31"/>
      <c r="D96" s="31"/>
    </row>
    <row r="97" spans="1:4" ht="20.399999999999999" x14ac:dyDescent="0.3">
      <c r="A97" s="100"/>
      <c r="B97" s="21"/>
      <c r="C97" s="31"/>
      <c r="D97" s="31"/>
    </row>
    <row r="98" spans="1:4" ht="20.399999999999999" x14ac:dyDescent="0.3">
      <c r="A98" s="100"/>
      <c r="B98" s="21"/>
      <c r="C98" s="31"/>
      <c r="D98" s="31"/>
    </row>
    <row r="99" spans="1:4" ht="20.399999999999999" x14ac:dyDescent="0.3">
      <c r="A99" s="100"/>
      <c r="B99" s="21"/>
      <c r="C99" s="31"/>
      <c r="D99" s="31"/>
    </row>
    <row r="100" spans="1:4" ht="20.399999999999999" x14ac:dyDescent="0.3">
      <c r="A100" s="100"/>
      <c r="B100" s="21"/>
      <c r="C100" s="31"/>
      <c r="D100" s="31"/>
    </row>
    <row r="101" spans="1:4" ht="20.399999999999999" x14ac:dyDescent="0.3">
      <c r="A101" s="100"/>
      <c r="B101" s="21"/>
      <c r="C101" s="31"/>
      <c r="D101" s="31"/>
    </row>
    <row r="102" spans="1:4" ht="20.399999999999999" x14ac:dyDescent="0.3">
      <c r="A102" s="100"/>
      <c r="B102" s="21"/>
      <c r="C102" s="31"/>
      <c r="D102" s="31"/>
    </row>
    <row r="103" spans="1:4" ht="20.399999999999999" x14ac:dyDescent="0.3">
      <c r="A103" s="100"/>
      <c r="B103" s="21"/>
      <c r="C103" s="31"/>
      <c r="D103" s="31"/>
    </row>
    <row r="104" spans="1:4" ht="20.399999999999999" x14ac:dyDescent="0.3">
      <c r="A104" s="100"/>
      <c r="B104" s="21"/>
      <c r="C104" s="31"/>
      <c r="D104" s="31"/>
    </row>
    <row r="105" spans="1:4" ht="20.399999999999999" x14ac:dyDescent="0.3">
      <c r="A105" s="100"/>
      <c r="B105" s="21"/>
      <c r="C105" s="31"/>
      <c r="D105" s="31"/>
    </row>
    <row r="106" spans="1:4" ht="20.399999999999999" x14ac:dyDescent="0.3">
      <c r="A106" s="100"/>
      <c r="B106" s="21"/>
      <c r="C106" s="31"/>
      <c r="D106" s="31"/>
    </row>
    <row r="107" spans="1:4" ht="20.399999999999999" x14ac:dyDescent="0.3">
      <c r="A107" s="100"/>
      <c r="B107" s="21"/>
      <c r="C107" s="31"/>
      <c r="D107" s="31"/>
    </row>
    <row r="108" spans="1:4" ht="20.399999999999999" x14ac:dyDescent="0.3">
      <c r="A108" s="100"/>
      <c r="B108" s="21"/>
      <c r="C108" s="31"/>
      <c r="D108" s="31"/>
    </row>
    <row r="109" spans="1:4" ht="20.399999999999999" x14ac:dyDescent="0.3">
      <c r="A109" s="100"/>
      <c r="B109" s="21"/>
      <c r="C109" s="31"/>
      <c r="D109" s="31"/>
    </row>
    <row r="110" spans="1:4" ht="20.399999999999999" x14ac:dyDescent="0.3">
      <c r="A110" s="100"/>
      <c r="B110" s="21"/>
      <c r="C110" s="31"/>
      <c r="D110" s="31"/>
    </row>
    <row r="111" spans="1:4" ht="20.399999999999999" x14ac:dyDescent="0.3">
      <c r="A111" s="100"/>
      <c r="B111" s="21"/>
      <c r="C111" s="31"/>
      <c r="D111" s="31"/>
    </row>
    <row r="112" spans="1:4" ht="20.399999999999999" x14ac:dyDescent="0.3">
      <c r="A112" s="100"/>
      <c r="B112" s="21"/>
      <c r="C112" s="31"/>
      <c r="D112" s="31"/>
    </row>
    <row r="113" spans="1:4" ht="20.399999999999999" x14ac:dyDescent="0.3">
      <c r="A113" s="100"/>
      <c r="B113" s="21"/>
      <c r="C113" s="31"/>
      <c r="D113" s="31"/>
    </row>
    <row r="114" spans="1:4" ht="20.399999999999999" x14ac:dyDescent="0.3">
      <c r="A114" s="100"/>
      <c r="B114" s="21"/>
      <c r="C114" s="31"/>
      <c r="D114" s="31"/>
    </row>
    <row r="115" spans="1:4" ht="20.399999999999999" x14ac:dyDescent="0.3">
      <c r="A115" s="100"/>
      <c r="B115" s="21"/>
      <c r="C115" s="31"/>
      <c r="D115" s="31"/>
    </row>
    <row r="116" spans="1:4" ht="20.399999999999999" x14ac:dyDescent="0.3">
      <c r="A116" s="100"/>
      <c r="B116" s="21"/>
      <c r="C116" s="31"/>
      <c r="D116" s="31"/>
    </row>
    <row r="117" spans="1:4" ht="20.399999999999999" x14ac:dyDescent="0.3">
      <c r="A117" s="100"/>
      <c r="B117" s="21"/>
      <c r="C117" s="31"/>
      <c r="D117" s="31"/>
    </row>
    <row r="118" spans="1:4" ht="20.399999999999999" x14ac:dyDescent="0.3">
      <c r="A118" s="100"/>
      <c r="B118" s="21"/>
      <c r="C118" s="31"/>
      <c r="D118" s="31"/>
    </row>
    <row r="119" spans="1:4" ht="20.399999999999999" x14ac:dyDescent="0.3">
      <c r="A119" s="100"/>
      <c r="B119" s="21"/>
      <c r="C119" s="31"/>
      <c r="D119" s="31"/>
    </row>
    <row r="120" spans="1:4" ht="20.399999999999999" x14ac:dyDescent="0.3">
      <c r="A120" s="100"/>
      <c r="B120" s="21"/>
      <c r="C120" s="31"/>
      <c r="D120" s="31"/>
    </row>
    <row r="121" spans="1:4" ht="20.399999999999999" x14ac:dyDescent="0.3">
      <c r="A121" s="100"/>
      <c r="B121" s="21"/>
      <c r="C121" s="31"/>
      <c r="D121" s="31"/>
    </row>
    <row r="122" spans="1:4" ht="20.399999999999999" x14ac:dyDescent="0.3">
      <c r="A122" s="100"/>
      <c r="B122" s="21"/>
      <c r="C122" s="31"/>
      <c r="D122" s="31"/>
    </row>
    <row r="123" spans="1:4" ht="20.399999999999999" x14ac:dyDescent="0.3">
      <c r="A123" s="100"/>
      <c r="B123" s="21"/>
      <c r="C123" s="31"/>
      <c r="D123" s="31"/>
    </row>
    <row r="124" spans="1:4" ht="20.399999999999999" x14ac:dyDescent="0.3">
      <c r="A124" s="100"/>
      <c r="B124" s="21"/>
      <c r="C124" s="31"/>
      <c r="D124" s="31"/>
    </row>
    <row r="125" spans="1:4" ht="20.399999999999999" x14ac:dyDescent="0.3">
      <c r="A125" s="100"/>
      <c r="B125" s="21"/>
      <c r="C125" s="31"/>
      <c r="D125" s="31"/>
    </row>
    <row r="126" spans="1:4" ht="20.399999999999999" x14ac:dyDescent="0.3">
      <c r="A126" s="100"/>
      <c r="B126" s="21"/>
      <c r="C126" s="31"/>
      <c r="D126" s="31"/>
    </row>
    <row r="127" spans="1:4" ht="20.399999999999999" x14ac:dyDescent="0.3">
      <c r="A127" s="100"/>
      <c r="B127" s="21"/>
      <c r="C127" s="31"/>
      <c r="D127" s="31"/>
    </row>
    <row r="128" spans="1:4" ht="20.399999999999999" x14ac:dyDescent="0.3">
      <c r="A128" s="100"/>
      <c r="B128" s="21"/>
      <c r="C128" s="31"/>
      <c r="D128" s="31"/>
    </row>
    <row r="129" spans="1:4" ht="20.399999999999999" x14ac:dyDescent="0.3">
      <c r="A129" s="100"/>
      <c r="B129" s="21"/>
      <c r="C129" s="31"/>
      <c r="D129" s="31"/>
    </row>
    <row r="130" spans="1:4" ht="20.399999999999999" x14ac:dyDescent="0.3">
      <c r="A130" s="100"/>
      <c r="B130" s="21"/>
      <c r="C130" s="31"/>
      <c r="D130" s="31"/>
    </row>
    <row r="131" spans="1:4" ht="20.399999999999999" x14ac:dyDescent="0.3">
      <c r="A131" s="100"/>
      <c r="B131" s="21"/>
      <c r="C131" s="31"/>
      <c r="D131" s="31"/>
    </row>
    <row r="132" spans="1:4" ht="20.399999999999999" x14ac:dyDescent="0.3">
      <c r="A132" s="100"/>
      <c r="B132" s="21"/>
      <c r="C132" s="31"/>
      <c r="D132" s="31"/>
    </row>
    <row r="133" spans="1:4" ht="20.399999999999999" x14ac:dyDescent="0.3">
      <c r="A133" s="100"/>
      <c r="B133" s="21"/>
      <c r="C133" s="31"/>
      <c r="D133" s="31"/>
    </row>
    <row r="134" spans="1:4" ht="20.399999999999999" x14ac:dyDescent="0.3">
      <c r="A134" s="100"/>
      <c r="B134" s="21"/>
      <c r="C134" s="31"/>
      <c r="D134" s="31"/>
    </row>
    <row r="135" spans="1:4" ht="20.399999999999999" x14ac:dyDescent="0.3">
      <c r="A135" s="100"/>
      <c r="B135" s="21"/>
      <c r="C135" s="31"/>
      <c r="D135" s="31"/>
    </row>
    <row r="136" spans="1:4" ht="20.399999999999999" x14ac:dyDescent="0.3">
      <c r="A136" s="100"/>
      <c r="B136" s="21"/>
      <c r="C136" s="31"/>
      <c r="D136" s="31"/>
    </row>
    <row r="137" spans="1:4" ht="20.399999999999999" x14ac:dyDescent="0.3">
      <c r="A137" s="100"/>
      <c r="B137" s="21"/>
      <c r="C137" s="31"/>
      <c r="D137" s="31"/>
    </row>
    <row r="138" spans="1:4" ht="20.399999999999999" x14ac:dyDescent="0.3">
      <c r="A138" s="100"/>
      <c r="B138" s="21"/>
      <c r="C138" s="31"/>
      <c r="D138" s="31"/>
    </row>
    <row r="139" spans="1:4" ht="20.399999999999999" x14ac:dyDescent="0.3">
      <c r="A139" s="100"/>
      <c r="B139" s="21"/>
      <c r="C139" s="31"/>
      <c r="D139" s="31"/>
    </row>
    <row r="140" spans="1:4" ht="20.399999999999999" x14ac:dyDescent="0.3">
      <c r="A140" s="100"/>
      <c r="B140" s="21"/>
      <c r="C140" s="31"/>
      <c r="D140" s="31"/>
    </row>
    <row r="141" spans="1:4" ht="20.399999999999999" x14ac:dyDescent="0.3">
      <c r="A141" s="100"/>
      <c r="B141" s="21"/>
      <c r="C141" s="31"/>
      <c r="D141" s="31"/>
    </row>
    <row r="142" spans="1:4" ht="20.399999999999999" x14ac:dyDescent="0.3">
      <c r="A142" s="100"/>
      <c r="B142" s="21"/>
      <c r="C142" s="31"/>
      <c r="D142" s="31"/>
    </row>
    <row r="143" spans="1:4" ht="20.399999999999999" x14ac:dyDescent="0.3">
      <c r="A143" s="100"/>
      <c r="B143" s="21"/>
      <c r="C143" s="31"/>
      <c r="D143" s="31"/>
    </row>
    <row r="144" spans="1:4" ht="20.399999999999999" x14ac:dyDescent="0.3">
      <c r="A144" s="100"/>
      <c r="B144" s="21"/>
      <c r="C144" s="31"/>
      <c r="D144" s="31"/>
    </row>
    <row r="145" spans="1:4" ht="20.399999999999999" x14ac:dyDescent="0.3">
      <c r="A145" s="100"/>
      <c r="B145" s="21"/>
      <c r="C145" s="31"/>
      <c r="D145" s="31"/>
    </row>
    <row r="146" spans="1:4" ht="20.399999999999999" x14ac:dyDescent="0.3">
      <c r="A146" s="100"/>
      <c r="B146" s="21"/>
      <c r="C146" s="31"/>
      <c r="D146" s="31"/>
    </row>
    <row r="147" spans="1:4" ht="20.399999999999999" x14ac:dyDescent="0.3">
      <c r="A147" s="100"/>
      <c r="B147" s="21"/>
      <c r="C147" s="31"/>
      <c r="D147" s="31"/>
    </row>
    <row r="148" spans="1:4" ht="20.399999999999999" x14ac:dyDescent="0.3">
      <c r="A148" s="100"/>
      <c r="B148" s="21"/>
      <c r="C148" s="31"/>
      <c r="D148" s="31"/>
    </row>
    <row r="149" spans="1:4" ht="20.399999999999999" x14ac:dyDescent="0.3">
      <c r="A149" s="100"/>
      <c r="B149" s="21"/>
      <c r="C149" s="31"/>
      <c r="D149" s="31"/>
    </row>
    <row r="150" spans="1:4" ht="20.399999999999999" x14ac:dyDescent="0.3">
      <c r="A150" s="100"/>
      <c r="B150" s="21"/>
      <c r="C150" s="31"/>
      <c r="D150" s="31"/>
    </row>
    <row r="151" spans="1:4" ht="20.399999999999999" x14ac:dyDescent="0.3">
      <c r="A151" s="100"/>
      <c r="B151" s="21"/>
      <c r="C151" s="31"/>
      <c r="D151" s="31"/>
    </row>
    <row r="152" spans="1:4" ht="20.399999999999999" x14ac:dyDescent="0.3">
      <c r="A152" s="100"/>
      <c r="B152" s="21"/>
      <c r="C152" s="31"/>
      <c r="D152" s="31"/>
    </row>
    <row r="153" spans="1:4" ht="20.399999999999999" x14ac:dyDescent="0.3">
      <c r="A153" s="100"/>
      <c r="B153" s="21"/>
      <c r="C153" s="31"/>
      <c r="D153" s="31"/>
    </row>
    <row r="154" spans="1:4" ht="20.399999999999999" x14ac:dyDescent="0.3">
      <c r="A154" s="100"/>
      <c r="B154" s="21"/>
      <c r="C154" s="31"/>
      <c r="D154" s="31"/>
    </row>
    <row r="155" spans="1:4" ht="20.399999999999999" x14ac:dyDescent="0.3">
      <c r="A155" s="100"/>
      <c r="B155" s="21"/>
      <c r="C155" s="31"/>
      <c r="D155" s="31"/>
    </row>
    <row r="156" spans="1:4" ht="20.399999999999999" x14ac:dyDescent="0.3">
      <c r="A156" s="100"/>
      <c r="B156" s="21"/>
      <c r="C156" s="31"/>
      <c r="D156" s="31"/>
    </row>
    <row r="157" spans="1:4" ht="20.399999999999999" x14ac:dyDescent="0.3">
      <c r="A157" s="100"/>
      <c r="B157" s="21"/>
      <c r="C157" s="31"/>
      <c r="D157" s="31"/>
    </row>
    <row r="158" spans="1:4" ht="20.399999999999999" x14ac:dyDescent="0.3">
      <c r="A158" s="100"/>
      <c r="B158" s="21"/>
      <c r="C158" s="31"/>
      <c r="D158" s="31"/>
    </row>
    <row r="159" spans="1:4" ht="20.399999999999999" x14ac:dyDescent="0.3">
      <c r="A159" s="100"/>
      <c r="B159" s="21"/>
      <c r="C159" s="31"/>
      <c r="D159" s="31"/>
    </row>
    <row r="160" spans="1:4" ht="20.399999999999999" x14ac:dyDescent="0.3">
      <c r="A160" s="100"/>
      <c r="B160" s="21"/>
      <c r="C160" s="31"/>
      <c r="D160" s="31"/>
    </row>
    <row r="161" spans="1:4" ht="20.399999999999999" x14ac:dyDescent="0.3">
      <c r="A161" s="100"/>
      <c r="B161" s="21"/>
      <c r="C161" s="31"/>
      <c r="D161" s="31"/>
    </row>
    <row r="162" spans="1:4" ht="20.399999999999999" x14ac:dyDescent="0.3">
      <c r="A162" s="100"/>
      <c r="B162" s="21"/>
      <c r="C162" s="31"/>
      <c r="D162" s="31"/>
    </row>
    <row r="163" spans="1:4" ht="20.399999999999999" x14ac:dyDescent="0.3">
      <c r="A163" s="100"/>
      <c r="B163" s="21"/>
      <c r="C163" s="31"/>
      <c r="D163" s="31"/>
    </row>
    <row r="164" spans="1:4" ht="20.399999999999999" x14ac:dyDescent="0.3">
      <c r="A164" s="100"/>
      <c r="B164" s="21"/>
      <c r="C164" s="31"/>
      <c r="D164" s="31"/>
    </row>
    <row r="165" spans="1:4" ht="20.399999999999999" x14ac:dyDescent="0.3">
      <c r="A165" s="100"/>
      <c r="B165" s="21"/>
      <c r="C165" s="31"/>
      <c r="D165" s="31"/>
    </row>
    <row r="166" spans="1:4" ht="20.399999999999999" x14ac:dyDescent="0.3">
      <c r="A166" s="100"/>
      <c r="B166" s="21"/>
      <c r="C166" s="31"/>
      <c r="D166" s="31"/>
    </row>
    <row r="167" spans="1:4" ht="20.399999999999999" x14ac:dyDescent="0.3">
      <c r="A167" s="100"/>
      <c r="B167" s="21"/>
      <c r="C167" s="31"/>
      <c r="D167" s="31"/>
    </row>
    <row r="168" spans="1:4" ht="20.399999999999999" x14ac:dyDescent="0.3">
      <c r="A168" s="100"/>
      <c r="B168" s="21"/>
      <c r="C168" s="31"/>
      <c r="D168" s="31"/>
    </row>
    <row r="169" spans="1:4" ht="20.399999999999999" x14ac:dyDescent="0.3">
      <c r="A169" s="100"/>
      <c r="B169" s="21"/>
      <c r="C169" s="31"/>
      <c r="D169" s="31"/>
    </row>
    <row r="170" spans="1:4" ht="20.399999999999999" x14ac:dyDescent="0.3">
      <c r="A170" s="100"/>
      <c r="B170" s="21"/>
      <c r="C170" s="31"/>
      <c r="D170" s="31"/>
    </row>
    <row r="171" spans="1:4" ht="20.399999999999999" x14ac:dyDescent="0.3">
      <c r="A171" s="100"/>
      <c r="B171" s="21"/>
      <c r="C171" s="31"/>
      <c r="D171" s="31"/>
    </row>
    <row r="172" spans="1:4" ht="20.399999999999999" x14ac:dyDescent="0.3">
      <c r="A172" s="100"/>
      <c r="B172" s="21"/>
      <c r="C172" s="31"/>
      <c r="D172" s="31"/>
    </row>
    <row r="173" spans="1:4" ht="20.399999999999999" x14ac:dyDescent="0.3">
      <c r="A173" s="100"/>
      <c r="B173" s="21"/>
      <c r="C173" s="31"/>
      <c r="D173" s="31"/>
    </row>
    <row r="174" spans="1:4" ht="20.399999999999999" x14ac:dyDescent="0.3">
      <c r="A174" s="100"/>
      <c r="B174" s="21"/>
      <c r="C174" s="31"/>
      <c r="D174" s="31"/>
    </row>
    <row r="175" spans="1:4" ht="20.399999999999999" x14ac:dyDescent="0.3">
      <c r="A175" s="100"/>
      <c r="B175" s="21"/>
      <c r="C175" s="31"/>
      <c r="D175" s="31"/>
    </row>
    <row r="176" spans="1:4" ht="20.399999999999999" x14ac:dyDescent="0.3">
      <c r="A176" s="100"/>
      <c r="B176" s="21"/>
      <c r="C176" s="31"/>
      <c r="D176" s="31"/>
    </row>
    <row r="177" spans="1:4" ht="20.399999999999999" x14ac:dyDescent="0.3">
      <c r="A177" s="100"/>
      <c r="B177" s="21"/>
      <c r="C177" s="31"/>
      <c r="D177" s="31"/>
    </row>
    <row r="178" spans="1:4" ht="20.399999999999999" x14ac:dyDescent="0.3">
      <c r="A178" s="100"/>
      <c r="B178" s="21"/>
      <c r="C178" s="31"/>
      <c r="D178" s="31"/>
    </row>
    <row r="179" spans="1:4" ht="20.399999999999999" x14ac:dyDescent="0.3">
      <c r="A179" s="100"/>
      <c r="B179" s="21"/>
      <c r="C179" s="31"/>
      <c r="D179" s="31"/>
    </row>
    <row r="180" spans="1:4" ht="20.399999999999999" x14ac:dyDescent="0.3">
      <c r="A180" s="100"/>
      <c r="B180" s="21"/>
      <c r="C180" s="31"/>
      <c r="D180" s="31"/>
    </row>
    <row r="181" spans="1:4" ht="20.399999999999999" x14ac:dyDescent="0.3">
      <c r="A181" s="100"/>
      <c r="B181" s="21"/>
      <c r="C181" s="31"/>
      <c r="D181" s="31"/>
    </row>
    <row r="182" spans="1:4" ht="20.399999999999999" x14ac:dyDescent="0.3">
      <c r="A182" s="100"/>
      <c r="B182" s="21"/>
      <c r="C182" s="31"/>
      <c r="D182" s="31"/>
    </row>
    <row r="183" spans="1:4" ht="20.399999999999999" x14ac:dyDescent="0.3">
      <c r="A183" s="100"/>
      <c r="B183" s="21"/>
      <c r="C183" s="31"/>
      <c r="D183" s="31"/>
    </row>
    <row r="184" spans="1:4" ht="20.399999999999999" x14ac:dyDescent="0.3">
      <c r="A184" s="100"/>
      <c r="B184" s="21"/>
      <c r="C184" s="31"/>
      <c r="D184" s="31"/>
    </row>
    <row r="185" spans="1:4" ht="20.399999999999999" x14ac:dyDescent="0.3">
      <c r="A185" s="100"/>
      <c r="B185" s="21"/>
      <c r="C185" s="31"/>
      <c r="D185" s="31"/>
    </row>
    <row r="186" spans="1:4" ht="20.399999999999999" x14ac:dyDescent="0.3">
      <c r="A186" s="100"/>
      <c r="B186" s="21"/>
      <c r="C186" s="31"/>
      <c r="D186" s="31"/>
    </row>
    <row r="187" spans="1:4" ht="20.399999999999999" x14ac:dyDescent="0.3">
      <c r="A187" s="100"/>
      <c r="B187" s="21"/>
      <c r="C187" s="31"/>
      <c r="D187" s="31"/>
    </row>
    <row r="188" spans="1:4" ht="20.399999999999999" x14ac:dyDescent="0.3">
      <c r="A188" s="100"/>
      <c r="B188" s="21"/>
      <c r="C188" s="31"/>
      <c r="D188" s="31"/>
    </row>
    <row r="189" spans="1:4" ht="20.399999999999999" x14ac:dyDescent="0.3">
      <c r="A189" s="100"/>
      <c r="B189" s="21"/>
      <c r="C189" s="31"/>
      <c r="D189" s="31"/>
    </row>
    <row r="190" spans="1:4" ht="20.399999999999999" x14ac:dyDescent="0.3">
      <c r="A190" s="100"/>
      <c r="B190" s="21"/>
      <c r="C190" s="31"/>
      <c r="D190" s="31"/>
    </row>
    <row r="191" spans="1:4" ht="20.399999999999999" x14ac:dyDescent="0.3">
      <c r="A191" s="100"/>
      <c r="B191" s="21"/>
      <c r="C191" s="31"/>
      <c r="D191" s="31"/>
    </row>
    <row r="192" spans="1:4" ht="20.399999999999999" x14ac:dyDescent="0.3">
      <c r="A192" s="100"/>
      <c r="B192" s="21"/>
      <c r="C192" s="31"/>
      <c r="D192" s="31"/>
    </row>
    <row r="193" spans="1:4" ht="20.399999999999999" x14ac:dyDescent="0.3">
      <c r="A193" s="100"/>
      <c r="B193" s="21"/>
      <c r="C193" s="31"/>
      <c r="D193" s="31"/>
    </row>
    <row r="194" spans="1:4" ht="20.399999999999999" x14ac:dyDescent="0.3">
      <c r="A194" s="100"/>
      <c r="B194" s="21"/>
      <c r="C194" s="31"/>
      <c r="D194" s="31"/>
    </row>
    <row r="195" spans="1:4" ht="20.399999999999999" x14ac:dyDescent="0.3">
      <c r="A195" s="100"/>
      <c r="B195" s="21"/>
      <c r="C195" s="31"/>
      <c r="D195" s="31"/>
    </row>
    <row r="196" spans="1:4" ht="20.399999999999999" x14ac:dyDescent="0.3">
      <c r="A196" s="100"/>
      <c r="B196" s="21"/>
      <c r="C196" s="31"/>
      <c r="D196" s="31"/>
    </row>
    <row r="197" spans="1:4" ht="20.399999999999999" x14ac:dyDescent="0.3">
      <c r="A197" s="100"/>
      <c r="B197" s="21"/>
      <c r="C197" s="31"/>
      <c r="D197" s="31"/>
    </row>
    <row r="198" spans="1:4" ht="20.399999999999999" x14ac:dyDescent="0.3">
      <c r="A198" s="100"/>
      <c r="B198" s="21"/>
      <c r="C198" s="31"/>
      <c r="D198" s="31"/>
    </row>
    <row r="199" spans="1:4" ht="20.399999999999999" x14ac:dyDescent="0.3">
      <c r="A199" s="100"/>
      <c r="B199" s="21"/>
      <c r="C199" s="31"/>
      <c r="D199" s="31"/>
    </row>
    <row r="200" spans="1:4" ht="20.399999999999999" x14ac:dyDescent="0.3">
      <c r="A200" s="100"/>
      <c r="B200" s="21"/>
      <c r="C200" s="31"/>
      <c r="D200" s="31"/>
    </row>
    <row r="201" spans="1:4" ht="20.399999999999999" x14ac:dyDescent="0.3">
      <c r="A201" s="100"/>
      <c r="B201" s="21"/>
      <c r="C201" s="31"/>
      <c r="D201" s="31"/>
    </row>
    <row r="202" spans="1:4" ht="20.399999999999999" x14ac:dyDescent="0.3">
      <c r="A202" s="100"/>
      <c r="B202" s="21"/>
      <c r="C202" s="31"/>
      <c r="D202" s="31"/>
    </row>
    <row r="203" spans="1:4" ht="20.399999999999999" x14ac:dyDescent="0.3">
      <c r="A203" s="100"/>
      <c r="B203" s="21"/>
      <c r="C203" s="31"/>
      <c r="D203" s="31"/>
    </row>
    <row r="204" spans="1:4" ht="20.399999999999999" x14ac:dyDescent="0.3">
      <c r="A204" s="100"/>
      <c r="B204" s="21"/>
      <c r="C204" s="31"/>
      <c r="D204" s="31"/>
    </row>
    <row r="205" spans="1:4" ht="20.399999999999999" x14ac:dyDescent="0.3">
      <c r="A205" s="100"/>
      <c r="B205" s="21"/>
      <c r="C205" s="31"/>
      <c r="D205" s="31"/>
    </row>
    <row r="206" spans="1:4" ht="20.399999999999999" x14ac:dyDescent="0.3">
      <c r="A206" s="100"/>
      <c r="B206" s="21"/>
      <c r="C206" s="31"/>
      <c r="D206" s="31"/>
    </row>
    <row r="207" spans="1:4" ht="20.399999999999999" x14ac:dyDescent="0.3">
      <c r="A207" s="100"/>
      <c r="B207" s="21"/>
      <c r="C207" s="31"/>
      <c r="D207" s="31"/>
    </row>
    <row r="208" spans="1:4" x14ac:dyDescent="0.3">
      <c r="A208" s="80"/>
      <c r="B208" s="21"/>
      <c r="C208" s="21"/>
      <c r="D208" s="21"/>
    </row>
    <row r="209" spans="1:8" ht="20.399999999999999" x14ac:dyDescent="0.3">
      <c r="A209" s="80"/>
      <c r="B209" s="27" t="s">
        <v>87</v>
      </c>
      <c r="C209" s="27" t="s">
        <v>143</v>
      </c>
      <c r="D209" s="30" t="s">
        <v>87</v>
      </c>
      <c r="E209" s="30" t="s">
        <v>143</v>
      </c>
    </row>
    <row r="210" spans="1:8" ht="21" x14ac:dyDescent="0.4">
      <c r="A210" s="80"/>
      <c r="B210" s="28" t="s">
        <v>89</v>
      </c>
      <c r="C210" s="28"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0"/>
      <c r="B211" s="28" t="s">
        <v>89</v>
      </c>
      <c r="C211" s="28" t="s">
        <v>92</v>
      </c>
      <c r="E211" t="s">
        <v>57</v>
      </c>
      <c r="F211" t="str">
        <f t="shared" ref="F211:F221" si="0">IF(NOT(ISBLANK(D211)),D211,IF(NOT(ISBLANK(E211)),"     "&amp;E211,FALSE))</f>
        <v xml:space="preserve">     Afectación menor a 10 SMLMV .</v>
      </c>
    </row>
    <row r="212" spans="1:8" ht="21" x14ac:dyDescent="0.4">
      <c r="A212" s="80"/>
      <c r="B212" s="28" t="s">
        <v>89</v>
      </c>
      <c r="C212" s="28" t="s">
        <v>93</v>
      </c>
      <c r="E212" t="s">
        <v>92</v>
      </c>
      <c r="F212" t="str">
        <f t="shared" si="0"/>
        <v xml:space="preserve">     Entre 10 y 50 SMLMV </v>
      </c>
    </row>
    <row r="213" spans="1:8" ht="21" x14ac:dyDescent="0.4">
      <c r="A213" s="80"/>
      <c r="B213" s="28" t="s">
        <v>89</v>
      </c>
      <c r="C213" s="28" t="s">
        <v>94</v>
      </c>
      <c r="E213" t="s">
        <v>93</v>
      </c>
      <c r="F213" t="str">
        <f t="shared" si="0"/>
        <v xml:space="preserve">     Entre 50 y 100 SMLMV </v>
      </c>
    </row>
    <row r="214" spans="1:8" ht="21" x14ac:dyDescent="0.4">
      <c r="A214" s="80"/>
      <c r="B214" s="28" t="s">
        <v>89</v>
      </c>
      <c r="C214" s="28" t="s">
        <v>95</v>
      </c>
      <c r="E214" t="s">
        <v>94</v>
      </c>
      <c r="F214" t="str">
        <f t="shared" si="0"/>
        <v xml:space="preserve">     Entre 100 y 500 SMLMV </v>
      </c>
    </row>
    <row r="215" spans="1:8" ht="21" x14ac:dyDescent="0.4">
      <c r="A215" s="80"/>
      <c r="B215" s="28" t="s">
        <v>56</v>
      </c>
      <c r="C215" s="28" t="s">
        <v>96</v>
      </c>
      <c r="E215" t="s">
        <v>95</v>
      </c>
      <c r="F215" t="str">
        <f t="shared" si="0"/>
        <v xml:space="preserve">     Mayor a 500 SMLMV </v>
      </c>
    </row>
    <row r="216" spans="1:8" ht="21" x14ac:dyDescent="0.4">
      <c r="A216" s="80"/>
      <c r="B216" s="28" t="s">
        <v>56</v>
      </c>
      <c r="C216" s="28" t="s">
        <v>97</v>
      </c>
      <c r="D216" t="s">
        <v>56</v>
      </c>
      <c r="F216" t="str">
        <f t="shared" si="0"/>
        <v>Pérdida Reputacional</v>
      </c>
    </row>
    <row r="217" spans="1:8" ht="21" x14ac:dyDescent="0.4">
      <c r="A217" s="80"/>
      <c r="B217" s="28" t="s">
        <v>56</v>
      </c>
      <c r="C217" s="28" t="s">
        <v>99</v>
      </c>
      <c r="E217" t="s">
        <v>96</v>
      </c>
      <c r="F217" t="str">
        <f t="shared" si="0"/>
        <v xml:space="preserve">     El riesgo afecta la imagen de alguna área de la organización</v>
      </c>
    </row>
    <row r="218" spans="1:8" ht="21" x14ac:dyDescent="0.4">
      <c r="A218" s="80"/>
      <c r="B218" s="28" t="s">
        <v>56</v>
      </c>
      <c r="C218" s="28" t="s">
        <v>98</v>
      </c>
      <c r="E218" t="s">
        <v>97</v>
      </c>
      <c r="F218" t="str">
        <f t="shared" si="0"/>
        <v xml:space="preserve">     El riesgo afecta la imagen de la entidad internamente, de conocimiento general, nivel interno, de junta dircetiva y accionistas y/o de provedores</v>
      </c>
    </row>
    <row r="219" spans="1:8" ht="21" x14ac:dyDescent="0.4">
      <c r="A219" s="80"/>
      <c r="B219" s="28" t="s">
        <v>56</v>
      </c>
      <c r="C219" s="28" t="s">
        <v>117</v>
      </c>
      <c r="E219" t="s">
        <v>99</v>
      </c>
      <c r="F219" t="str">
        <f t="shared" si="0"/>
        <v xml:space="preserve">     El riesgo afecta la imagen de la entidad con algunos usuarios de relevancia frente al logro de los objetivos</v>
      </c>
    </row>
    <row r="220" spans="1:8" x14ac:dyDescent="0.3">
      <c r="A220" s="80"/>
      <c r="B220" s="29"/>
      <c r="C220" s="29"/>
      <c r="E220" t="s">
        <v>98</v>
      </c>
      <c r="F220" t="str">
        <f t="shared" si="0"/>
        <v xml:space="preserve">     El riesgo afecta la imagen de de la entidad con efecto publicitario sostenido a nivel de sector administrativo, nivel departamental o municipal</v>
      </c>
    </row>
    <row r="221" spans="1:8" x14ac:dyDescent="0.3">
      <c r="A221" s="80"/>
      <c r="B221" s="29" t="str" cm="1">
        <f t="array" ref="B221:B223">_xlfn.UNIQUE(Tabla1[[#All],[Criterios]])</f>
        <v>Criterios</v>
      </c>
      <c r="C221" s="29"/>
      <c r="E221" t="s">
        <v>117</v>
      </c>
      <c r="F221" t="str">
        <f t="shared" si="0"/>
        <v xml:space="preserve">     El riesgo afecta la imagen de la entidad a nivel nacional, con efecto publicitarios sostenible a nivel país</v>
      </c>
    </row>
    <row r="222" spans="1:8" x14ac:dyDescent="0.3">
      <c r="A222" s="80"/>
      <c r="B222" s="29" t="str">
        <v>Afectación Económica o presupuestal</v>
      </c>
      <c r="C222" s="29"/>
    </row>
    <row r="223" spans="1:8" x14ac:dyDescent="0.3">
      <c r="B223" s="29" t="str">
        <v>Pérdida Reputacional</v>
      </c>
      <c r="C223" s="29"/>
      <c r="F223" s="32" t="s">
        <v>145</v>
      </c>
    </row>
    <row r="224" spans="1:8" x14ac:dyDescent="0.3">
      <c r="B224" s="20"/>
      <c r="C224" s="20"/>
      <c r="F224" s="32" t="s">
        <v>146</v>
      </c>
    </row>
    <row r="225" spans="2:4" x14ac:dyDescent="0.3">
      <c r="B225" s="20"/>
      <c r="C225" s="20"/>
    </row>
    <row r="226" spans="2:4" x14ac:dyDescent="0.3">
      <c r="B226" s="20"/>
      <c r="C226" s="20"/>
    </row>
    <row r="227" spans="2:4" x14ac:dyDescent="0.3">
      <c r="B227" s="20"/>
      <c r="C227" s="20"/>
      <c r="D227" s="20"/>
    </row>
    <row r="228" spans="2:4" x14ac:dyDescent="0.3">
      <c r="B228" s="20"/>
      <c r="C228" s="20"/>
      <c r="D228" s="20"/>
    </row>
    <row r="229" spans="2:4" x14ac:dyDescent="0.3">
      <c r="B229" s="20"/>
      <c r="C229" s="20"/>
      <c r="D229" s="20"/>
    </row>
    <row r="230" spans="2:4" x14ac:dyDescent="0.3">
      <c r="B230" s="20"/>
      <c r="C230" s="20"/>
      <c r="D230" s="20"/>
    </row>
    <row r="231" spans="2:4" x14ac:dyDescent="0.3">
      <c r="B231" s="20"/>
      <c r="C231" s="20"/>
      <c r="D231" s="20"/>
    </row>
    <row r="232" spans="2:4" x14ac:dyDescent="0.3">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8" workbookViewId="0"/>
  </sheetViews>
  <sheetFormatPr baseColWidth="10" defaultColWidth="14.33203125" defaultRowHeight="13.8" x14ac:dyDescent="0.3"/>
  <cols>
    <col min="1" max="2" width="14.33203125" style="85"/>
    <col min="3" max="3" width="17" style="85" customWidth="1"/>
    <col min="4" max="4" width="14.33203125" style="85"/>
    <col min="5" max="5" width="46" style="85" customWidth="1"/>
    <col min="6" max="16384" width="14.33203125" style="85"/>
  </cols>
  <sheetData>
    <row r="1" spans="2:6" ht="24" customHeight="1" thickBot="1" x14ac:dyDescent="0.35">
      <c r="B1" s="449" t="s">
        <v>77</v>
      </c>
      <c r="C1" s="450"/>
      <c r="D1" s="450"/>
      <c r="E1" s="450"/>
      <c r="F1" s="451"/>
    </row>
    <row r="2" spans="2:6" ht="16.2" thickBot="1" x14ac:dyDescent="0.35">
      <c r="B2" s="86"/>
      <c r="C2" s="86"/>
      <c r="D2" s="86"/>
      <c r="E2" s="86"/>
      <c r="F2" s="86"/>
    </row>
    <row r="3" spans="2:6" ht="16.2" thickBot="1" x14ac:dyDescent="0.35">
      <c r="B3" s="453" t="s">
        <v>63</v>
      </c>
      <c r="C3" s="454"/>
      <c r="D3" s="454"/>
      <c r="E3" s="98" t="s">
        <v>64</v>
      </c>
      <c r="F3" s="99" t="s">
        <v>65</v>
      </c>
    </row>
    <row r="4" spans="2:6" ht="31.2" x14ac:dyDescent="0.3">
      <c r="B4" s="455" t="s">
        <v>66</v>
      </c>
      <c r="C4" s="457" t="s">
        <v>13</v>
      </c>
      <c r="D4" s="87" t="s">
        <v>14</v>
      </c>
      <c r="E4" s="88" t="s">
        <v>67</v>
      </c>
      <c r="F4" s="89">
        <v>0.25</v>
      </c>
    </row>
    <row r="5" spans="2:6" ht="46.8" x14ac:dyDescent="0.3">
      <c r="B5" s="456"/>
      <c r="C5" s="458"/>
      <c r="D5" s="90" t="s">
        <v>15</v>
      </c>
      <c r="E5" s="91" t="s">
        <v>68</v>
      </c>
      <c r="F5" s="92">
        <v>0.15</v>
      </c>
    </row>
    <row r="6" spans="2:6" ht="46.8" x14ac:dyDescent="0.3">
      <c r="B6" s="456"/>
      <c r="C6" s="458"/>
      <c r="D6" s="90" t="s">
        <v>16</v>
      </c>
      <c r="E6" s="91" t="s">
        <v>69</v>
      </c>
      <c r="F6" s="92">
        <v>0.1</v>
      </c>
    </row>
    <row r="7" spans="2:6" ht="62.4" x14ac:dyDescent="0.3">
      <c r="B7" s="456"/>
      <c r="C7" s="458" t="s">
        <v>17</v>
      </c>
      <c r="D7" s="90" t="s">
        <v>10</v>
      </c>
      <c r="E7" s="91" t="s">
        <v>70</v>
      </c>
      <c r="F7" s="92">
        <v>0.25</v>
      </c>
    </row>
    <row r="8" spans="2:6" ht="31.2" x14ac:dyDescent="0.3">
      <c r="B8" s="456"/>
      <c r="C8" s="458"/>
      <c r="D8" s="90" t="s">
        <v>9</v>
      </c>
      <c r="E8" s="91" t="s">
        <v>71</v>
      </c>
      <c r="F8" s="92">
        <v>0.15</v>
      </c>
    </row>
    <row r="9" spans="2:6" ht="46.8" x14ac:dyDescent="0.3">
      <c r="B9" s="456" t="s">
        <v>160</v>
      </c>
      <c r="C9" s="458" t="s">
        <v>18</v>
      </c>
      <c r="D9" s="90" t="s">
        <v>19</v>
      </c>
      <c r="E9" s="91" t="s">
        <v>72</v>
      </c>
      <c r="F9" s="93" t="s">
        <v>73</v>
      </c>
    </row>
    <row r="10" spans="2:6" ht="46.8" x14ac:dyDescent="0.3">
      <c r="B10" s="456"/>
      <c r="C10" s="458"/>
      <c r="D10" s="90" t="s">
        <v>20</v>
      </c>
      <c r="E10" s="91" t="s">
        <v>74</v>
      </c>
      <c r="F10" s="93" t="s">
        <v>73</v>
      </c>
    </row>
    <row r="11" spans="2:6" ht="46.8" x14ac:dyDescent="0.3">
      <c r="B11" s="456"/>
      <c r="C11" s="458" t="s">
        <v>21</v>
      </c>
      <c r="D11" s="90" t="s">
        <v>22</v>
      </c>
      <c r="E11" s="91" t="s">
        <v>75</v>
      </c>
      <c r="F11" s="93" t="s">
        <v>73</v>
      </c>
    </row>
    <row r="12" spans="2:6" ht="46.8" x14ac:dyDescent="0.3">
      <c r="B12" s="456"/>
      <c r="C12" s="458"/>
      <c r="D12" s="90" t="s">
        <v>23</v>
      </c>
      <c r="E12" s="91" t="s">
        <v>76</v>
      </c>
      <c r="F12" s="93" t="s">
        <v>73</v>
      </c>
    </row>
    <row r="13" spans="2:6" ht="31.2" x14ac:dyDescent="0.3">
      <c r="B13" s="456"/>
      <c r="C13" s="458" t="s">
        <v>24</v>
      </c>
      <c r="D13" s="90" t="s">
        <v>118</v>
      </c>
      <c r="E13" s="91" t="s">
        <v>121</v>
      </c>
      <c r="F13" s="93" t="s">
        <v>73</v>
      </c>
    </row>
    <row r="14" spans="2:6" ht="16.2" thickBot="1" x14ac:dyDescent="0.35">
      <c r="B14" s="459"/>
      <c r="C14" s="460"/>
      <c r="D14" s="94" t="s">
        <v>119</v>
      </c>
      <c r="E14" s="95" t="s">
        <v>120</v>
      </c>
      <c r="F14" s="96" t="s">
        <v>73</v>
      </c>
    </row>
    <row r="15" spans="2:6" ht="49.5" customHeight="1" x14ac:dyDescent="0.3">
      <c r="B15" s="452" t="s">
        <v>157</v>
      </c>
      <c r="C15" s="452"/>
      <c r="D15" s="452"/>
      <c r="E15" s="452"/>
      <c r="F15" s="452"/>
    </row>
    <row r="16" spans="2:6" ht="27" customHeight="1" x14ac:dyDescent="0.3">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7" customWidth="1"/>
    <col min="2" max="16384" width="11.44140625" style="7"/>
  </cols>
  <sheetData>
    <row r="3" spans="1:1" x14ac:dyDescent="0.3">
      <c r="A3" s="8" t="s">
        <v>14</v>
      </c>
    </row>
    <row r="4" spans="1:1" x14ac:dyDescent="0.3">
      <c r="A4" s="8" t="s">
        <v>15</v>
      </c>
    </row>
    <row r="5" spans="1:1" x14ac:dyDescent="0.3">
      <c r="A5" s="8" t="s">
        <v>16</v>
      </c>
    </row>
    <row r="6" spans="1:1" x14ac:dyDescent="0.3">
      <c r="A6" s="8" t="s">
        <v>10</v>
      </c>
    </row>
    <row r="7" spans="1:1" x14ac:dyDescent="0.3">
      <c r="A7" s="8" t="s">
        <v>9</v>
      </c>
    </row>
    <row r="8" spans="1:1" x14ac:dyDescent="0.3">
      <c r="A8" s="8" t="s">
        <v>19</v>
      </c>
    </row>
    <row r="9" spans="1:1" x14ac:dyDescent="0.3">
      <c r="A9" s="8" t="s">
        <v>20</v>
      </c>
    </row>
    <row r="10" spans="1:1" x14ac:dyDescent="0.3">
      <c r="A10" s="8" t="s">
        <v>22</v>
      </c>
    </row>
    <row r="11" spans="1:1" x14ac:dyDescent="0.3">
      <c r="A11" s="8" t="s">
        <v>23</v>
      </c>
    </row>
    <row r="12" spans="1:1" x14ac:dyDescent="0.3">
      <c r="A12" s="8" t="s">
        <v>25</v>
      </c>
    </row>
    <row r="13" spans="1:1" x14ac:dyDescent="0.3">
      <c r="A13" s="8" t="s">
        <v>26</v>
      </c>
    </row>
    <row r="14" spans="1:1" x14ac:dyDescent="0.3">
      <c r="A14" s="8" t="s">
        <v>27</v>
      </c>
    </row>
    <row r="16" spans="1:1" x14ac:dyDescent="0.3">
      <c r="A16" s="8" t="s">
        <v>30</v>
      </c>
    </row>
    <row r="17" spans="1:1" x14ac:dyDescent="0.3">
      <c r="A17" s="8" t="s">
        <v>31</v>
      </c>
    </row>
    <row r="18" spans="1:1" x14ac:dyDescent="0.3">
      <c r="A18" s="8" t="s">
        <v>32</v>
      </c>
    </row>
    <row r="20" spans="1:1" x14ac:dyDescent="0.3">
      <c r="A20" s="8" t="s">
        <v>39</v>
      </c>
    </row>
    <row r="21" spans="1:1" x14ac:dyDescent="0.3">
      <c r="A21"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2023-09-05T17:19:56Z</dcterms:modified>
</cp:coreProperties>
</file>