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hidePivotFieldList="1" defaultThemeVersion="124226"/>
  <mc:AlternateContent xmlns:mc="http://schemas.openxmlformats.org/markup-compatibility/2006">
    <mc:Choice Requires="x15">
      <x15ac:absPath xmlns:x15ac="http://schemas.microsoft.com/office/spreadsheetml/2010/11/ac" url="https://d.docs.live.net/afe9d5d49b096ca2/Escritorio/AREA  METROPOLITANA/POLITICA DE RIESGOS/2. VERSION 6/V2/"/>
    </mc:Choice>
  </mc:AlternateContent>
  <xr:revisionPtr revIDLastSave="469" documentId="13_ncr:1_{CC17C9BE-9596-4414-9708-A108A0FDA579}" xr6:coauthVersionLast="47" xr6:coauthVersionMax="47" xr10:uidLastSave="{08B42B06-4FB5-451A-90B5-DB26FC04905B}"/>
  <bookViews>
    <workbookView xWindow="-21720" yWindow="1830" windowWidth="21840" windowHeight="1302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2"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1" i="1" l="1"/>
  <c r="X31" i="1" s="1"/>
  <c r="T31" i="1"/>
  <c r="Q24" i="1"/>
  <c r="T24" i="1"/>
  <c r="AB12" i="1"/>
  <c r="AA12" i="1" s="1"/>
  <c r="Q12" i="1"/>
  <c r="T12" i="1"/>
  <c r="Y31" i="1" l="1"/>
  <c r="Z31" i="1"/>
  <c r="AB31" i="1"/>
  <c r="AA31" i="1" s="1"/>
  <c r="AB24" i="1"/>
  <c r="AA24" i="1" s="1"/>
  <c r="AC31" i="1" l="1"/>
  <c r="Q28" i="1" l="1"/>
  <c r="T10" i="1"/>
  <c r="Q10" i="1"/>
  <c r="H10" i="1"/>
  <c r="I10" i="1" s="1"/>
  <c r="K62" i="1"/>
  <c r="K59" i="1"/>
  <c r="K57" i="1"/>
  <c r="K31" i="1"/>
  <c r="K69" i="1"/>
  <c r="K17" i="1"/>
  <c r="K29" i="1"/>
  <c r="K49" i="1"/>
  <c r="K60" i="1"/>
  <c r="K54" i="1"/>
  <c r="K30" i="1"/>
  <c r="K48" i="1"/>
  <c r="K27" i="1"/>
  <c r="K63" i="1"/>
  <c r="K47" i="1"/>
  <c r="K56" i="1"/>
  <c r="K24" i="1"/>
  <c r="K65" i="1"/>
  <c r="K50" i="1"/>
  <c r="K66" i="1"/>
  <c r="K21" i="1"/>
  <c r="K19" i="1"/>
  <c r="K55" i="1"/>
  <c r="K18" i="1"/>
  <c r="K32" i="1"/>
  <c r="K26" i="1"/>
  <c r="K33" i="1"/>
  <c r="K20" i="1"/>
  <c r="K67" i="1"/>
  <c r="K23" i="1"/>
  <c r="K68" i="1"/>
  <c r="K53" i="1"/>
  <c r="K25" i="1"/>
  <c r="K51" i="1"/>
  <c r="K61" i="1"/>
  <c r="F221" i="13" l="1"/>
  <c r="F211" i="13"/>
  <c r="F212" i="13"/>
  <c r="F213" i="13"/>
  <c r="F214" i="13"/>
  <c r="F215" i="13"/>
  <c r="F216" i="13"/>
  <c r="F217" i="13"/>
  <c r="F218" i="13"/>
  <c r="F219" i="13"/>
  <c r="F220" i="13"/>
  <c r="F210" i="13"/>
  <c r="K15" i="1"/>
  <c r="K14" i="1"/>
  <c r="K11" i="1"/>
  <c r="K12" i="1"/>
  <c r="B221" i="13" a="1"/>
  <c r="K13" i="1"/>
  <c r="B221" i="13" l="1"/>
  <c r="Q52" i="1"/>
  <c r="Q47"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AB65" i="1" s="1"/>
  <c r="H64" i="1"/>
  <c r="I64" i="1" s="1"/>
  <c r="T63" i="1"/>
  <c r="Q63" i="1"/>
  <c r="T62" i="1"/>
  <c r="Q62" i="1"/>
  <c r="T61" i="1"/>
  <c r="Q61" i="1"/>
  <c r="T60" i="1"/>
  <c r="Q60" i="1"/>
  <c r="T59" i="1"/>
  <c r="Q59" i="1"/>
  <c r="T58" i="1"/>
  <c r="Q58" i="1"/>
  <c r="H58" i="1"/>
  <c r="I58" i="1" s="1"/>
  <c r="T57" i="1"/>
  <c r="Q57" i="1"/>
  <c r="T56" i="1"/>
  <c r="Q56" i="1"/>
  <c r="T55" i="1"/>
  <c r="Q55" i="1"/>
  <c r="T54" i="1"/>
  <c r="Q54" i="1"/>
  <c r="T53" i="1"/>
  <c r="Q53" i="1"/>
  <c r="AB53" i="1" s="1"/>
  <c r="T52" i="1"/>
  <c r="H52" i="1"/>
  <c r="I52" i="1" s="1"/>
  <c r="T51" i="1"/>
  <c r="Q51" i="1"/>
  <c r="T50" i="1"/>
  <c r="Q50" i="1"/>
  <c r="T49" i="1"/>
  <c r="Q49" i="1"/>
  <c r="T48" i="1"/>
  <c r="Q48" i="1"/>
  <c r="T47" i="1"/>
  <c r="T46" i="1"/>
  <c r="Q46" i="1"/>
  <c r="AB47" i="1" s="1"/>
  <c r="H46" i="1"/>
  <c r="I46" i="1" s="1"/>
  <c r="T33" i="1"/>
  <c r="Q33" i="1"/>
  <c r="T32" i="1"/>
  <c r="Q32" i="1"/>
  <c r="T30" i="1"/>
  <c r="Q30" i="1"/>
  <c r="T29" i="1"/>
  <c r="Q29" i="1"/>
  <c r="T28" i="1"/>
  <c r="H28" i="1"/>
  <c r="I28" i="1" s="1"/>
  <c r="T27" i="1"/>
  <c r="Q27" i="1"/>
  <c r="T26" i="1"/>
  <c r="Q26" i="1"/>
  <c r="T25" i="1"/>
  <c r="Q25" i="1"/>
  <c r="T23" i="1"/>
  <c r="Q23" i="1"/>
  <c r="T22" i="1"/>
  <c r="Q22" i="1"/>
  <c r="H22" i="1"/>
  <c r="I22" i="1" s="1"/>
  <c r="H16" i="1"/>
  <c r="Q15" i="1"/>
  <c r="Q14" i="1"/>
  <c r="Q13" i="1"/>
  <c r="T21" i="1"/>
  <c r="Q21" i="1"/>
  <c r="T20" i="1"/>
  <c r="Q20" i="1"/>
  <c r="T19" i="1"/>
  <c r="Q19" i="1"/>
  <c r="T18" i="1"/>
  <c r="Q18" i="1"/>
  <c r="T17" i="1"/>
  <c r="Q17" i="1"/>
  <c r="T16" i="1"/>
  <c r="Q16" i="1"/>
  <c r="AB59" i="1" l="1"/>
  <c r="AB50" i="1"/>
  <c r="AA50" i="1" s="1"/>
  <c r="AB51" i="1"/>
  <c r="AA51" i="1" s="1"/>
  <c r="I16" i="1"/>
  <c r="X16" i="1" s="1"/>
  <c r="X64" i="1"/>
  <c r="X58" i="1"/>
  <c r="X52" i="1"/>
  <c r="X46" i="1"/>
  <c r="X50" i="1"/>
  <c r="X51" i="1"/>
  <c r="X28" i="1"/>
  <c r="X22" i="1"/>
  <c r="Y64" i="1" l="1"/>
  <c r="Z64" i="1"/>
  <c r="X65" i="1" s="1"/>
  <c r="Y65" i="1" s="1"/>
  <c r="Y58" i="1"/>
  <c r="Z58" i="1"/>
  <c r="X59" i="1" s="1"/>
  <c r="Z59" i="1" s="1"/>
  <c r="X60" i="1" s="1"/>
  <c r="Y52" i="1"/>
  <c r="Z52" i="1"/>
  <c r="X53" i="1" s="1"/>
  <c r="Z53" i="1" s="1"/>
  <c r="X54" i="1" s="1"/>
  <c r="Y51" i="1"/>
  <c r="Z51" i="1"/>
  <c r="Y50" i="1"/>
  <c r="Z50" i="1"/>
  <c r="Y46" i="1"/>
  <c r="Z46" i="1"/>
  <c r="Y28" i="1"/>
  <c r="Z28" i="1"/>
  <c r="X29" i="1" s="1"/>
  <c r="Z29" i="1" s="1"/>
  <c r="X30" i="1" s="1"/>
  <c r="Y30" i="1" s="1"/>
  <c r="Y22" i="1"/>
  <c r="Z22" i="1"/>
  <c r="X23" i="1" s="1"/>
  <c r="Y23" i="1" s="1"/>
  <c r="Y16" i="1"/>
  <c r="Z16" i="1"/>
  <c r="X17" i="1" s="1"/>
  <c r="Y59" i="1" l="1"/>
  <c r="Y53" i="1"/>
  <c r="Z23" i="1"/>
  <c r="X24" i="1" s="1"/>
  <c r="Y29" i="1"/>
  <c r="Z60" i="1"/>
  <c r="X61" i="1" s="1"/>
  <c r="Y60" i="1"/>
  <c r="Z54" i="1"/>
  <c r="X55" i="1" s="1"/>
  <c r="Y54" i="1"/>
  <c r="Z65" i="1"/>
  <c r="X66" i="1" s="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3" i="1"/>
  <c r="T14" i="1"/>
  <c r="T15" i="1"/>
  <c r="Y24" i="1" l="1"/>
  <c r="AC24" i="1" s="1"/>
  <c r="Z24" i="1"/>
  <c r="Y61" i="1"/>
  <c r="Z61" i="1"/>
  <c r="Y55" i="1"/>
  <c r="Z55" i="1"/>
  <c r="X56" i="1" s="1"/>
  <c r="X25" i="1"/>
  <c r="Z25" i="1" s="1"/>
  <c r="Y48" i="1"/>
  <c r="Z48" i="1"/>
  <c r="X49" i="1" s="1"/>
  <c r="Y66" i="1"/>
  <c r="Z66" i="1"/>
  <c r="X67" i="1" s="1"/>
  <c r="Y47" i="1"/>
  <c r="Z47" i="1"/>
  <c r="X32" i="1"/>
  <c r="Y32" i="1" s="1"/>
  <c r="Y17" i="1"/>
  <c r="Z17" i="1"/>
  <c r="X18" i="1" s="1"/>
  <c r="Y18" i="1" s="1"/>
  <c r="Y56" i="1" l="1"/>
  <c r="Z56" i="1"/>
  <c r="X57" i="1" s="1"/>
  <c r="X62" i="1"/>
  <c r="X63" i="1"/>
  <c r="Y25" i="1"/>
  <c r="Y49" i="1"/>
  <c r="Z49" i="1"/>
  <c r="X26" i="1"/>
  <c r="Z67" i="1"/>
  <c r="Y67" i="1"/>
  <c r="Z32" i="1"/>
  <c r="X33" i="1" s="1"/>
  <c r="Z18" i="1"/>
  <c r="X19" i="1" s="1"/>
  <c r="Y19" i="1" s="1"/>
  <c r="Y63" i="1" l="1"/>
  <c r="Z63" i="1"/>
  <c r="Y62" i="1"/>
  <c r="Z62" i="1"/>
  <c r="Y57" i="1"/>
  <c r="Z57" i="1"/>
  <c r="X68" i="1"/>
  <c r="X69" i="1"/>
  <c r="Y26" i="1"/>
  <c r="Z26" i="1"/>
  <c r="X27" i="1" s="1"/>
  <c r="Y27" i="1" s="1"/>
  <c r="Y33" i="1"/>
  <c r="Z33" i="1"/>
  <c r="Z19" i="1"/>
  <c r="X20" i="1" s="1"/>
  <c r="Z20" i="1" s="1"/>
  <c r="X21" i="1" s="1"/>
  <c r="X10" i="1"/>
  <c r="Y10" i="1" s="1"/>
  <c r="Y69" i="1" l="1"/>
  <c r="Z69" i="1"/>
  <c r="Y68" i="1"/>
  <c r="Z68" i="1"/>
  <c r="Z27" i="1"/>
  <c r="Y20" i="1"/>
  <c r="Y21" i="1"/>
  <c r="Z21" i="1"/>
  <c r="Q11" i="1"/>
  <c r="Z10" i="1" l="1"/>
  <c r="X11" i="1" s="1"/>
  <c r="Y11" i="1" l="1"/>
  <c r="Z11" i="1" l="1"/>
  <c r="X12" i="1" l="1"/>
  <c r="Y12" i="1" s="1"/>
  <c r="AC12" i="1" s="1"/>
  <c r="Z12" i="1" l="1"/>
  <c r="X13" i="1" s="1"/>
  <c r="Z13" i="1" s="1"/>
  <c r="X14" i="1" s="1"/>
  <c r="Y14" i="1" l="1"/>
  <c r="Z14" i="1"/>
  <c r="X15" i="1" s="1"/>
  <c r="Y13" i="1"/>
  <c r="Y15" i="1" l="1"/>
  <c r="Z15" i="1"/>
  <c r="AB66" i="1" l="1"/>
  <c r="AB58" i="1"/>
  <c r="AB52" i="1"/>
  <c r="AA52" i="1" s="1"/>
  <c r="AB46" i="1"/>
  <c r="AA46" i="1" s="1"/>
  <c r="AC52" i="1" l="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A65" i="1"/>
  <c r="AA66" i="1"/>
  <c r="AB67"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A53" i="1"/>
  <c r="AB54" i="1"/>
  <c r="AA59" i="1"/>
  <c r="AB6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B19"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B25" i="1"/>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B13" i="1"/>
  <c r="AA13" i="1" s="1"/>
  <c r="AB14" i="1"/>
  <c r="AA14" i="1" l="1"/>
  <c r="AB15" i="1"/>
  <c r="AA15" i="1" s="1"/>
  <c r="AA55" i="1"/>
  <c r="AB56" i="1"/>
  <c r="AA68" i="1"/>
  <c r="AB69" i="1"/>
  <c r="AA69" i="1" s="1"/>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A61" i="1"/>
  <c r="AB62" i="1"/>
  <c r="AB32" i="1"/>
  <c r="AA32" i="1" s="1"/>
  <c r="AB33" i="1"/>
  <c r="AA33"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G39" i="19" l="1"/>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K10" i="1" l="1"/>
  <c r="L10" i="1" s="1"/>
  <c r="K28" i="1"/>
  <c r="L28" i="1" s="1"/>
  <c r="K22" i="1"/>
  <c r="L22" i="1" s="1"/>
  <c r="K52" i="1"/>
  <c r="L52" i="1" s="1"/>
  <c r="K46" i="1"/>
  <c r="L46" i="1" s="1"/>
  <c r="K16" i="1"/>
  <c r="L16" i="1" s="1"/>
  <c r="K64" i="1"/>
  <c r="L64" i="1" s="1"/>
  <c r="K58" i="1"/>
  <c r="L58" i="1" s="1"/>
  <c r="X6" i="18" l="1"/>
  <c r="AJ30" i="18"/>
  <c r="R22" i="18"/>
  <c r="L6" i="18"/>
  <c r="R30" i="18"/>
  <c r="X22" i="18"/>
  <c r="X38" i="18"/>
  <c r="AD38" i="18"/>
  <c r="N16" i="1"/>
  <c r="AD22" i="18"/>
  <c r="M16" i="1"/>
  <c r="AB16"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L32" i="18"/>
  <c r="X8" i="18"/>
  <c r="X24" i="18"/>
  <c r="AJ8" i="18"/>
  <c r="R40" i="18"/>
  <c r="L40" i="18"/>
  <c r="X16" i="18"/>
  <c r="L24" i="18"/>
  <c r="AJ24" i="18"/>
  <c r="X32" i="18"/>
  <c r="AJ40" i="18"/>
  <c r="R16" i="18"/>
  <c r="AD40" i="18"/>
  <c r="AD32" i="18"/>
  <c r="AD16" i="18"/>
  <c r="M46" i="1"/>
  <c r="J42" i="18"/>
  <c r="P34" i="18"/>
  <c r="AB18" i="18"/>
  <c r="AB42" i="18"/>
  <c r="AH34" i="18"/>
  <c r="P10" i="18"/>
  <c r="V34" i="18"/>
  <c r="P42" i="18"/>
  <c r="V42" i="18"/>
  <c r="AH42" i="18"/>
  <c r="AB26" i="18"/>
  <c r="AH26" i="18"/>
  <c r="V26" i="18"/>
  <c r="AB34" i="18"/>
  <c r="V10" i="18"/>
  <c r="AH18" i="18"/>
  <c r="J34" i="18"/>
  <c r="J10" i="18"/>
  <c r="AB10" i="18"/>
  <c r="J18" i="18"/>
  <c r="N46" i="1"/>
  <c r="P26" i="18"/>
  <c r="J26" i="18"/>
  <c r="AH10" i="18"/>
  <c r="P18" i="18"/>
  <c r="V18" i="18"/>
  <c r="X42" i="18"/>
  <c r="AD34" i="18"/>
  <c r="AD10" i="18"/>
  <c r="AD26" i="18"/>
  <c r="L10" i="18"/>
  <c r="L42" i="18"/>
  <c r="L26" i="18"/>
  <c r="X18" i="18"/>
  <c r="X34" i="18"/>
  <c r="X10" i="18"/>
  <c r="R18" i="18"/>
  <c r="AJ10" i="18"/>
  <c r="AD42" i="18"/>
  <c r="AJ34" i="18"/>
  <c r="R26" i="18"/>
  <c r="M52" i="1"/>
  <c r="L18" i="18"/>
  <c r="AJ26" i="18"/>
  <c r="AD18" i="18"/>
  <c r="R34" i="18"/>
  <c r="L34" i="18"/>
  <c r="AJ42" i="18"/>
  <c r="R10" i="18"/>
  <c r="R42" i="18"/>
  <c r="X26" i="18"/>
  <c r="AJ18" i="18"/>
  <c r="N52" i="1"/>
  <c r="T14" i="18"/>
  <c r="AL38" i="18"/>
  <c r="N14" i="18"/>
  <c r="Z6" i="18"/>
  <c r="T38" i="18"/>
  <c r="T22" i="18"/>
  <c r="AL14" i="18"/>
  <c r="N22" i="18"/>
  <c r="N22" i="1"/>
  <c r="AF22" i="18"/>
  <c r="N6" i="18"/>
  <c r="AF6" i="18"/>
  <c r="AF38" i="18"/>
  <c r="M22" i="1"/>
  <c r="AB22" i="1" s="1"/>
  <c r="N38" i="18"/>
  <c r="AL30" i="18"/>
  <c r="AL22" i="18"/>
  <c r="T6" i="18"/>
  <c r="AF14" i="18"/>
  <c r="AF30" i="18"/>
  <c r="Z22" i="18"/>
  <c r="T30" i="18"/>
  <c r="Z30" i="18"/>
  <c r="AL6" i="18"/>
  <c r="Z14" i="18"/>
  <c r="Z38" i="18"/>
  <c r="N30" i="18"/>
  <c r="J40" i="18"/>
  <c r="AB40" i="18"/>
  <c r="AH32" i="18"/>
  <c r="AB24" i="18"/>
  <c r="V16" i="18"/>
  <c r="M28" i="1"/>
  <c r="AB28" i="1" s="1"/>
  <c r="J16" i="18"/>
  <c r="P32" i="18"/>
  <c r="V24" i="18"/>
  <c r="P24" i="18"/>
  <c r="V40" i="18"/>
  <c r="P16" i="18"/>
  <c r="P40" i="18"/>
  <c r="V32" i="18"/>
  <c r="AH16" i="18"/>
  <c r="AB16" i="18"/>
  <c r="V8" i="18"/>
  <c r="AH24" i="18"/>
  <c r="AH8" i="18"/>
  <c r="AH40" i="18"/>
  <c r="J8" i="18"/>
  <c r="AB32" i="18"/>
  <c r="AB8" i="18"/>
  <c r="J24" i="18"/>
  <c r="J32" i="18"/>
  <c r="P8" i="18"/>
  <c r="N28" i="1"/>
  <c r="Z42" i="18"/>
  <c r="T18" i="18"/>
  <c r="AF34" i="18"/>
  <c r="AF42" i="18"/>
  <c r="N42" i="18"/>
  <c r="Z18" i="18"/>
  <c r="AL10" i="18"/>
  <c r="AL26" i="18"/>
  <c r="AF26" i="18"/>
  <c r="Z10" i="18"/>
  <c r="N18" i="18"/>
  <c r="T26" i="18"/>
  <c r="AF10" i="18"/>
  <c r="T34" i="18"/>
  <c r="N26" i="18"/>
  <c r="AL18" i="18"/>
  <c r="N10" i="18"/>
  <c r="AF18" i="18"/>
  <c r="Z26" i="18"/>
  <c r="AL34" i="18"/>
  <c r="M58" i="1"/>
  <c r="Z34" i="18"/>
  <c r="T10" i="18"/>
  <c r="N58" i="1"/>
  <c r="AL42" i="18"/>
  <c r="N34" i="18"/>
  <c r="T42" i="18"/>
  <c r="P14" i="18"/>
  <c r="V22" i="18"/>
  <c r="V14" i="18"/>
  <c r="P22" i="18"/>
  <c r="V38" i="18"/>
  <c r="AH14" i="18"/>
  <c r="AH38" i="18"/>
  <c r="J14" i="18"/>
  <c r="AB22" i="18"/>
  <c r="V30" i="18"/>
  <c r="AB14" i="18"/>
  <c r="AB38" i="18"/>
  <c r="J30" i="18"/>
  <c r="P38" i="18"/>
  <c r="AB6" i="18"/>
  <c r="M10" i="1"/>
  <c r="AB10" i="1" s="1"/>
  <c r="AH30" i="18"/>
  <c r="J38" i="18"/>
  <c r="AH6" i="18"/>
  <c r="V6" i="18"/>
  <c r="AB30" i="18"/>
  <c r="J22" i="18"/>
  <c r="J6" i="18"/>
  <c r="P30" i="18"/>
  <c r="AH22" i="18"/>
  <c r="P6" i="18"/>
  <c r="N10" i="1"/>
  <c r="AH12" i="18"/>
  <c r="J20" i="18"/>
  <c r="J44" i="18"/>
  <c r="AB28" i="18"/>
  <c r="P28" i="18"/>
  <c r="N64" i="1"/>
  <c r="P12" i="18"/>
  <c r="AH20" i="18"/>
  <c r="P44" i="18"/>
  <c r="AB12" i="18"/>
  <c r="P20" i="18"/>
  <c r="J36" i="18"/>
  <c r="P36" i="18"/>
  <c r="AB44" i="18"/>
  <c r="V44" i="18"/>
  <c r="J28" i="18"/>
  <c r="AH36" i="18"/>
  <c r="V12" i="18"/>
  <c r="V28" i="18"/>
  <c r="AH44" i="18"/>
  <c r="AB20" i="18"/>
  <c r="AB36" i="18"/>
  <c r="AH28" i="18"/>
  <c r="V36" i="18"/>
  <c r="V20" i="18"/>
  <c r="M64" i="1"/>
  <c r="AB64" i="1" s="1"/>
  <c r="AA64" i="1" s="1"/>
  <c r="J12" i="18"/>
  <c r="AF24" i="18"/>
  <c r="AF32" i="18"/>
  <c r="T40" i="18"/>
  <c r="Z40" i="18"/>
  <c r="AL8" i="18"/>
  <c r="AF8" i="18"/>
  <c r="T8" i="18"/>
  <c r="Z16" i="18"/>
  <c r="T24" i="18"/>
  <c r="AL24" i="18"/>
  <c r="Z32" i="18"/>
  <c r="N32" i="18"/>
  <c r="N16" i="18"/>
  <c r="Z8" i="18"/>
  <c r="AL40" i="18"/>
  <c r="N8" i="18"/>
  <c r="N24" i="18"/>
  <c r="T32" i="18"/>
  <c r="T16" i="18"/>
  <c r="AF40" i="18"/>
  <c r="AF16" i="18"/>
  <c r="AL32" i="18"/>
  <c r="N40" i="18"/>
  <c r="Z24" i="18"/>
  <c r="AL16" i="18"/>
  <c r="AA10" i="1" l="1"/>
  <c r="AB11" i="1"/>
  <c r="AA11" i="1" s="1"/>
  <c r="AA16" i="1"/>
  <c r="AC16" i="1" s="1"/>
  <c r="AB17" i="1"/>
  <c r="AA22" i="1"/>
  <c r="AB23" i="1"/>
  <c r="AA23" i="1" s="1"/>
  <c r="AA28" i="1"/>
  <c r="V9" i="19" s="1"/>
  <c r="AB29" i="1"/>
  <c r="J9" i="19"/>
  <c r="AH39" i="19"/>
  <c r="J37" i="19"/>
  <c r="V7" i="19"/>
  <c r="V17" i="19"/>
  <c r="J17" i="19"/>
  <c r="AB7" i="19"/>
  <c r="P18" i="19"/>
  <c r="J48" i="19"/>
  <c r="AB8" i="19"/>
  <c r="AB28" i="19"/>
  <c r="AH28" i="19"/>
  <c r="V48" i="19"/>
  <c r="V28" i="19"/>
  <c r="P28" i="19"/>
  <c r="P38" i="19"/>
  <c r="P48" i="19"/>
  <c r="J8" i="19"/>
  <c r="AH48" i="19"/>
  <c r="AB48" i="19"/>
  <c r="V18" i="19"/>
  <c r="J28" i="19"/>
  <c r="V38" i="19"/>
  <c r="AB38" i="19"/>
  <c r="P8" i="19"/>
  <c r="V8" i="19"/>
  <c r="AC22" i="1"/>
  <c r="AH38" i="19"/>
  <c r="AB18" i="19"/>
  <c r="J18" i="19"/>
  <c r="AH8" i="19"/>
  <c r="AH18" i="19"/>
  <c r="J38" i="19"/>
  <c r="P16" i="19"/>
  <c r="P6" i="19"/>
  <c r="AH6" i="19"/>
  <c r="V46" i="19"/>
  <c r="AH46" i="19"/>
  <c r="AB46" i="19"/>
  <c r="J6" i="19"/>
  <c r="P46" i="19"/>
  <c r="AB26" i="19"/>
  <c r="AB16" i="19"/>
  <c r="AH26" i="19"/>
  <c r="J16" i="19"/>
  <c r="V26" i="19"/>
  <c r="AH36" i="19"/>
  <c r="P26" i="19"/>
  <c r="V16" i="19"/>
  <c r="V36" i="19"/>
  <c r="AC10" i="1"/>
  <c r="AH16" i="19"/>
  <c r="V6" i="19"/>
  <c r="AB36" i="19"/>
  <c r="AB6" i="19"/>
  <c r="P36" i="19"/>
  <c r="J36" i="19"/>
  <c r="J26" i="19"/>
  <c r="J46" i="19"/>
  <c r="V25" i="19"/>
  <c r="V45" i="19"/>
  <c r="J15" i="19"/>
  <c r="AB45" i="19"/>
  <c r="AH25" i="19"/>
  <c r="AH55" i="19"/>
  <c r="AB15" i="19"/>
  <c r="P15" i="19"/>
  <c r="P45" i="19"/>
  <c r="V15" i="19"/>
  <c r="J35" i="19"/>
  <c r="AH45" i="19"/>
  <c r="J25" i="19"/>
  <c r="AB35" i="19"/>
  <c r="AH15" i="19"/>
  <c r="V35" i="19"/>
  <c r="J55" i="19"/>
  <c r="AB55" i="19"/>
  <c r="AC64" i="1"/>
  <c r="AB25" i="19"/>
  <c r="AH35" i="19"/>
  <c r="P55" i="19"/>
  <c r="J45" i="19"/>
  <c r="P25" i="19"/>
  <c r="P35" i="19"/>
  <c r="V55" i="19"/>
  <c r="V27" i="19" l="1"/>
  <c r="AB21" i="19"/>
  <c r="AB31" i="19"/>
  <c r="V21" i="19"/>
  <c r="J11" i="19"/>
  <c r="J21" i="19"/>
  <c r="P31" i="19"/>
  <c r="AB51" i="19"/>
  <c r="AH31" i="19"/>
  <c r="AB11" i="19"/>
  <c r="V11" i="19"/>
  <c r="P11" i="19"/>
  <c r="J31" i="19"/>
  <c r="P21" i="19"/>
  <c r="V51" i="19"/>
  <c r="J41" i="19"/>
  <c r="AB41" i="19"/>
  <c r="V41" i="19"/>
  <c r="J51" i="19"/>
  <c r="AH51" i="19"/>
  <c r="AH11" i="19"/>
  <c r="P41" i="19"/>
  <c r="V31" i="19"/>
  <c r="P51" i="19"/>
  <c r="AH41" i="19"/>
  <c r="AH21" i="19"/>
  <c r="P27" i="19"/>
  <c r="AB17" i="19"/>
  <c r="P7" i="19"/>
  <c r="AB39" i="19"/>
  <c r="AA17" i="1"/>
  <c r="AB18" i="1"/>
  <c r="AA18" i="1" s="1"/>
  <c r="P47" i="19"/>
  <c r="P37" i="19"/>
  <c r="J49" i="19"/>
  <c r="AB37" i="19"/>
  <c r="AH37" i="19"/>
  <c r="AB47" i="19"/>
  <c r="J27" i="19"/>
  <c r="AC28" i="1"/>
  <c r="V20" i="19"/>
  <c r="P50" i="19"/>
  <c r="V10" i="19"/>
  <c r="P30" i="19"/>
  <c r="J30" i="19"/>
  <c r="AH10" i="19"/>
  <c r="AB10" i="19"/>
  <c r="P20" i="19"/>
  <c r="P10" i="19"/>
  <c r="AH30" i="19"/>
  <c r="J20" i="19"/>
  <c r="AH20" i="19"/>
  <c r="V50" i="19"/>
  <c r="AB50" i="19"/>
  <c r="AH40" i="19"/>
  <c r="P40" i="19"/>
  <c r="V40" i="19"/>
  <c r="AH50" i="19"/>
  <c r="J40" i="19"/>
  <c r="J50" i="19"/>
  <c r="J10" i="19"/>
  <c r="V30" i="19"/>
  <c r="AB40" i="19"/>
  <c r="AB20" i="19"/>
  <c r="AB30" i="19"/>
  <c r="J7" i="19"/>
  <c r="AH17" i="19"/>
  <c r="AB27" i="19"/>
  <c r="AH47" i="19"/>
  <c r="AH7" i="19"/>
  <c r="V47" i="19"/>
  <c r="J47" i="19"/>
  <c r="AH27" i="19"/>
  <c r="V29" i="19"/>
  <c r="K18" i="19"/>
  <c r="AC28" i="19"/>
  <c r="K28" i="19"/>
  <c r="AC8" i="19"/>
  <c r="AC38" i="19"/>
  <c r="W8" i="19"/>
  <c r="W38" i="19"/>
  <c r="K38" i="19"/>
  <c r="AI8" i="19"/>
  <c r="W18" i="19"/>
  <c r="W28" i="19"/>
  <c r="AC23" i="1"/>
  <c r="Q38" i="19"/>
  <c r="AI48" i="19"/>
  <c r="Q8" i="19"/>
  <c r="AC48" i="19"/>
  <c r="Q18" i="19"/>
  <c r="Q48" i="19"/>
  <c r="Q28" i="19"/>
  <c r="K48" i="19"/>
  <c r="AI28" i="19"/>
  <c r="W48" i="19"/>
  <c r="AI38" i="19"/>
  <c r="AI18" i="19"/>
  <c r="AC18" i="19"/>
  <c r="K8" i="19"/>
  <c r="K46" i="19"/>
  <c r="AI46" i="19"/>
  <c r="AC46" i="19"/>
  <c r="Q46" i="19"/>
  <c r="AC26" i="19"/>
  <c r="AC16" i="19"/>
  <c r="AI36" i="19"/>
  <c r="W36" i="19"/>
  <c r="W16" i="19"/>
  <c r="K36" i="19"/>
  <c r="Q26" i="19"/>
  <c r="AI26" i="19"/>
  <c r="AC36" i="19"/>
  <c r="AC11" i="1"/>
  <c r="Q6" i="19"/>
  <c r="K6" i="19"/>
  <c r="Q16" i="19"/>
  <c r="K26" i="19"/>
  <c r="AC6" i="19"/>
  <c r="AI6" i="19"/>
  <c r="AI16" i="19"/>
  <c r="Q36" i="19"/>
  <c r="W6" i="19"/>
  <c r="W26" i="19"/>
  <c r="W46" i="19"/>
  <c r="K16" i="19"/>
  <c r="V37" i="19"/>
  <c r="P17" i="19"/>
  <c r="P39" i="19"/>
  <c r="P49" i="19"/>
  <c r="AH29" i="19"/>
  <c r="AB29" i="19"/>
  <c r="V49" i="19"/>
  <c r="AH9" i="19"/>
  <c r="J39" i="19"/>
  <c r="AH19" i="19"/>
  <c r="V19" i="19"/>
  <c r="AH49" i="19"/>
  <c r="AB19" i="19"/>
  <c r="AB49" i="19"/>
  <c r="AB9" i="19"/>
  <c r="V39" i="19"/>
  <c r="J19" i="19"/>
  <c r="P29" i="19"/>
  <c r="P19" i="19"/>
  <c r="P9" i="19"/>
  <c r="J29" i="19"/>
  <c r="AA29" i="1"/>
  <c r="AB30" i="1"/>
  <c r="AA30" i="1" s="1"/>
  <c r="W37" i="19" l="1"/>
  <c r="AI47" i="19"/>
  <c r="K37" i="19"/>
  <c r="K7" i="19"/>
  <c r="K47" i="19"/>
  <c r="AI7" i="19"/>
  <c r="Q27" i="19"/>
  <c r="AC7" i="19"/>
  <c r="Q17" i="19"/>
  <c r="AC17" i="1"/>
  <c r="K17" i="19"/>
  <c r="W17" i="19"/>
  <c r="AC27" i="19"/>
  <c r="W47" i="19"/>
  <c r="Q7" i="19"/>
  <c r="AC17" i="19"/>
  <c r="W27" i="19"/>
  <c r="AC47" i="19"/>
  <c r="Q37" i="19"/>
  <c r="W7" i="19"/>
  <c r="K27" i="19"/>
  <c r="Q47" i="19"/>
  <c r="AC37" i="19"/>
  <c r="AI27" i="19"/>
  <c r="AI37" i="19"/>
  <c r="AI17" i="19"/>
  <c r="Q50" i="19"/>
  <c r="K50" i="19"/>
  <c r="AC30" i="19"/>
  <c r="AI30" i="19"/>
  <c r="AC40" i="19"/>
  <c r="W20" i="19"/>
  <c r="AI40" i="19"/>
  <c r="W30" i="19"/>
  <c r="AI50" i="19"/>
  <c r="K40" i="19"/>
  <c r="AI20" i="19"/>
  <c r="W10" i="19"/>
  <c r="W40" i="19"/>
  <c r="Q20" i="19"/>
  <c r="W50" i="19"/>
  <c r="AC50" i="19"/>
  <c r="K10" i="19"/>
  <c r="K20" i="19"/>
  <c r="Q30" i="19"/>
  <c r="AI10" i="19"/>
  <c r="AC20" i="19"/>
  <c r="Q10" i="19"/>
  <c r="Q40" i="19"/>
  <c r="AC10" i="19"/>
  <c r="K30" i="19"/>
  <c r="AJ21" i="19"/>
  <c r="AD11" i="19"/>
  <c r="L31" i="19"/>
  <c r="AD21" i="19"/>
  <c r="AD31" i="19"/>
  <c r="L21" i="19"/>
  <c r="R51" i="19"/>
  <c r="L51" i="19"/>
  <c r="AD51" i="19"/>
  <c r="L41" i="19"/>
  <c r="AJ41" i="19"/>
  <c r="R41" i="19"/>
  <c r="R21" i="19"/>
  <c r="L11" i="19"/>
  <c r="X31" i="19"/>
  <c r="AD41" i="19"/>
  <c r="X51" i="19"/>
  <c r="X11" i="19"/>
  <c r="AJ31" i="19"/>
  <c r="AJ11" i="19"/>
  <c r="X21" i="19"/>
  <c r="X41" i="19"/>
  <c r="AJ51" i="19"/>
  <c r="R11" i="19"/>
  <c r="R31" i="19"/>
  <c r="AI41" i="19"/>
  <c r="AI11" i="19"/>
  <c r="K51" i="19"/>
  <c r="Q11" i="19"/>
  <c r="AI21" i="19"/>
  <c r="W11" i="19"/>
  <c r="AC41" i="19"/>
  <c r="K21" i="19"/>
  <c r="W31" i="19"/>
  <c r="Q51" i="19"/>
  <c r="AC21" i="19"/>
  <c r="AI31" i="19"/>
  <c r="AI51" i="19"/>
  <c r="Q31" i="19"/>
  <c r="K41" i="19"/>
  <c r="W21" i="19"/>
  <c r="K31" i="19"/>
  <c r="Q41" i="19"/>
  <c r="AC51" i="19"/>
  <c r="AC11" i="19"/>
  <c r="W51" i="19"/>
  <c r="K11" i="19"/>
  <c r="Q21" i="19"/>
  <c r="AC31" i="19"/>
  <c r="W41" i="19"/>
  <c r="AD47" i="19"/>
  <c r="R17" i="19"/>
  <c r="R7" i="19"/>
  <c r="R47" i="19"/>
  <c r="X27" i="19"/>
  <c r="AJ27" i="19"/>
  <c r="AJ17" i="19"/>
  <c r="X17" i="19"/>
  <c r="AD37" i="19"/>
  <c r="AD17" i="19"/>
  <c r="AD27" i="19"/>
  <c r="X7" i="19"/>
  <c r="AJ47" i="19"/>
  <c r="L17" i="19"/>
  <c r="AD7" i="19"/>
  <c r="X37" i="19"/>
  <c r="AJ7" i="19"/>
  <c r="X47" i="19"/>
  <c r="L47" i="19"/>
  <c r="L27" i="19"/>
  <c r="R27" i="19"/>
  <c r="AC18" i="1"/>
  <c r="AJ37" i="19"/>
  <c r="L7" i="19"/>
  <c r="R37" i="19"/>
  <c r="L37" i="19"/>
  <c r="AD29" i="19"/>
  <c r="L49" i="19"/>
  <c r="L39" i="19"/>
  <c r="L29" i="19"/>
  <c r="AC30" i="1"/>
  <c r="AD49" i="19"/>
  <c r="AD19" i="19"/>
  <c r="X19" i="19"/>
  <c r="R19" i="19"/>
  <c r="R49" i="19"/>
  <c r="AJ39" i="19"/>
  <c r="R39" i="19"/>
  <c r="X29" i="19"/>
  <c r="X9" i="19"/>
  <c r="R9" i="19"/>
  <c r="X39" i="19"/>
  <c r="AJ29" i="19"/>
  <c r="AJ19" i="19"/>
  <c r="AD9" i="19"/>
  <c r="X49" i="19"/>
  <c r="L9" i="19"/>
  <c r="AJ9" i="19"/>
  <c r="AD39" i="19"/>
  <c r="AJ49" i="19"/>
  <c r="R29" i="19"/>
  <c r="L19" i="19"/>
  <c r="Q49" i="19"/>
  <c r="K9" i="19"/>
  <c r="K49" i="19"/>
  <c r="W9" i="19"/>
  <c r="W49" i="19"/>
  <c r="W19" i="19"/>
  <c r="Q19" i="19"/>
  <c r="K39" i="19"/>
  <c r="AC9" i="19"/>
  <c r="AI39" i="19"/>
  <c r="Q9" i="19"/>
  <c r="AC29" i="19"/>
  <c r="AC39" i="19"/>
  <c r="AI9" i="19"/>
  <c r="K29" i="19"/>
  <c r="AI29" i="19"/>
  <c r="AI19" i="19"/>
  <c r="W29" i="19"/>
  <c r="Q29" i="19"/>
  <c r="AC49" i="19"/>
  <c r="W39" i="19"/>
  <c r="AI49" i="19"/>
  <c r="AC19" i="19"/>
  <c r="AC29" i="1"/>
  <c r="K19" i="19"/>
  <c r="Q39" i="19"/>
  <c r="Y20" i="19" l="1"/>
  <c r="AE30" i="19"/>
  <c r="S30" i="19"/>
  <c r="Y50" i="19"/>
  <c r="M40" i="19"/>
  <c r="Y10" i="19"/>
  <c r="AK50" i="19"/>
  <c r="M20" i="19"/>
  <c r="M10" i="19"/>
  <c r="M30" i="19"/>
  <c r="AE10" i="19"/>
  <c r="AK30" i="19"/>
  <c r="S10" i="19"/>
  <c r="AK20" i="19"/>
  <c r="AE50" i="19"/>
  <c r="S20" i="19"/>
  <c r="Y30" i="19"/>
  <c r="AK40" i="19"/>
  <c r="Y40" i="19"/>
  <c r="S40" i="19"/>
  <c r="AE40" i="19"/>
  <c r="AK10" i="19"/>
  <c r="AE20" i="19"/>
  <c r="M50" i="19"/>
  <c r="S50" i="19"/>
  <c r="R30" i="19"/>
  <c r="AD50" i="19"/>
  <c r="AD40" i="19"/>
  <c r="X50" i="19"/>
  <c r="R20" i="19"/>
  <c r="AJ30" i="19"/>
  <c r="R10" i="19"/>
  <c r="L40" i="19"/>
  <c r="X20" i="19"/>
  <c r="R40" i="19"/>
  <c r="L10" i="19"/>
  <c r="AJ50" i="19"/>
  <c r="L30" i="19"/>
  <c r="AJ40" i="19"/>
  <c r="AD30" i="19"/>
  <c r="AD10" i="19"/>
  <c r="L50" i="19"/>
  <c r="X30" i="19"/>
  <c r="L20" i="19"/>
  <c r="AJ10" i="19"/>
  <c r="R50" i="19"/>
  <c r="X10" i="19"/>
  <c r="X40" i="19"/>
  <c r="AJ20" i="19"/>
  <c r="AD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<sst xmlns="http://schemas.openxmlformats.org/spreadsheetml/2006/main" count="481" uniqueCount="256">
  <si>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</si>
  <si>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</si>
  <si>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</si>
  <si>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</si>
  <si>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</si>
  <si>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</si>
  <si>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</si>
  <si>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</si>
  <si>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</si>
  <si>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</si>
  <si>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</si>
  <si>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</si>
  <si>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</si>
  <si>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</si>
  <si>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</si>
  <si>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</si>
  <si>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</si>
  <si>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</si>
  <si>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</si>
  <si>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</si>
  <si>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</si>
  <si>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</si>
  <si>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</si>
  <si>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</si>
  <si>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</si>
  <si>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</si>
  <si>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</si>
  <si>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</si>
  <si>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</si>
  <si>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</si>
  <si>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</si>
  <si>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</si>
  <si>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</si>
  <si>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</si>
  <si>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</si>
  <si>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</si>
  <si>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</si>
  <si>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</si>
  <si>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</si>
  <si>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</si>
  <si>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</si>
  <si>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</si>
  <si>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</si>
  <si>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</si>
  <si>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</si>
  <si>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</si>
  <si>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</si>
  <si>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</si>
  <si>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</si>
  <si>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</si>
  <si>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</si>
  <si>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</si>
  <si>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</si>
  <si>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</si>
  <si>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</si>
  <si>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</si>
  <si>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</si>
  <si>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</si>
  <si>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</si>
  <si>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</si>
  <si>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</si>
  <si>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</si>
  <si>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</si>
  <si>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</si>
  <si>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</si>
  <si>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</si>
  <si>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</si>
  <si>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</si>
  <si>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</si>
  <si>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</si>
  <si>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</si>
  <si>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</si>
  <si>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</si>
  <si>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</si>
  <si>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</si>
  <si>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</si>
  <si>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</si>
  <si>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</si>
  <si>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</si>
  <si>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</si>
  <si>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</si>
  <si>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</si>
  <si>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</si>
  <si>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</si>
  <si>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</si>
  <si>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</si>
  <si>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</si>
  <si>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</si>
  <si>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</si>
  <si>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</si>
  <si>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</si>
  <si>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</si>
  <si>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</si>
  <si>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</si>
  <si>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</si>
  <si>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</si>
  <si>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</si>
  <si>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</si>
  <si>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</si>
  <si>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</si>
  <si>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</si>
  <si>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</si>
  <si>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</si>
  <si>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</si>
  <si>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</si>
  <si>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</si>
  <si>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</si>
  <si>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</si>
  <si>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</si>
  <si>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</si>
  <si>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</si>
  <si>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</si>
  <si>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</si>
  <si>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</si>
  <si>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</si>
  <si>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</si>
  <si>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</si>
  <si>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</si>
  <si>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</si>
  <si>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</si>
  <si>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</si>
  <si>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</si>
  <si>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</si>
  <si>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</si>
  <si>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</si>
  <si>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</si>
  <si>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</si>
  <si>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</si>
  <si>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</si>
  <si>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</si>
  <si>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</si>
  <si>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</si>
  <si>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</si>
  <si>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</si>
  <si>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</si>
  <si>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</si>
  <si>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</si>
  <si>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</si>
  <si>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</si>
  <si>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</si>
  <si>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</si>
  <si>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</si>
  <si>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</si>
  <si>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</si>
  <si>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</si>
  <si>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</si>
  <si>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</si>
  <si>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</si>
  <si>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</si>
  <si>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</si>
  <si>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</si>
  <si>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</si>
  <si>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</si>
  <si>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</si>
  <si>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</si>
  <si>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</si>
  <si>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</si>
  <si>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</si>
  <si>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</si>
  <si>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</si>
  <si>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</si>
  <si>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</si>
  <si>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</si>
  <si>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</si>
  <si>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</si>
  <si>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</si>
  <si>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</si>
  <si>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</si>
  <si>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</si>
  <si>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</si>
  <si>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</si>
  <si>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</si>
  <si>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</si>
  <si>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</si>
  <si>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</si>
  <si>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</si>
  <si>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</si>
  <si>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</si>
  <si>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</si>
  <si>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</si>
  <si>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</si>
  <si>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</si>
  <si>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</si>
  <si>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</si>
  <si>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</si>
  <si>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</si>
  <si>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</si>
  <si>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</si>
  <si>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</si>
  <si>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</si>
  <si>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</si>
  <si>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</si>
  <si>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</si>
  <si>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</si>
  <si>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</si>
  <si>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</si>
  <si>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</si>
  <si>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</si>
  <si>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</si>
  <si>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</si>
  <si>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</si>
  <si>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</si>
  <si>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</si>
  <si>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</si>
  <si>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</si>
  <si>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</si>
  <si>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</si>
  <si>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</si>
  <si>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</si>
  <si>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</si>
  <si>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</si>
  <si>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</si>
  <si>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 CC</t>
  </si>
  <si>
    <t>SEGUIMIENTO</t>
  </si>
  <si>
    <t xml:space="preserve">Formular, organizar, dirigir, ejecutar y controlar los planes, programas y proyectos del ámbito jurídico del ente territorial, así como atender lo relativo a los asuntos jurídicos de la entidad, creando y fijando la política jurídica y unificando criteriospara ejercer  las  funciones  jurídicas  en  todos  los  aspectos  relativos  a  Asuntos  Legales,  Procesos  Judiciales, Contratación, Conciliación y acciones constitucionales. </t>
  </si>
  <si>
    <t>Comprende la definición de los lineamientos y directrices de los asuntos jurídicos para el cumplimiento de la normatividad vigente mediante la emisión de conceptos, revisión de actos administrativos para firma del señor alcalde, viabilidades jurídicas a las modalidades de selección en los procesos contractuales, formulación de la política de prevención del daño antijurídico y ejercer la defensa de los interes de la entidad.</t>
  </si>
  <si>
    <t xml:space="preserve">GESTIÓN JURIDICA Y CONTRACTUAL </t>
  </si>
  <si>
    <t>SECRETARIA GENERAL</t>
  </si>
  <si>
    <t xml:space="preserve">1 Implementacion de la plataforma secop 2 en la entidad 
2. circulares enviadas por parte de la oficina de contratacion </t>
  </si>
  <si>
    <t xml:space="preserve">1. Retraso en la entrega de documentos por parte de la oficina gestora
2. Demora por parte de la firma de documentos para su publicacion
3. Falta de personal Asignado para la publicacion  </t>
  </si>
  <si>
    <t>2. Elaboración de formatos para el desarrollo del procedimiento</t>
  </si>
  <si>
    <t>1. Elaboración de procedimiento de publicación de documentos plataforma SECOP</t>
  </si>
  <si>
    <t>3. Socialización del procedimiento y los formatos desarrollados</t>
  </si>
  <si>
    <t>Falta de seguimiento de los jefes de las oficinas gestoras
Falta de personal para la revision de los documentos 
Perdida de evidencias por parte de la oficina de contratacion</t>
  </si>
  <si>
    <t xml:space="preserve">1. Formato informe de actividades supervisor 
2. hoja de ruta del expediente contractual 
3. aprobacion de cuentas por parte de la oficina de contratacion </t>
  </si>
  <si>
    <t>1.circular con parámetros para entrega y radicación de cuentas en contratación</t>
  </si>
  <si>
    <t xml:space="preserve">2. Exigir evidencia al momento de la radicación de la cuenta en físico en la oficina de contratación  </t>
  </si>
  <si>
    <t>Exceso de normas: Proliferación de regulaciones que dificultan el que hacer administrativo. 
Falta de compromiso por parte del responsable de cada oficina para actualización del Normograma</t>
  </si>
  <si>
    <t xml:space="preserve">Procedimiento aprobado y divulgado para la actualizacion del normograma </t>
  </si>
  <si>
    <t>Designación de responsable</t>
  </si>
  <si>
    <t>Publicación en pagina web.</t>
  </si>
  <si>
    <t xml:space="preserve">Enviar correos electrónicos trimestrales a los responsables de actualizar el Normograma, con copia los Subdirectores, Gestión de Calidad y Control Interno; recordando fecha límite de Actualización.
</t>
  </si>
  <si>
    <t xml:space="preserve">Publicar en la Página web con la información enviada por los responsables.
</t>
  </si>
  <si>
    <t>Realizar informe a la Secretaria General con copia a los Subdirectores y Director sobre el cumplimiento de la Actualización del Normograma.</t>
  </si>
  <si>
    <t>Incumplimiento a los términos de tiempo legales establecidos por la norma.  
Debilidad en la comunicación organizacional de la entidad.
Falta de compromiso y seguimiento para la gestión oportuna de PQRSD.</t>
  </si>
  <si>
    <t xml:space="preserve">Seguimiento en la Plataforma de Gestión de procesos BPM.GO
Seguimiento y Control al cumplimiento de términos
Procedimientos PQRSD
Informe por parte de la oficina de control interno </t>
  </si>
  <si>
    <t xml:space="preserve">1. la plataforma BPM envía diariamente   alertas (listado de las PQRSD que se encuentran pendientes por dar respuesta) correo electrónico de Control Interno y Secretaria Dirección. </t>
  </si>
  <si>
    <t>2. Actualizacion de  la Resolución que reglamenta la atención de PQRSD y el Procedimiento a los funcionarios.</t>
  </si>
  <si>
    <t>3. Capacitación Normatividad vigente sobre PQRS</t>
  </si>
  <si>
    <t xml:space="preserve">4. socializacion de las respectivas actualizaciones </t>
  </si>
  <si>
    <t>Permanente</t>
  </si>
  <si>
    <t>Permanente
Semestral
30/06/2023
31/07/2023</t>
  </si>
  <si>
    <t>30/06/2023
31/07/2023</t>
  </si>
  <si>
    <t>PROCESO DIRECCIONAMIENTO ESTRATÉGICO</t>
  </si>
  <si>
    <r>
      <t xml:space="preserve">CÓDIGO: </t>
    </r>
    <r>
      <rPr>
        <sz val="10"/>
        <rFont val="Arial"/>
        <family val="2"/>
      </rPr>
      <t>DIE-FO-022</t>
    </r>
  </si>
  <si>
    <t>MATRIZ DE RIESGOS DE PROCESO</t>
  </si>
  <si>
    <r>
      <t xml:space="preserve">VERSIÓN: </t>
    </r>
    <r>
      <rPr>
        <sz val="10"/>
        <rFont val="Arial"/>
        <family val="2"/>
      </rPr>
      <t>01</t>
    </r>
  </si>
  <si>
    <t>Posibilidad de daño economico y reputacional  por publicacion extemporanea del SECOP</t>
  </si>
  <si>
    <t xml:space="preserve">Posibilidad de daño economico y reputacional ausencia de evidencias de ejecucion contractual </t>
  </si>
  <si>
    <t>Posibilidad de daño economico y reputacional por desactualización del normograma</t>
  </si>
  <si>
    <t>Posibilidad de daño economico y reputacional por falta de respuesta oportuna a las peticiones, quejas, reclamos y denuncias de la ciudadanía</t>
  </si>
  <si>
    <t>Avance PA</t>
  </si>
  <si>
    <t xml:space="preserve">Demora en el cargue de la información dentro de los tres días siguientes a la emisión del documento </t>
  </si>
  <si>
    <t xml:space="preserve">Falta de seguimiento de los supervisores </t>
  </si>
  <si>
    <t>Falta de compromiso por parte del responsable de cada oficina para actualización del Normograma</t>
  </si>
  <si>
    <t>Incumplimiento a los términos de tiempo legales establecidos por la norma.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</si>
</sst>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20"/>
      <color theme="1"/>
      <name val="Arial Narrow"/>
      <family val="2"/>
    </font>
    <font>
      <b/>
      <sz val="10"/>
      <name val="Arial"/>
      <family val="2"/>
    </font>
    <font>
      <b/>
      <sz val="12"/>
      <name val="Arial"/>
      <family val="2"/>
    </font>
    <font>
      <sz val="11"/>
      <name val="Arial"/>
      <family val="2"/>
    </font>
    <font>
      <b/>
      <sz val="14"/>
      <color theme="1"/>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5" fillId="0" borderId="0" applyFont="0" applyFill="0" applyBorder="0" applyAlignment="0" applyProtection="0"/>
    <xf numFmtId="0" fontId="47" fillId="0" borderId="0"/>
    <xf numFmtId="0" fontId="48" fillId="0" borderId="0"/>
    <xf numFmtId="0" fontId="5" fillId="0" borderId="0"/>
  </cellStyleXfs>
  <cellXfs count="42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3"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49" fillId="3" borderId="48" xfId="2" applyFont="1" applyFill="1" applyBorder="1"/>
    <xf numFmtId="0" fontId="49" fillId="3" borderId="49" xfId="2" applyFont="1" applyFill="1" applyBorder="1"/>
    <xf numFmtId="0" fontId="49" fillId="3" borderId="50" xfId="2" applyFont="1" applyFill="1" applyBorder="1"/>
    <xf numFmtId="0" fontId="17" fillId="3" borderId="0" xfId="0" applyFont="1" applyFill="1" applyAlignment="1">
      <alignment vertical="center"/>
    </xf>
    <xf numFmtId="0" fontId="5" fillId="3" borderId="0" xfId="0" applyFont="1" applyFill="1"/>
    <xf numFmtId="0" fontId="36" fillId="3" borderId="0" xfId="0" applyFont="1" applyFill="1"/>
    <xf numFmtId="0" fontId="37" fillId="3" borderId="31" xfId="0" applyFont="1" applyFill="1" applyBorder="1" applyAlignment="1">
      <alignment horizontal="center" vertical="center" wrapText="1" readingOrder="1"/>
    </xf>
    <xf numFmtId="0" fontId="38" fillId="3" borderId="31" xfId="0" applyFont="1" applyFill="1" applyBorder="1" applyAlignment="1">
      <alignment horizontal="justify" vertical="center" wrapText="1" readingOrder="1"/>
    </xf>
    <xf numFmtId="9" fontId="37" fillId="3" borderId="40" xfId="0" applyNumberFormat="1" applyFont="1" applyFill="1" applyBorder="1" applyAlignment="1">
      <alignment horizontal="center" vertical="center" wrapText="1" readingOrder="1"/>
    </xf>
    <xf numFmtId="0" fontId="37" fillId="3" borderId="30" xfId="0" applyFont="1" applyFill="1" applyBorder="1" applyAlignment="1">
      <alignment horizontal="center" vertical="center" wrapText="1" readingOrder="1"/>
    </xf>
    <xf numFmtId="0" fontId="38" fillId="3" borderId="30" xfId="0" applyFont="1" applyFill="1" applyBorder="1" applyAlignment="1">
      <alignment horizontal="justify" vertical="center" wrapText="1" readingOrder="1"/>
    </xf>
    <xf numFmtId="9" fontId="37" fillId="3" borderId="35" xfId="0" applyNumberFormat="1"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8" fillId="3" borderId="37" xfId="0" applyFont="1" applyFill="1" applyBorder="1" applyAlignment="1">
      <alignment horizontal="justify" vertical="center" wrapText="1" readingOrder="1"/>
    </xf>
    <xf numFmtId="0" fontId="38" fillId="3" borderId="38" xfId="0" applyFont="1" applyFill="1" applyBorder="1" applyAlignment="1">
      <alignment horizontal="center" vertical="center" wrapText="1" readingOrder="1"/>
    </xf>
    <xf numFmtId="0" fontId="46" fillId="3" borderId="0" xfId="0" applyFont="1" applyFill="1"/>
    <xf numFmtId="0" fontId="37" fillId="15" borderId="42" xfId="0" applyFont="1" applyFill="1" applyBorder="1" applyAlignment="1">
      <alignment horizontal="center" vertical="center" wrapText="1" readingOrder="1"/>
    </xf>
    <xf numFmtId="0" fontId="37" fillId="15" borderId="43" xfId="0" applyFont="1" applyFill="1" applyBorder="1" applyAlignment="1">
      <alignment horizontal="center" vertical="center" wrapText="1" readingOrder="1"/>
    </xf>
    <xf numFmtId="0" fontId="14" fillId="3" borderId="0" xfId="0" applyFont="1" applyFill="1"/>
    <xf numFmtId="0" fontId="31"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xf numFmtId="0" fontId="49" fillId="3" borderId="15" xfId="2" applyFont="1" applyFill="1" applyBorder="1"/>
    <xf numFmtId="0" fontId="49" fillId="3" borderId="16" xfId="2" applyFont="1" applyFill="1" applyBorder="1"/>
    <xf numFmtId="0" fontId="49" fillId="3" borderId="18" xfId="2" applyFont="1" applyFill="1" applyBorder="1"/>
    <xf numFmtId="0" fontId="49" fillId="3" borderId="17" xfId="2" applyFont="1" applyFill="1" applyBorder="1"/>
    <xf numFmtId="0" fontId="53" fillId="3" borderId="0" xfId="2" applyFont="1" applyFill="1" applyAlignment="1">
      <alignment horizontal="left" vertical="center" wrapText="1"/>
    </xf>
    <xf numFmtId="0" fontId="49" fillId="3" borderId="0" xfId="2" applyFont="1" applyFill="1" applyAlignment="1">
      <alignment horizontal="left" vertical="center" wrapText="1"/>
    </xf>
    <xf numFmtId="0" fontId="49" fillId="3" borderId="0" xfId="2" quotePrefix="1" applyFont="1" applyFill="1" applyAlignment="1">
      <alignment horizontal="left" vertical="center" wrapText="1"/>
    </xf>
    <xf numFmtId="0" fontId="51" fillId="3" borderId="14" xfId="2" quotePrefix="1" applyFont="1" applyFill="1" applyBorder="1" applyAlignment="1">
      <alignment horizontal="left" vertical="top" wrapText="1"/>
    </xf>
    <xf numFmtId="0" fontId="52" fillId="3" borderId="0" xfId="2" quotePrefix="1" applyFont="1" applyFill="1" applyAlignment="1">
      <alignment horizontal="left" vertical="top" wrapText="1"/>
    </xf>
    <xf numFmtId="0" fontId="52"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pplyProtection="1">
      <alignment horizontal="justify" vertical="center"/>
      <protection locked="0"/>
    </xf>
    <xf numFmtId="164" fontId="1" fillId="0" borderId="2" xfId="1" applyNumberFormat="1" applyFont="1" applyFill="1" applyBorder="1" applyAlignment="1">
      <alignment horizontal="center" vertical="center"/>
    </xf>
    <xf numFmtId="14" fontId="1" fillId="0" borderId="2" xfId="0" applyNumberFormat="1" applyFont="1" applyBorder="1" applyAlignment="1" applyProtection="1">
      <alignment horizontal="center" vertical="center" wrapText="1"/>
      <protection locked="0"/>
    </xf>
    <xf numFmtId="0" fontId="6" fillId="0" borderId="4" xfId="0" applyFont="1" applyBorder="1" applyAlignment="1" applyProtection="1">
      <alignment vertical="center" wrapText="1"/>
      <protection locked="0"/>
    </xf>
    <xf numFmtId="9" fontId="1" fillId="0" borderId="5" xfId="0" applyNumberFormat="1" applyFont="1" applyBorder="1" applyAlignment="1" applyProtection="1">
      <alignment vertical="center" wrapText="1"/>
      <protection locked="0"/>
    </xf>
    <xf numFmtId="0" fontId="4" fillId="2" borderId="2" xfId="0" applyFont="1" applyFill="1" applyBorder="1" applyAlignment="1">
      <alignment horizontal="center" vertical="center" textRotation="90"/>
    </xf>
    <xf numFmtId="0" fontId="50" fillId="14" borderId="45" xfId="2" applyFont="1" applyFill="1" applyBorder="1" applyAlignment="1">
      <alignment horizontal="center" vertical="center" wrapText="1"/>
    </xf>
    <xf numFmtId="0" fontId="50" fillId="14" borderId="46" xfId="2" applyFont="1" applyFill="1" applyBorder="1" applyAlignment="1">
      <alignment horizontal="center" vertical="center" wrapText="1"/>
    </xf>
    <xf numFmtId="0" fontId="50" fillId="14" borderId="47"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5" xfId="2" quotePrefix="1" applyFont="1" applyBorder="1" applyAlignment="1">
      <alignment horizontal="left" vertical="center" wrapText="1"/>
    </xf>
    <xf numFmtId="0" fontId="49" fillId="0" borderId="66" xfId="2" quotePrefix="1" applyFont="1" applyBorder="1" applyAlignment="1">
      <alignment horizontal="left" vertical="center" wrapText="1"/>
    </xf>
    <xf numFmtId="0" fontId="49" fillId="0" borderId="67" xfId="2" quotePrefix="1" applyFont="1" applyBorder="1" applyAlignment="1">
      <alignment horizontal="left" vertical="center" wrapText="1"/>
    </xf>
    <xf numFmtId="0" fontId="51" fillId="3" borderId="48" xfId="2" quotePrefix="1" applyFont="1" applyFill="1" applyBorder="1" applyAlignment="1">
      <alignment horizontal="left" vertical="top" wrapText="1"/>
    </xf>
    <xf numFmtId="0" fontId="52" fillId="3" borderId="49" xfId="2" quotePrefix="1" applyFont="1" applyFill="1" applyBorder="1" applyAlignment="1">
      <alignment horizontal="left" vertical="top" wrapText="1"/>
    </xf>
    <xf numFmtId="0" fontId="52" fillId="3" borderId="50" xfId="2" quotePrefix="1" applyFont="1" applyFill="1" applyBorder="1" applyAlignment="1">
      <alignment horizontal="left" vertical="top" wrapText="1"/>
    </xf>
    <xf numFmtId="0" fontId="49" fillId="0" borderId="14" xfId="2" quotePrefix="1" applyFont="1" applyBorder="1" applyAlignment="1">
      <alignment horizontal="left" vertical="top" wrapText="1"/>
    </xf>
    <xf numFmtId="0" fontId="49" fillId="0" borderId="0" xfId="2" quotePrefix="1" applyFont="1" applyAlignment="1">
      <alignment horizontal="left" vertical="top" wrapText="1"/>
    </xf>
    <xf numFmtId="0" fontId="49" fillId="0" borderId="15" xfId="2" quotePrefix="1" applyFont="1" applyBorder="1" applyAlignment="1">
      <alignment horizontal="left" vertical="top" wrapText="1"/>
    </xf>
    <xf numFmtId="0" fontId="54" fillId="14" borderId="51" xfId="3" applyFont="1" applyFill="1" applyBorder="1" applyAlignment="1">
      <alignment horizontal="center" vertical="center" wrapText="1"/>
    </xf>
    <xf numFmtId="0" fontId="54" fillId="14" borderId="52" xfId="3" applyFont="1" applyFill="1" applyBorder="1" applyAlignment="1">
      <alignment horizontal="center" vertical="center" wrapText="1"/>
    </xf>
    <xf numFmtId="0" fontId="54" fillId="14" borderId="53" xfId="2" applyFont="1" applyFill="1" applyBorder="1" applyAlignment="1">
      <alignment horizontal="center" vertical="center"/>
    </xf>
    <xf numFmtId="0" fontId="54" fillId="14" borderId="54" xfId="2" applyFont="1" applyFill="1" applyBorder="1" applyAlignment="1">
      <alignment horizontal="center" vertical="center"/>
    </xf>
    <xf numFmtId="0" fontId="2" fillId="3" borderId="65" xfId="2" quotePrefix="1" applyFont="1" applyFill="1" applyBorder="1" applyAlignment="1">
      <alignment horizontal="justify" vertical="center" wrapText="1"/>
    </xf>
    <xf numFmtId="0" fontId="2" fillId="3" borderId="66" xfId="2" quotePrefix="1" applyFont="1" applyFill="1" applyBorder="1" applyAlignment="1">
      <alignment horizontal="justify" vertical="center" wrapText="1"/>
    </xf>
    <xf numFmtId="0" fontId="2" fillId="3" borderId="67" xfId="2" quotePrefix="1" applyFont="1" applyFill="1" applyBorder="1" applyAlignment="1">
      <alignment horizontal="justify" vertical="center" wrapText="1"/>
    </xf>
    <xf numFmtId="0" fontId="54" fillId="3" borderId="55" xfId="3" applyFont="1" applyFill="1" applyBorder="1" applyAlignment="1">
      <alignment horizontal="left" vertical="top" wrapText="1" readingOrder="1"/>
    </xf>
    <xf numFmtId="0" fontId="54" fillId="3" borderId="56" xfId="3" applyFont="1" applyFill="1" applyBorder="1" applyAlignment="1">
      <alignment horizontal="left" vertical="top" wrapText="1" readingOrder="1"/>
    </xf>
    <xf numFmtId="0" fontId="55" fillId="3" borderId="57" xfId="2" applyFont="1" applyFill="1" applyBorder="1" applyAlignment="1">
      <alignment horizontal="justify" vertical="center" wrapText="1"/>
    </xf>
    <xf numFmtId="0" fontId="55" fillId="3" borderId="58" xfId="2" applyFont="1" applyFill="1" applyBorder="1" applyAlignment="1">
      <alignment horizontal="justify" vertical="center" wrapText="1"/>
    </xf>
    <xf numFmtId="0" fontId="54" fillId="3" borderId="59" xfId="0" applyFont="1" applyFill="1" applyBorder="1" applyAlignment="1">
      <alignment horizontal="left" vertical="center" wrapText="1"/>
    </xf>
    <xf numFmtId="0" fontId="54" fillId="3" borderId="60" xfId="0" applyFont="1" applyFill="1" applyBorder="1" applyAlignment="1">
      <alignment horizontal="left" vertical="center" wrapText="1"/>
    </xf>
    <xf numFmtId="0" fontId="55" fillId="3" borderId="61" xfId="2" applyFont="1" applyFill="1" applyBorder="1" applyAlignment="1">
      <alignment horizontal="justify" vertical="center" wrapText="1"/>
    </xf>
    <xf numFmtId="0" fontId="55" fillId="3" borderId="62" xfId="2" applyFont="1" applyFill="1" applyBorder="1" applyAlignment="1">
      <alignment horizontal="justify" vertical="center" wrapText="1"/>
    </xf>
    <xf numFmtId="0" fontId="49" fillId="3" borderId="14" xfId="2" applyFont="1" applyFill="1" applyBorder="1" applyAlignment="1">
      <alignment horizontal="left" vertical="top" wrapText="1"/>
    </xf>
    <xf numFmtId="0" fontId="49" fillId="3" borderId="0" xfId="2" applyFont="1" applyFill="1" applyAlignment="1">
      <alignment horizontal="left" vertical="top" wrapText="1"/>
    </xf>
    <xf numFmtId="0" fontId="49" fillId="3" borderId="15" xfId="2" applyFont="1" applyFill="1" applyBorder="1" applyAlignment="1">
      <alignment horizontal="left" vertical="top" wrapText="1"/>
    </xf>
    <xf numFmtId="0" fontId="54" fillId="3" borderId="68" xfId="0" applyFont="1" applyFill="1" applyBorder="1" applyAlignment="1">
      <alignment horizontal="left" vertical="center" wrapText="1"/>
    </xf>
    <xf numFmtId="0" fontId="54" fillId="3" borderId="69" xfId="0" applyFont="1" applyFill="1" applyBorder="1" applyAlignment="1">
      <alignment horizontal="left" vertical="center" wrapText="1"/>
    </xf>
    <xf numFmtId="0" fontId="54" fillId="3" borderId="70" xfId="0" applyFont="1" applyFill="1" applyBorder="1" applyAlignment="1">
      <alignment horizontal="left" vertical="center" wrapText="1"/>
    </xf>
    <xf numFmtId="0" fontId="54" fillId="3" borderId="71" xfId="0" applyFont="1" applyFill="1" applyBorder="1" applyAlignment="1">
      <alignment horizontal="left" vertical="center" wrapText="1"/>
    </xf>
    <xf numFmtId="0" fontId="55" fillId="3" borderId="63" xfId="0" applyFont="1" applyFill="1" applyBorder="1" applyAlignment="1">
      <alignment horizontal="justify" vertical="center" wrapText="1"/>
    </xf>
    <xf numFmtId="0" fontId="55" fillId="3" borderId="64" xfId="0" applyFont="1" applyFill="1" applyBorder="1" applyAlignment="1">
      <alignment horizontal="justify" vertical="center" wrapText="1"/>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62" fillId="2" borderId="4" xfId="0" applyFont="1" applyFill="1" applyBorder="1" applyAlignment="1">
      <alignment horizontal="center" vertical="center" textRotation="90"/>
    </xf>
    <xf numFmtId="0" fontId="62"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59" fillId="0" borderId="30" xfId="0" applyFont="1" applyBorder="1" applyAlignment="1">
      <alignment horizontal="center" vertical="center" wrapText="1"/>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25" fillId="2" borderId="30" xfId="0" applyFont="1" applyFill="1" applyBorder="1" applyAlignment="1">
      <alignment vertical="center"/>
    </xf>
    <xf numFmtId="0" fontId="60" fillId="3" borderId="72" xfId="0" applyFont="1" applyFill="1" applyBorder="1" applyAlignment="1">
      <alignment horizontal="center" vertical="center" wrapText="1"/>
    </xf>
    <xf numFmtId="0" fontId="60" fillId="3" borderId="73" xfId="0" applyFont="1" applyFill="1" applyBorder="1" applyAlignment="1">
      <alignment horizontal="center" vertical="center" wrapText="1"/>
    </xf>
    <xf numFmtId="0" fontId="60" fillId="3" borderId="74" xfId="0" applyFont="1" applyFill="1" applyBorder="1" applyAlignment="1">
      <alignment horizontal="center" vertical="center" wrapText="1"/>
    </xf>
    <xf numFmtId="0" fontId="59" fillId="3" borderId="72" xfId="0" applyFont="1" applyFill="1" applyBorder="1" applyAlignment="1">
      <alignment horizontal="left" vertical="center"/>
    </xf>
    <xf numFmtId="0" fontId="59" fillId="3" borderId="74" xfId="0" applyFont="1" applyFill="1" applyBorder="1" applyAlignment="1">
      <alignment horizontal="left" vertical="center"/>
    </xf>
    <xf numFmtId="0" fontId="61" fillId="3" borderId="72" xfId="0" applyFont="1" applyFill="1" applyBorder="1" applyAlignment="1">
      <alignment horizontal="center" vertical="center"/>
    </xf>
    <xf numFmtId="0" fontId="61" fillId="3" borderId="73" xfId="0" applyFont="1" applyFill="1" applyBorder="1" applyAlignment="1">
      <alignment horizontal="center" vertical="center"/>
    </xf>
    <xf numFmtId="0" fontId="61" fillId="3" borderId="74" xfId="0" applyFont="1" applyFill="1" applyBorder="1" applyAlignment="1">
      <alignment horizontal="center" vertical="center"/>
    </xf>
    <xf numFmtId="0" fontId="8" fillId="0" borderId="30" xfId="0" applyFont="1" applyBorder="1" applyAlignment="1" applyProtection="1">
      <alignment vertical="center" wrapText="1"/>
      <protection locked="0"/>
    </xf>
    <xf numFmtId="0" fontId="58" fillId="0" borderId="30" xfId="0" applyFont="1" applyBorder="1" applyAlignment="1" applyProtection="1">
      <alignment vertical="center"/>
      <protection locked="0"/>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0" xfId="0" applyFont="1" applyAlignment="1">
      <alignment horizontal="center" vertical="center"/>
    </xf>
    <xf numFmtId="0" fontId="43" fillId="0" borderId="15"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3" fillId="0" borderId="17" xfId="0" applyFont="1" applyBorder="1" applyAlignment="1">
      <alignment horizontal="center" vertical="center"/>
    </xf>
    <xf numFmtId="0" fontId="43" fillId="0" borderId="19" xfId="0" applyFont="1" applyBorder="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4" xfId="0" applyFont="1" applyBorder="1" applyAlignment="1">
      <alignment horizontal="center" vertical="center" wrapText="1"/>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3" fillId="0" borderId="0" xfId="0" applyFont="1" applyAlignment="1">
      <alignment horizontal="center" vertical="center" wrapText="1"/>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5" fillId="0" borderId="0" xfId="0" applyFont="1" applyAlignment="1">
      <alignment horizontal="center" vertical="center"/>
    </xf>
    <xf numFmtId="0" fontId="40" fillId="15" borderId="32" xfId="0" applyFont="1" applyFill="1" applyBorder="1" applyAlignment="1">
      <alignment horizontal="center" vertical="center" wrapText="1" readingOrder="1"/>
    </xf>
    <xf numFmtId="0" fontId="40" fillId="15" borderId="33" xfId="0" applyFont="1" applyFill="1" applyBorder="1" applyAlignment="1">
      <alignment horizontal="center" vertical="center" wrapText="1" readingOrder="1"/>
    </xf>
    <xf numFmtId="0" fontId="40" fillId="15" borderId="44"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5" borderId="41" xfId="0" applyFont="1" applyFill="1" applyBorder="1" applyAlignment="1">
      <alignment horizontal="center" vertical="center" wrapText="1" readingOrder="1"/>
    </xf>
    <xf numFmtId="0" fontId="37" fillId="15" borderId="42" xfId="0" applyFont="1" applyFill="1" applyBorder="1" applyAlignment="1">
      <alignment horizontal="center" vertical="center" wrapText="1" readingOrder="1"/>
    </xf>
    <xf numFmtId="0" fontId="37" fillId="3" borderId="39"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7" fillId="3" borderId="30" xfId="0" applyFont="1" applyFill="1" applyBorder="1" applyAlignment="1">
      <alignment horizontal="center" vertical="center" wrapText="1" readingOrder="1"/>
    </xf>
    <xf numFmtId="0" fontId="37" fillId="3" borderId="36"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761999</xdr:colOff>
      <xdr:row>0</xdr:row>
      <xdr:rowOff>92365</xdr:rowOff>
    </xdr:from>
    <xdr:to>
      <xdr:col>3</xdr:col>
      <xdr:colOff>1087061</xdr:colOff>
      <xdr:row>1</xdr:row>
      <xdr:rowOff>1183641</xdr:rowOff>
    </xdr:to>
    <xdr:pic>
      <xdr:nvPicPr>
        <xdr:cNvPr id="2" name="Imagen 1" descr="LOGO NUEVO">
          <a:extLst>
            <a:ext uri="{FF2B5EF4-FFF2-40B4-BE49-F238E27FC236}">
              <a16:creationId xmlns:a16="http://schemas.microsoft.com/office/drawing/2014/main" id="{2FC3D5F9-0AAE-4BBC-B168-9983C390B8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499" y="96175"/>
          <a:ext cx="2999682" cy="1297016"/>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08" dataDxfId="107">
  <autoFilter ref="B209:C219" xr:uid="{00000000-0009-0000-0100-000001000000}"/>
  <tableColumns count="2">
    <tableColumn id="1" xr3:uid="{00000000-0010-0000-0000-000001000000}" name="Criterios" dataDxfId="106"/>
    <tableColumn id="2" xr3:uid="{00000000-0010-0000-0000-000002000000}" name="Subcriterios" dataDxfId="10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22" zoomScale="110" zoomScaleNormal="110" workbookViewId="0">
      <selection activeCell="E19" sqref="E19:F19"/>
    </sheetView>
  </sheetViews>
  <sheetFormatPr baseColWidth="10" defaultColWidth="11.44140625" defaultRowHeight="14.4" x14ac:dyDescent="0.3"/>
  <cols>
    <col min="1" max="1" width="2.88671875" style="82" customWidth="1"/>
    <col min="2" max="3" width="24.6640625" style="82" customWidth="1"/>
    <col min="4" max="4" width="16" style="82" customWidth="1"/>
    <col min="5" max="5" width="24.6640625" style="82" customWidth="1"/>
    <col min="6" max="6" width="27.6640625" style="82" customWidth="1"/>
    <col min="7" max="8" width="24.6640625" style="82" customWidth="1"/>
    <col min="9" max="16384" width="11.44140625" style="82"/>
  </cols>
  <sheetData>
    <row r="1" spans="2:8" ht="15" thickBot="1" x14ac:dyDescent="0.35"/>
    <row r="2" spans="2:8" ht="18" x14ac:dyDescent="0.3">
      <c r="B2" s="156" t="s">
        <v>164</v>
      </c>
      <c r="C2" s="157"/>
      <c r="D2" s="157"/>
      <c r="E2" s="157"/>
      <c r="F2" s="157"/>
      <c r="G2" s="157"/>
      <c r="H2" s="158"/>
    </row>
    <row r="3" spans="2:8" x14ac:dyDescent="0.3">
      <c r="B3" s="83"/>
      <c r="C3" s="84"/>
      <c r="D3" s="84"/>
      <c r="E3" s="84"/>
      <c r="F3" s="84"/>
      <c r="G3" s="84"/>
      <c r="H3" s="85"/>
    </row>
    <row r="4" spans="2:8" ht="63" customHeight="1" x14ac:dyDescent="0.3">
      <c r="B4" s="159" t="s">
        <v>207</v>
      </c>
      <c r="C4" s="160"/>
      <c r="D4" s="160"/>
      <c r="E4" s="160"/>
      <c r="F4" s="160"/>
      <c r="G4" s="160"/>
      <c r="H4" s="161"/>
    </row>
    <row r="5" spans="2:8" ht="63" customHeight="1" x14ac:dyDescent="0.3">
      <c r="B5" s="162"/>
      <c r="C5" s="163"/>
      <c r="D5" s="163"/>
      <c r="E5" s="163"/>
      <c r="F5" s="163"/>
      <c r="G5" s="163"/>
      <c r="H5" s="164"/>
    </row>
    <row r="6" spans="2:8" x14ac:dyDescent="0.3">
      <c r="B6" s="165" t="s">
        <v>162</v>
      </c>
      <c r="C6" s="166"/>
      <c r="D6" s="166"/>
      <c r="E6" s="166"/>
      <c r="F6" s="166"/>
      <c r="G6" s="166"/>
      <c r="H6" s="167"/>
    </row>
    <row r="7" spans="2:8" ht="95.25" customHeight="1" x14ac:dyDescent="0.3">
      <c r="B7" s="175" t="s">
        <v>167</v>
      </c>
      <c r="C7" s="176"/>
      <c r="D7" s="176"/>
      <c r="E7" s="176"/>
      <c r="F7" s="176"/>
      <c r="G7" s="176"/>
      <c r="H7" s="177"/>
    </row>
    <row r="8" spans="2:8" x14ac:dyDescent="0.3">
      <c r="B8" s="119"/>
      <c r="C8" s="120"/>
      <c r="D8" s="120"/>
      <c r="E8" s="120"/>
      <c r="F8" s="120"/>
      <c r="G8" s="120"/>
      <c r="H8" s="121"/>
    </row>
    <row r="9" spans="2:8" ht="16.5" customHeight="1" x14ac:dyDescent="0.3">
      <c r="B9" s="168" t="s">
        <v>200</v>
      </c>
      <c r="C9" s="169"/>
      <c r="D9" s="169"/>
      <c r="E9" s="169"/>
      <c r="F9" s="169"/>
      <c r="G9" s="169"/>
      <c r="H9" s="170"/>
    </row>
    <row r="10" spans="2:8" ht="44.25" customHeight="1" x14ac:dyDescent="0.3">
      <c r="B10" s="168"/>
      <c r="C10" s="169"/>
      <c r="D10" s="169"/>
      <c r="E10" s="169"/>
      <c r="F10" s="169"/>
      <c r="G10" s="169"/>
      <c r="H10" s="170"/>
    </row>
    <row r="11" spans="2:8" ht="15" thickBot="1" x14ac:dyDescent="0.35">
      <c r="B11" s="108"/>
      <c r="C11" s="111"/>
      <c r="D11" s="116"/>
      <c r="E11" s="117"/>
      <c r="F11" s="117"/>
      <c r="G11" s="118"/>
      <c r="H11" s="112"/>
    </row>
    <row r="12" spans="2:8" ht="15" thickTop="1" x14ac:dyDescent="0.3">
      <c r="B12" s="108"/>
      <c r="C12" s="171" t="s">
        <v>163</v>
      </c>
      <c r="D12" s="172"/>
      <c r="E12" s="173" t="s">
        <v>201</v>
      </c>
      <c r="F12" s="174"/>
      <c r="G12" s="111"/>
      <c r="H12" s="112"/>
    </row>
    <row r="13" spans="2:8" ht="35.25" customHeight="1" x14ac:dyDescent="0.3">
      <c r="B13" s="108"/>
      <c r="C13" s="178" t="s">
        <v>194</v>
      </c>
      <c r="D13" s="179"/>
      <c r="E13" s="180" t="s">
        <v>199</v>
      </c>
      <c r="F13" s="181"/>
      <c r="G13" s="111"/>
      <c r="H13" s="112"/>
    </row>
    <row r="14" spans="2:8" ht="17.25" customHeight="1" x14ac:dyDescent="0.3">
      <c r="B14" s="108"/>
      <c r="C14" s="178" t="s">
        <v>195</v>
      </c>
      <c r="D14" s="179"/>
      <c r="E14" s="180" t="s">
        <v>197</v>
      </c>
      <c r="F14" s="181"/>
      <c r="G14" s="111"/>
      <c r="H14" s="112"/>
    </row>
    <row r="15" spans="2:8" ht="19.5" customHeight="1" x14ac:dyDescent="0.3">
      <c r="B15" s="108"/>
      <c r="C15" s="178" t="s">
        <v>196</v>
      </c>
      <c r="D15" s="179"/>
      <c r="E15" s="180" t="s">
        <v>198</v>
      </c>
      <c r="F15" s="181"/>
      <c r="G15" s="111"/>
      <c r="H15" s="112"/>
    </row>
    <row r="16" spans="2:8" ht="69.75" customHeight="1" x14ac:dyDescent="0.3">
      <c r="B16" s="108"/>
      <c r="C16" s="178" t="s">
        <v>165</v>
      </c>
      <c r="D16" s="179"/>
      <c r="E16" s="180" t="s">
        <v>166</v>
      </c>
      <c r="F16" s="181"/>
      <c r="G16" s="111"/>
      <c r="H16" s="112"/>
    </row>
    <row r="17" spans="2:8" ht="34.5" customHeight="1" x14ac:dyDescent="0.3">
      <c r="B17" s="108"/>
      <c r="C17" s="182" t="s">
        <v>2</v>
      </c>
      <c r="D17" s="183"/>
      <c r="E17" s="184" t="s">
        <v>208</v>
      </c>
      <c r="F17" s="185"/>
      <c r="G17" s="111"/>
      <c r="H17" s="112"/>
    </row>
    <row r="18" spans="2:8" ht="27.75" customHeight="1" x14ac:dyDescent="0.3">
      <c r="B18" s="108"/>
      <c r="C18" s="182" t="s">
        <v>3</v>
      </c>
      <c r="D18" s="183"/>
      <c r="E18" s="184" t="s">
        <v>209</v>
      </c>
      <c r="F18" s="185"/>
      <c r="G18" s="111"/>
      <c r="H18" s="112"/>
    </row>
    <row r="19" spans="2:8" ht="28.5" customHeight="1" x14ac:dyDescent="0.3">
      <c r="B19" s="108"/>
      <c r="C19" s="182" t="s">
        <v>41</v>
      </c>
      <c r="D19" s="183"/>
      <c r="E19" s="184" t="s">
        <v>210</v>
      </c>
      <c r="F19" s="185"/>
      <c r="G19" s="111"/>
      <c r="H19" s="112"/>
    </row>
    <row r="20" spans="2:8" ht="72.75" customHeight="1" x14ac:dyDescent="0.3">
      <c r="B20" s="108"/>
      <c r="C20" s="182" t="s">
        <v>1</v>
      </c>
      <c r="D20" s="183"/>
      <c r="E20" s="184" t="s">
        <v>211</v>
      </c>
      <c r="F20" s="185"/>
      <c r="G20" s="111"/>
      <c r="H20" s="112"/>
    </row>
    <row r="21" spans="2:8" ht="64.5" customHeight="1" x14ac:dyDescent="0.3">
      <c r="B21" s="108"/>
      <c r="C21" s="182" t="s">
        <v>49</v>
      </c>
      <c r="D21" s="183"/>
      <c r="E21" s="184" t="s">
        <v>169</v>
      </c>
      <c r="F21" s="185"/>
      <c r="G21" s="111"/>
      <c r="H21" s="112"/>
    </row>
    <row r="22" spans="2:8" ht="71.25" customHeight="1" x14ac:dyDescent="0.3">
      <c r="B22" s="108"/>
      <c r="C22" s="182" t="s">
        <v>168</v>
      </c>
      <c r="D22" s="183"/>
      <c r="E22" s="184" t="s">
        <v>170</v>
      </c>
      <c r="F22" s="185"/>
      <c r="G22" s="111"/>
      <c r="H22" s="112"/>
    </row>
    <row r="23" spans="2:8" ht="55.5" customHeight="1" x14ac:dyDescent="0.3">
      <c r="B23" s="108"/>
      <c r="C23" s="189" t="s">
        <v>171</v>
      </c>
      <c r="D23" s="190"/>
      <c r="E23" s="184" t="s">
        <v>172</v>
      </c>
      <c r="F23" s="185"/>
      <c r="G23" s="111"/>
      <c r="H23" s="112"/>
    </row>
    <row r="24" spans="2:8" ht="42" customHeight="1" x14ac:dyDescent="0.3">
      <c r="B24" s="108"/>
      <c r="C24" s="189" t="s">
        <v>47</v>
      </c>
      <c r="D24" s="190"/>
      <c r="E24" s="184" t="s">
        <v>173</v>
      </c>
      <c r="F24" s="185"/>
      <c r="G24" s="111"/>
      <c r="H24" s="112"/>
    </row>
    <row r="25" spans="2:8" ht="59.25" customHeight="1" x14ac:dyDescent="0.3">
      <c r="B25" s="108"/>
      <c r="C25" s="189" t="s">
        <v>161</v>
      </c>
      <c r="D25" s="190"/>
      <c r="E25" s="184" t="s">
        <v>174</v>
      </c>
      <c r="F25" s="185"/>
      <c r="G25" s="111"/>
      <c r="H25" s="112"/>
    </row>
    <row r="26" spans="2:8" ht="23.25" customHeight="1" x14ac:dyDescent="0.3">
      <c r="B26" s="108"/>
      <c r="C26" s="189" t="s">
        <v>12</v>
      </c>
      <c r="D26" s="190"/>
      <c r="E26" s="184" t="s">
        <v>175</v>
      </c>
      <c r="F26" s="185"/>
      <c r="G26" s="111"/>
      <c r="H26" s="112"/>
    </row>
    <row r="27" spans="2:8" ht="30.75" customHeight="1" x14ac:dyDescent="0.3">
      <c r="B27" s="108"/>
      <c r="C27" s="189" t="s">
        <v>179</v>
      </c>
      <c r="D27" s="190"/>
      <c r="E27" s="184" t="s">
        <v>176</v>
      </c>
      <c r="F27" s="185"/>
      <c r="G27" s="111"/>
      <c r="H27" s="112"/>
    </row>
    <row r="28" spans="2:8" ht="35.25" customHeight="1" x14ac:dyDescent="0.3">
      <c r="B28" s="108"/>
      <c r="C28" s="189" t="s">
        <v>180</v>
      </c>
      <c r="D28" s="190"/>
      <c r="E28" s="184" t="s">
        <v>177</v>
      </c>
      <c r="F28" s="185"/>
      <c r="G28" s="111"/>
      <c r="H28" s="112"/>
    </row>
    <row r="29" spans="2:8" ht="33" customHeight="1" x14ac:dyDescent="0.3">
      <c r="B29" s="108"/>
      <c r="C29" s="189" t="s">
        <v>180</v>
      </c>
      <c r="D29" s="190"/>
      <c r="E29" s="184" t="s">
        <v>177</v>
      </c>
      <c r="F29" s="185"/>
      <c r="G29" s="111"/>
      <c r="H29" s="112"/>
    </row>
    <row r="30" spans="2:8" ht="30" customHeight="1" x14ac:dyDescent="0.3">
      <c r="B30" s="108"/>
      <c r="C30" s="189" t="s">
        <v>181</v>
      </c>
      <c r="D30" s="190"/>
      <c r="E30" s="184" t="s">
        <v>178</v>
      </c>
      <c r="F30" s="185"/>
      <c r="G30" s="111"/>
      <c r="H30" s="112"/>
    </row>
    <row r="31" spans="2:8" ht="35.25" customHeight="1" x14ac:dyDescent="0.3">
      <c r="B31" s="108"/>
      <c r="C31" s="189" t="s">
        <v>182</v>
      </c>
      <c r="D31" s="190"/>
      <c r="E31" s="184" t="s">
        <v>183</v>
      </c>
      <c r="F31" s="185"/>
      <c r="G31" s="111"/>
      <c r="H31" s="112"/>
    </row>
    <row r="32" spans="2:8" ht="31.5" customHeight="1" x14ac:dyDescent="0.3">
      <c r="B32" s="108"/>
      <c r="C32" s="189" t="s">
        <v>184</v>
      </c>
      <c r="D32" s="190"/>
      <c r="E32" s="184" t="s">
        <v>185</v>
      </c>
      <c r="F32" s="185"/>
      <c r="G32" s="111"/>
      <c r="H32" s="112"/>
    </row>
    <row r="33" spans="2:8" ht="35.25" customHeight="1" x14ac:dyDescent="0.3">
      <c r="B33" s="108"/>
      <c r="C33" s="189" t="s">
        <v>186</v>
      </c>
      <c r="D33" s="190"/>
      <c r="E33" s="184" t="s">
        <v>187</v>
      </c>
      <c r="F33" s="185"/>
      <c r="G33" s="111"/>
      <c r="H33" s="112"/>
    </row>
    <row r="34" spans="2:8" ht="59.25" customHeight="1" x14ac:dyDescent="0.3">
      <c r="B34" s="108"/>
      <c r="C34" s="189" t="s">
        <v>188</v>
      </c>
      <c r="D34" s="190"/>
      <c r="E34" s="184" t="s">
        <v>189</v>
      </c>
      <c r="F34" s="185"/>
      <c r="G34" s="111"/>
      <c r="H34" s="112"/>
    </row>
    <row r="35" spans="2:8" ht="29.25" customHeight="1" x14ac:dyDescent="0.3">
      <c r="B35" s="108"/>
      <c r="C35" s="189" t="s">
        <v>29</v>
      </c>
      <c r="D35" s="190"/>
      <c r="E35" s="184" t="s">
        <v>190</v>
      </c>
      <c r="F35" s="185"/>
      <c r="G35" s="111"/>
      <c r="H35" s="112"/>
    </row>
    <row r="36" spans="2:8" ht="82.5" customHeight="1" x14ac:dyDescent="0.3">
      <c r="B36" s="108"/>
      <c r="C36" s="189" t="s">
        <v>192</v>
      </c>
      <c r="D36" s="190"/>
      <c r="E36" s="184" t="s">
        <v>191</v>
      </c>
      <c r="F36" s="185"/>
      <c r="G36" s="111"/>
      <c r="H36" s="112"/>
    </row>
    <row r="37" spans="2:8" ht="46.5" customHeight="1" x14ac:dyDescent="0.3">
      <c r="B37" s="108"/>
      <c r="C37" s="189" t="s">
        <v>38</v>
      </c>
      <c r="D37" s="190"/>
      <c r="E37" s="184" t="s">
        <v>193</v>
      </c>
      <c r="F37" s="185"/>
      <c r="G37" s="111"/>
      <c r="H37" s="112"/>
    </row>
    <row r="38" spans="2:8" ht="6.75" customHeight="1" thickBot="1" x14ac:dyDescent="0.35">
      <c r="B38" s="108"/>
      <c r="C38" s="191"/>
      <c r="D38" s="192"/>
      <c r="E38" s="193"/>
      <c r="F38" s="194"/>
      <c r="G38" s="111"/>
      <c r="H38" s="112"/>
    </row>
    <row r="39" spans="2:8" ht="15" thickTop="1" x14ac:dyDescent="0.3">
      <c r="B39" s="108"/>
      <c r="C39" s="109"/>
      <c r="D39" s="109"/>
      <c r="E39" s="110"/>
      <c r="F39" s="110"/>
      <c r="G39" s="111"/>
      <c r="H39" s="112"/>
    </row>
    <row r="40" spans="2:8" ht="21" customHeight="1" x14ac:dyDescent="0.3">
      <c r="B40" s="186" t="s">
        <v>202</v>
      </c>
      <c r="C40" s="187"/>
      <c r="D40" s="187"/>
      <c r="E40" s="187"/>
      <c r="F40" s="187"/>
      <c r="G40" s="187"/>
      <c r="H40" s="188"/>
    </row>
    <row r="41" spans="2:8" ht="20.25" customHeight="1" x14ac:dyDescent="0.3">
      <c r="B41" s="186" t="s">
        <v>203</v>
      </c>
      <c r="C41" s="187"/>
      <c r="D41" s="187"/>
      <c r="E41" s="187"/>
      <c r="F41" s="187"/>
      <c r="G41" s="187"/>
      <c r="H41" s="188"/>
    </row>
    <row r="42" spans="2:8" ht="20.25" customHeight="1" x14ac:dyDescent="0.3">
      <c r="B42" s="186" t="s">
        <v>204</v>
      </c>
      <c r="C42" s="187"/>
      <c r="D42" s="187"/>
      <c r="E42" s="187"/>
      <c r="F42" s="187"/>
      <c r="G42" s="187"/>
      <c r="H42" s="188"/>
    </row>
    <row r="43" spans="2:8" ht="20.25" customHeight="1" x14ac:dyDescent="0.3">
      <c r="B43" s="186" t="s">
        <v>205</v>
      </c>
      <c r="C43" s="187"/>
      <c r="D43" s="187"/>
      <c r="E43" s="187"/>
      <c r="F43" s="187"/>
      <c r="G43" s="187"/>
      <c r="H43" s="188"/>
    </row>
    <row r="44" spans="2:8" x14ac:dyDescent="0.3">
      <c r="B44" s="186" t="s">
        <v>206</v>
      </c>
      <c r="C44" s="187"/>
      <c r="D44" s="187"/>
      <c r="E44" s="187"/>
      <c r="F44" s="187"/>
      <c r="G44" s="187"/>
      <c r="H44" s="188"/>
    </row>
    <row r="45" spans="2:8" ht="15" thickBot="1" x14ac:dyDescent="0.35">
      <c r="B45" s="113"/>
      <c r="C45" s="114"/>
      <c r="D45" s="114"/>
      <c r="E45" s="114"/>
      <c r="F45" s="114"/>
      <c r="G45" s="114"/>
      <c r="H45" s="115"/>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2"/>
  <sheetViews>
    <sheetView tabSelected="1" topLeftCell="A4" zoomScale="55" zoomScaleNormal="55" workbookViewId="0">
      <selection activeCell="AK8" sqref="AK1:AK1048576"/>
    </sheetView>
  </sheetViews>
  <sheetFormatPr baseColWidth="10" defaultColWidth="11.44140625" defaultRowHeight="13.8" x14ac:dyDescent="0.25"/>
  <cols>
    <col min="1" max="1" width="4" style="2" bestFit="1" customWidth="1"/>
    <col min="2" max="2" width="14.109375" style="2" customWidth="1"/>
    <col min="3" max="3" width="39.109375" style="2" customWidth="1"/>
    <col min="4" max="4" width="48.33203125" style="2" customWidth="1"/>
    <col min="5" max="5" width="46.109375" style="1" customWidth="1"/>
    <col min="6" max="6" width="19" style="5" customWidth="1"/>
    <col min="7" max="7" width="17.88671875" style="1" customWidth="1"/>
    <col min="8" max="8" width="16.5546875" style="1" customWidth="1"/>
    <col min="9" max="9" width="6.33203125" style="1" bestFit="1" customWidth="1"/>
    <col min="10" max="10" width="27.33203125" style="1" bestFit="1" customWidth="1"/>
    <col min="11" max="11" width="30.44140625" style="1" hidden="1" customWidth="1"/>
    <col min="12" max="12" width="17.5546875" style="1" customWidth="1"/>
    <col min="13" max="13" width="6.33203125" style="1" bestFit="1" customWidth="1"/>
    <col min="14" max="14" width="16" style="1" customWidth="1"/>
    <col min="15" max="15" width="5.88671875" style="1" customWidth="1"/>
    <col min="16" max="16" width="31" style="1" customWidth="1"/>
    <col min="17" max="17" width="15.109375" style="1" bestFit="1" customWidth="1"/>
    <col min="18" max="18" width="6.88671875" style="1" customWidth="1"/>
    <col min="19" max="19" width="5" style="1" customWidth="1"/>
    <col min="20" max="20" width="5.5546875" style="1" customWidth="1"/>
    <col min="21" max="21" width="7.109375" style="1" customWidth="1"/>
    <col min="22" max="22" width="6.6640625" style="1" customWidth="1"/>
    <col min="23" max="23" width="7.5546875" style="1" customWidth="1"/>
    <col min="24" max="24" width="11.88671875" style="1" customWidth="1"/>
    <col min="25" max="25" width="8.6640625" style="1" customWidth="1"/>
    <col min="26" max="26" width="10.44140625" style="1" customWidth="1"/>
    <col min="27" max="27" width="9.33203125" style="1" customWidth="1"/>
    <col min="28" max="28" width="9.109375" style="1" customWidth="1"/>
    <col min="29" max="29" width="8.44140625" style="1" customWidth="1"/>
    <col min="30" max="30" width="7.33203125" style="1" customWidth="1"/>
    <col min="31" max="32" width="23" style="1" customWidth="1"/>
    <col min="33" max="33" width="18.88671875" style="1" customWidth="1"/>
    <col min="34" max="34" width="16.88671875" style="1" customWidth="1"/>
    <col min="35" max="35" width="14.88671875" style="1" customWidth="1"/>
    <col min="36" max="36" width="18.5546875" style="1" customWidth="1"/>
    <col min="37" max="37" width="21" style="2" customWidth="1"/>
    <col min="38" max="16384" width="11.44140625" style="1"/>
  </cols>
  <sheetData>
    <row r="1" spans="1:69" ht="16.5" customHeight="1" x14ac:dyDescent="0.25">
      <c r="A1" s="263"/>
      <c r="B1" s="263"/>
      <c r="C1" s="263"/>
      <c r="D1" s="263"/>
      <c r="E1" s="267" t="s">
        <v>243</v>
      </c>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9"/>
      <c r="AJ1" s="270" t="s">
        <v>244</v>
      </c>
      <c r="AK1" s="271"/>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ht="97.95" customHeight="1" x14ac:dyDescent="0.25">
      <c r="A2" s="263"/>
      <c r="B2" s="263"/>
      <c r="C2" s="263"/>
      <c r="D2" s="263"/>
      <c r="E2" s="272" t="s">
        <v>245</v>
      </c>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4"/>
      <c r="AJ2" s="270" t="s">
        <v>246</v>
      </c>
      <c r="AK2" s="271"/>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3" spans="1:69" x14ac:dyDescent="0.25">
      <c r="A3" s="27"/>
      <c r="B3" s="28"/>
      <c r="C3" s="27"/>
      <c r="D3" s="27"/>
      <c r="E3" s="7"/>
      <c r="F3" s="26"/>
      <c r="G3" s="7"/>
      <c r="H3" s="7"/>
      <c r="I3" s="7"/>
      <c r="J3" s="7"/>
      <c r="K3" s="7"/>
      <c r="L3" s="7"/>
      <c r="M3" s="7"/>
      <c r="N3" s="7"/>
      <c r="O3" s="7"/>
      <c r="P3" s="7"/>
      <c r="Q3" s="7"/>
      <c r="R3" s="7"/>
      <c r="S3" s="7"/>
      <c r="T3" s="7"/>
      <c r="U3" s="7"/>
      <c r="V3" s="7"/>
      <c r="W3" s="7"/>
      <c r="X3" s="7"/>
      <c r="Y3" s="7"/>
      <c r="Z3" s="7"/>
      <c r="AA3" s="7"/>
      <c r="AB3" s="7"/>
      <c r="AC3" s="7"/>
      <c r="AD3" s="7"/>
      <c r="AE3" s="7"/>
      <c r="AG3" s="7"/>
      <c r="AH3" s="7"/>
      <c r="AI3" s="7"/>
      <c r="AJ3" s="7"/>
      <c r="AK3" s="2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ht="26.25" customHeight="1" x14ac:dyDescent="0.25">
      <c r="A4" s="266" t="s">
        <v>42</v>
      </c>
      <c r="B4" s="266"/>
      <c r="C4" s="276" t="s">
        <v>216</v>
      </c>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ht="53.4" customHeight="1" x14ac:dyDescent="0.25">
      <c r="A5" s="266" t="s">
        <v>129</v>
      </c>
      <c r="B5" s="266"/>
      <c r="C5" s="275" t="s">
        <v>214</v>
      </c>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49.5" customHeight="1" x14ac:dyDescent="0.25">
      <c r="A6" s="266" t="s">
        <v>43</v>
      </c>
      <c r="B6" s="266"/>
      <c r="C6" s="275" t="s">
        <v>215</v>
      </c>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x14ac:dyDescent="0.25">
      <c r="A7" s="236" t="s">
        <v>138</v>
      </c>
      <c r="B7" s="264"/>
      <c r="C7" s="264"/>
      <c r="D7" s="264"/>
      <c r="E7" s="264"/>
      <c r="F7" s="264"/>
      <c r="G7" s="265"/>
      <c r="H7" s="236" t="s">
        <v>139</v>
      </c>
      <c r="I7" s="264"/>
      <c r="J7" s="264"/>
      <c r="K7" s="264"/>
      <c r="L7" s="264"/>
      <c r="M7" s="264"/>
      <c r="N7" s="265"/>
      <c r="O7" s="236" t="s">
        <v>140</v>
      </c>
      <c r="P7" s="264"/>
      <c r="Q7" s="264"/>
      <c r="R7" s="264"/>
      <c r="S7" s="264"/>
      <c r="T7" s="264"/>
      <c r="U7" s="264"/>
      <c r="V7" s="264"/>
      <c r="W7" s="265"/>
      <c r="X7" s="236" t="s">
        <v>141</v>
      </c>
      <c r="Y7" s="264"/>
      <c r="Z7" s="264"/>
      <c r="AA7" s="264"/>
      <c r="AB7" s="264"/>
      <c r="AC7" s="264"/>
      <c r="AD7" s="265"/>
      <c r="AE7" s="236" t="s">
        <v>34</v>
      </c>
      <c r="AF7" s="264"/>
      <c r="AG7" s="264"/>
      <c r="AH7" s="264"/>
      <c r="AI7" s="264"/>
      <c r="AJ7" s="264"/>
      <c r="AK7" s="265"/>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16.5" customHeight="1" x14ac:dyDescent="0.25">
      <c r="A8" s="238" t="s">
        <v>0</v>
      </c>
      <c r="B8" s="242" t="s">
        <v>2</v>
      </c>
      <c r="C8" s="233" t="s">
        <v>3</v>
      </c>
      <c r="D8" s="233" t="s">
        <v>41</v>
      </c>
      <c r="E8" s="241" t="s">
        <v>1</v>
      </c>
      <c r="F8" s="240" t="s">
        <v>49</v>
      </c>
      <c r="G8" s="233" t="s">
        <v>134</v>
      </c>
      <c r="H8" s="234" t="s">
        <v>33</v>
      </c>
      <c r="I8" s="235" t="s">
        <v>5</v>
      </c>
      <c r="J8" s="240" t="s">
        <v>86</v>
      </c>
      <c r="K8" s="240" t="s">
        <v>91</v>
      </c>
      <c r="L8" s="237" t="s">
        <v>44</v>
      </c>
      <c r="M8" s="235" t="s">
        <v>5</v>
      </c>
      <c r="N8" s="233" t="s">
        <v>47</v>
      </c>
      <c r="O8" s="243" t="s">
        <v>11</v>
      </c>
      <c r="P8" s="231" t="s">
        <v>161</v>
      </c>
      <c r="Q8" s="240" t="s">
        <v>12</v>
      </c>
      <c r="R8" s="231" t="s">
        <v>8</v>
      </c>
      <c r="S8" s="231"/>
      <c r="T8" s="231"/>
      <c r="U8" s="231"/>
      <c r="V8" s="231"/>
      <c r="W8" s="231"/>
      <c r="X8" s="232" t="s">
        <v>137</v>
      </c>
      <c r="Y8" s="232" t="s">
        <v>45</v>
      </c>
      <c r="Z8" s="232" t="s">
        <v>5</v>
      </c>
      <c r="AA8" s="232" t="s">
        <v>46</v>
      </c>
      <c r="AB8" s="232" t="s">
        <v>5</v>
      </c>
      <c r="AC8" s="232" t="s">
        <v>48</v>
      </c>
      <c r="AD8" s="243" t="s">
        <v>29</v>
      </c>
      <c r="AE8" s="231" t="s">
        <v>34</v>
      </c>
      <c r="AF8" s="231" t="s">
        <v>213</v>
      </c>
      <c r="AG8" s="231" t="s">
        <v>35</v>
      </c>
      <c r="AH8" s="231" t="s">
        <v>36</v>
      </c>
      <c r="AI8" s="231" t="s">
        <v>37</v>
      </c>
      <c r="AJ8" s="231" t="s">
        <v>251</v>
      </c>
      <c r="AK8" s="231" t="s">
        <v>38</v>
      </c>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s="4" customFormat="1" ht="94.5" customHeight="1" x14ac:dyDescent="0.3">
      <c r="A9" s="239"/>
      <c r="B9" s="242"/>
      <c r="C9" s="231"/>
      <c r="D9" s="231"/>
      <c r="E9" s="242"/>
      <c r="F9" s="233"/>
      <c r="G9" s="231"/>
      <c r="H9" s="233"/>
      <c r="I9" s="236"/>
      <c r="J9" s="233"/>
      <c r="K9" s="233"/>
      <c r="L9" s="236"/>
      <c r="M9" s="236"/>
      <c r="N9" s="231"/>
      <c r="O9" s="244"/>
      <c r="P9" s="231"/>
      <c r="Q9" s="233"/>
      <c r="R9" s="155" t="s">
        <v>13</v>
      </c>
      <c r="S9" s="155" t="s">
        <v>17</v>
      </c>
      <c r="T9" s="155" t="s">
        <v>28</v>
      </c>
      <c r="U9" s="155" t="s">
        <v>18</v>
      </c>
      <c r="V9" s="155" t="s">
        <v>21</v>
      </c>
      <c r="W9" s="155" t="s">
        <v>24</v>
      </c>
      <c r="X9" s="232"/>
      <c r="Y9" s="232"/>
      <c r="Z9" s="232"/>
      <c r="AA9" s="232"/>
      <c r="AB9" s="232"/>
      <c r="AC9" s="232"/>
      <c r="AD9" s="244"/>
      <c r="AE9" s="231"/>
      <c r="AF9" s="231"/>
      <c r="AG9" s="231"/>
      <c r="AH9" s="231"/>
      <c r="AI9" s="231"/>
      <c r="AJ9" s="231"/>
      <c r="AK9" s="231"/>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row>
    <row r="10" spans="1:69" s="3" customFormat="1" ht="244.2" customHeight="1" x14ac:dyDescent="0.3">
      <c r="A10" s="207">
        <v>1</v>
      </c>
      <c r="B10" s="198" t="s">
        <v>133</v>
      </c>
      <c r="C10" s="198" t="s">
        <v>219</v>
      </c>
      <c r="D10" s="198" t="s">
        <v>252</v>
      </c>
      <c r="E10" s="213" t="s">
        <v>247</v>
      </c>
      <c r="F10" s="198" t="s">
        <v>127</v>
      </c>
      <c r="G10" s="201">
        <v>12</v>
      </c>
      <c r="H10" s="204" t="str">
        <f>IF(G10&lt;=0,"",IF(G10&lt;=2,"Muy Baja",IF(G10&lt;=24,"Baja",IF(G10&lt;=500,"Media",IF(G10&lt;=5000,"Alta","Muy Alta")))))</f>
        <v>Baja</v>
      </c>
      <c r="I10" s="219">
        <f>IF(H10="","",IF(H10="Muy Baja",0.2,IF(H10="Baja",0.4,IF(H10="Media",0.6,IF(H10="Alta",0.8,IF(H10="Muy Alta",1,))))))</f>
        <v>0.4</v>
      </c>
      <c r="J10" s="222" t="s">
        <v>154</v>
      </c>
      <c r="K10" s="219" t="str">
        <f>IF(NOT(ISERROR(MATCH(J10,'Tabla Impacto'!$B$221:$B$223,0))),'Tabla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204" t="str">
        <f>IF(OR(K10='Tabla Impacto'!$C$11,K10='Tabla Impacto'!$D$11),"Leve",IF(OR(K10='Tabla Impacto'!$C$12,K10='Tabla Impacto'!$D$12),"Menor",IF(OR(K10='Tabla Impacto'!$C$13,K10='Tabla Impacto'!$D$13),"Moderado",IF(OR(K10='Tabla Impacto'!$C$14,K10='Tabla Impacto'!$D$14),"Mayor",IF(OR(K10='Tabla Impacto'!$C$15,K10='Tabla Impacto'!$D$15),"Catastrófico","")))))</f>
        <v>Mayor</v>
      </c>
      <c r="M10" s="219">
        <f>IF(L10="","",IF(L10="Leve",0.2,IF(L10="Menor",0.4,IF(L10="Moderado",0.6,IF(L10="Mayor",0.8,IF(L10="Catastrófico",1,))))))</f>
        <v>0.8</v>
      </c>
      <c r="N10" s="216"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6">
        <v>1</v>
      </c>
      <c r="P10" s="198" t="s">
        <v>218</v>
      </c>
      <c r="Q10" s="138" t="str">
        <f>IF(OR(R10="Preventivo",R10="Detectivo"),"Probabilidad",IF(R10="Correctivo","Impacto",""))</f>
        <v>Probabilidad</v>
      </c>
      <c r="R10" s="139" t="s">
        <v>14</v>
      </c>
      <c r="S10" s="139" t="s">
        <v>10</v>
      </c>
      <c r="T10" s="140" t="str">
        <f>IF(AND(R10="Preventivo",S10="Automático"),"50%",IF(AND(R10="Preventivo",S10="Manual"),"40%",IF(AND(R10="Detectivo",S10="Automático"),"40%",IF(AND(R10="Detectivo",S10="Manual"),"30%",IF(AND(R10="Correctivo",S10="Automático"),"35%",IF(AND(R10="Correctivo",S10="Manual"),"25%",""))))))</f>
        <v>50%</v>
      </c>
      <c r="U10" s="139" t="s">
        <v>19</v>
      </c>
      <c r="V10" s="139" t="s">
        <v>22</v>
      </c>
      <c r="W10" s="139" t="s">
        <v>118</v>
      </c>
      <c r="X10" s="141">
        <f>IFERROR(IF(Q10="Probabilidad",(I10-(+I10*T10)),IF(Q10="Impacto",I10,"")),"")</f>
        <v>0.2</v>
      </c>
      <c r="Y10" s="142" t="str">
        <f>IFERROR(IF(X10="","",IF(X10&lt;=0.2,"Muy Baja",IF(X10&lt;=0.4,"Baja",IF(X10&lt;=0.6,"Media",IF(X10&lt;=0.8,"Alta","Muy Alta"))))),"")</f>
        <v>Muy Baja</v>
      </c>
      <c r="Z10" s="143">
        <f>+X10</f>
        <v>0.2</v>
      </c>
      <c r="AA10" s="142" t="str">
        <f>IFERROR(IF(AB10="","",IF(AB10&lt;=0.2,"Leve",IF(AB10&lt;=0.4,"Menor",IF(AB10&lt;=0.6,"Moderado",IF(AB10&lt;=0.8,"Mayor","Catastrófico"))))),"")</f>
        <v>Mayor</v>
      </c>
      <c r="AB10" s="143">
        <f>IFERROR(IF(Q10="Impacto",(M10-(+M10*T10)),IF(Q10="Probabilidad",M10,"")),"")</f>
        <v>0.8</v>
      </c>
      <c r="AC10" s="144"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45" t="s">
        <v>136</v>
      </c>
      <c r="AE10" s="146" t="s">
        <v>221</v>
      </c>
      <c r="AF10" s="146" t="s">
        <v>240</v>
      </c>
      <c r="AG10" s="146" t="s">
        <v>217</v>
      </c>
      <c r="AH10" s="147">
        <v>44927</v>
      </c>
      <c r="AI10" s="147">
        <v>45291</v>
      </c>
      <c r="AJ10" s="146"/>
      <c r="AK10" s="148" t="s">
        <v>40</v>
      </c>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row>
    <row r="11" spans="1:69" ht="218.4" customHeight="1" x14ac:dyDescent="0.25">
      <c r="A11" s="208"/>
      <c r="B11" s="199"/>
      <c r="C11" s="199"/>
      <c r="D11" s="199"/>
      <c r="E11" s="214"/>
      <c r="F11" s="199"/>
      <c r="G11" s="202"/>
      <c r="H11" s="205"/>
      <c r="I11" s="220"/>
      <c r="J11" s="223"/>
      <c r="K11" s="220">
        <f>IF(NOT(ISERROR(MATCH(J11,_xlfn.ANCHORARRAY(E22),0))),I24&amp;"Por favor no seleccionar los criterios de impacto",J11)</f>
        <v>0</v>
      </c>
      <c r="L11" s="205"/>
      <c r="M11" s="220"/>
      <c r="N11" s="217"/>
      <c r="O11" s="6">
        <v>2</v>
      </c>
      <c r="P11" s="202"/>
      <c r="Q11" s="138" t="str">
        <f>IF(OR(R11="Preventivo",R11="Detectivo"),"Probabilidad",IF(R11="Correctivo","Impacto",""))</f>
        <v>Probabilidad</v>
      </c>
      <c r="R11" s="139" t="s">
        <v>14</v>
      </c>
      <c r="S11" s="139" t="s">
        <v>10</v>
      </c>
      <c r="T11" s="140" t="str">
        <f t="shared" ref="T11:T15" si="0">IF(AND(R11="Preventivo",S11="Automático"),"50%",IF(AND(R11="Preventivo",S11="Manual"),"40%",IF(AND(R11="Detectivo",S11="Automático"),"40%",IF(AND(R11="Detectivo",S11="Manual"),"30%",IF(AND(R11="Correctivo",S11="Automático"),"35%",IF(AND(R11="Correctivo",S11="Manual"),"25%",""))))))</f>
        <v>50%</v>
      </c>
      <c r="U11" s="139" t="s">
        <v>19</v>
      </c>
      <c r="V11" s="139" t="s">
        <v>22</v>
      </c>
      <c r="W11" s="139" t="s">
        <v>118</v>
      </c>
      <c r="X11" s="141">
        <f>IFERROR(IF(AND(Q10="Probabilidad",Q11="Probabilidad"),(Z10-(+Z10*T11)),IF(Q11="Probabilidad",(I10-(+I10*T11)),IF(Q11="Impacto",Z10,""))),"")</f>
        <v>0.1</v>
      </c>
      <c r="Y11" s="142" t="str">
        <f t="shared" ref="Y11:Y69" si="1">IFERROR(IF(X11="","",IF(X11&lt;=0.2,"Muy Baja",IF(X11&lt;=0.4,"Baja",IF(X11&lt;=0.6,"Media",IF(X11&lt;=0.8,"Alta","Muy Alta"))))),"")</f>
        <v>Muy Baja</v>
      </c>
      <c r="Z11" s="143">
        <f t="shared" ref="Z11:Z15" si="2">+X11</f>
        <v>0.1</v>
      </c>
      <c r="AA11" s="142" t="str">
        <f t="shared" ref="AA11:AA69" si="3">IFERROR(IF(AB11="","",IF(AB11&lt;=0.2,"Leve",IF(AB11&lt;=0.4,"Menor",IF(AB11&lt;=0.6,"Moderado",IF(AB11&lt;=0.8,"Mayor","Catastrófico"))))),"")</f>
        <v>Mayor</v>
      </c>
      <c r="AB11" s="143">
        <f>IFERROR(IF(AND(Q10="Impacto",Q11="Impacto"),(AB10-(+AB10*T11)),IF(Q11="Impacto",(M10-(+M10*T11)),IF(Q11="Probabilidad",AB10,""))),"")</f>
        <v>0.8</v>
      </c>
      <c r="AC11" s="144"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Alto</v>
      </c>
      <c r="AD11" s="131" t="s">
        <v>136</v>
      </c>
      <c r="AE11" s="146" t="s">
        <v>220</v>
      </c>
      <c r="AF11" s="146" t="s">
        <v>240</v>
      </c>
      <c r="AG11" s="146" t="s">
        <v>217</v>
      </c>
      <c r="AH11" s="147">
        <v>44927</v>
      </c>
      <c r="AI11" s="147">
        <v>45291</v>
      </c>
      <c r="AJ11" s="132"/>
      <c r="AK11" s="148" t="s">
        <v>40</v>
      </c>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row>
    <row r="12" spans="1:69" ht="151.5" customHeight="1" x14ac:dyDescent="0.25">
      <c r="A12" s="208"/>
      <c r="B12" s="199"/>
      <c r="C12" s="199"/>
      <c r="D12" s="199"/>
      <c r="E12" s="214"/>
      <c r="F12" s="199"/>
      <c r="G12" s="202"/>
      <c r="H12" s="205"/>
      <c r="I12" s="220"/>
      <c r="J12" s="223"/>
      <c r="K12" s="220">
        <f>IF(NOT(ISERROR(MATCH(J12,_xlfn.ANCHORARRAY(E23),0))),I25&amp;"Por favor no seleccionar los criterios de impacto",J12)</f>
        <v>0</v>
      </c>
      <c r="L12" s="205"/>
      <c r="M12" s="220"/>
      <c r="N12" s="217"/>
      <c r="O12" s="122">
        <v>3</v>
      </c>
      <c r="P12" s="203"/>
      <c r="Q12" s="138" t="str">
        <f>IF(OR(R12="Preventivo",R12="Detectivo"),"Probabilidad",IF(R12="Correctivo","Impacto",""))</f>
        <v>Probabilidad</v>
      </c>
      <c r="R12" s="139" t="s">
        <v>14</v>
      </c>
      <c r="S12" s="139" t="s">
        <v>10</v>
      </c>
      <c r="T12" s="140" t="str">
        <f t="shared" ref="T12" si="5">IF(AND(R12="Preventivo",S12="Automático"),"50%",IF(AND(R12="Preventivo",S12="Manual"),"40%",IF(AND(R12="Detectivo",S12="Automático"),"40%",IF(AND(R12="Detectivo",S12="Manual"),"30%",IF(AND(R12="Correctivo",S12="Automático"),"35%",IF(AND(R12="Correctivo",S12="Manual"),"25%",""))))))</f>
        <v>50%</v>
      </c>
      <c r="U12" s="139" t="s">
        <v>19</v>
      </c>
      <c r="V12" s="139" t="s">
        <v>22</v>
      </c>
      <c r="W12" s="139" t="s">
        <v>118</v>
      </c>
      <c r="X12" s="141">
        <f>IFERROR(IF(AND(Q11="Probabilidad",Q12="Probabilidad"),(Z11-(+Z11*T12)),IF(Q12="Probabilidad",(I11-(+I11*T12)),IF(Q12="Impacto",Z11,""))),"")</f>
        <v>0.05</v>
      </c>
      <c r="Y12" s="128" t="str">
        <f t="shared" si="1"/>
        <v>Muy Baja</v>
      </c>
      <c r="Z12" s="129">
        <f t="shared" si="2"/>
        <v>0.05</v>
      </c>
      <c r="AA12" s="142" t="str">
        <f t="shared" ref="AA12" si="6">IFERROR(IF(AB12="","",IF(AB12&lt;=0.2,"Leve",IF(AB12&lt;=0.4,"Menor",IF(AB12&lt;=0.6,"Moderado",IF(AB12&lt;=0.8,"Mayor","Catastrófico"))))),"")</f>
        <v>Mayor</v>
      </c>
      <c r="AB12" s="143">
        <f>IFERROR(IF(AND(Q11="Impacto",Q12="Impacto"),(AB11-(+AB11*T12)),IF(Q12="Impacto",(M11-(+M11*T12)),IF(Q12="Probabilidad",AB11,""))),"")</f>
        <v>0.8</v>
      </c>
      <c r="AC12" s="144" t="str">
        <f t="shared" ref="AC12" si="7">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131" t="s">
        <v>136</v>
      </c>
      <c r="AE12" s="146" t="s">
        <v>222</v>
      </c>
      <c r="AF12" s="146" t="s">
        <v>240</v>
      </c>
      <c r="AG12" s="146" t="s">
        <v>217</v>
      </c>
      <c r="AH12" s="147">
        <v>44927</v>
      </c>
      <c r="AI12" s="147">
        <v>45291</v>
      </c>
      <c r="AJ12" s="132"/>
      <c r="AK12" s="148" t="s">
        <v>40</v>
      </c>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row>
    <row r="13" spans="1:69" ht="151.5" hidden="1" customHeight="1" x14ac:dyDescent="0.25">
      <c r="A13" s="208"/>
      <c r="B13" s="199"/>
      <c r="C13" s="199"/>
      <c r="D13" s="199"/>
      <c r="E13" s="214"/>
      <c r="F13" s="199"/>
      <c r="G13" s="202"/>
      <c r="H13" s="205"/>
      <c r="I13" s="220"/>
      <c r="J13" s="223"/>
      <c r="K13" s="220">
        <f>IF(NOT(ISERROR(MATCH(J13,_xlfn.ANCHORARRAY(E24),0))),I26&amp;"Por favor no seleccionar los criterios de impacto",J13)</f>
        <v>0</v>
      </c>
      <c r="L13" s="205"/>
      <c r="M13" s="220"/>
      <c r="N13" s="217"/>
      <c r="O13" s="122">
        <v>4</v>
      </c>
      <c r="P13" s="123"/>
      <c r="Q13" s="124" t="str">
        <f t="shared" ref="Q13:Q15" si="8">IF(OR(R13="Preventivo",R13="Detectivo"),"Probabilidad",IF(R13="Correctivo","Impacto",""))</f>
        <v/>
      </c>
      <c r="R13" s="125"/>
      <c r="S13" s="125"/>
      <c r="T13" s="126" t="str">
        <f t="shared" si="0"/>
        <v/>
      </c>
      <c r="U13" s="125"/>
      <c r="V13" s="125"/>
      <c r="W13" s="125"/>
      <c r="X13" s="127" t="str">
        <f>IFERROR(IF(AND(#REF!="Probabilidad",Q13="Probabilidad"),(Z12-(+Z12*T13)),IF(AND(#REF!="Impacto",Q13="Probabilidad"),(Z11-(+Z11*T13)),IF(Q13="Impacto",Z12,""))),"")</f>
        <v/>
      </c>
      <c r="Y13" s="128" t="str">
        <f t="shared" si="1"/>
        <v/>
      </c>
      <c r="Z13" s="129" t="str">
        <f t="shared" si="2"/>
        <v/>
      </c>
      <c r="AA13" s="128" t="str">
        <f t="shared" si="3"/>
        <v/>
      </c>
      <c r="AB13" s="129" t="str">
        <f>IFERROR(IF(AND(#REF!="Impacto",Q13="Impacto"),(AB12-(+AB12*T13)),IF(AND(#REF!="Probabilidad",Q13="Impacto"),(AB11-(+AB11*T13)),IF(Q13="Probabilidad",AB12,""))),"")</f>
        <v/>
      </c>
      <c r="AC13" s="130"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1"/>
      <c r="AE13" s="132"/>
      <c r="AF13" s="146" t="s">
        <v>240</v>
      </c>
      <c r="AG13" s="132"/>
      <c r="AH13" s="134"/>
      <c r="AI13" s="134"/>
      <c r="AJ13" s="132"/>
      <c r="AK13" s="148"/>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ht="151.5" hidden="1" customHeight="1" x14ac:dyDescent="0.25">
      <c r="A14" s="208"/>
      <c r="B14" s="199"/>
      <c r="C14" s="199"/>
      <c r="D14" s="199"/>
      <c r="E14" s="214"/>
      <c r="F14" s="199"/>
      <c r="G14" s="202"/>
      <c r="H14" s="205"/>
      <c r="I14" s="220"/>
      <c r="J14" s="223"/>
      <c r="K14" s="220">
        <f>IF(NOT(ISERROR(MATCH(J14,_xlfn.ANCHORARRAY(E25),0))),I27&amp;"Por favor no seleccionar los criterios de impacto",J14)</f>
        <v>0</v>
      </c>
      <c r="L14" s="205"/>
      <c r="M14" s="220"/>
      <c r="N14" s="217"/>
      <c r="O14" s="122">
        <v>5</v>
      </c>
      <c r="P14" s="123"/>
      <c r="Q14" s="124" t="str">
        <f t="shared" si="8"/>
        <v/>
      </c>
      <c r="R14" s="125"/>
      <c r="S14" s="125"/>
      <c r="T14" s="126" t="str">
        <f t="shared" si="0"/>
        <v/>
      </c>
      <c r="U14" s="125"/>
      <c r="V14" s="125"/>
      <c r="W14" s="125"/>
      <c r="X14" s="127" t="str">
        <f t="shared" ref="X14:X15" si="9">IFERROR(IF(AND(Q13="Probabilidad",Q14="Probabilidad"),(Z13-(+Z13*T14)),IF(AND(Q13="Impacto",Q14="Probabilidad"),(Z12-(+Z12*T14)),IF(Q14="Impacto",Z13,""))),"")</f>
        <v/>
      </c>
      <c r="Y14" s="128" t="str">
        <f t="shared" si="1"/>
        <v/>
      </c>
      <c r="Z14" s="129" t="str">
        <f t="shared" si="2"/>
        <v/>
      </c>
      <c r="AA14" s="128" t="str">
        <f t="shared" si="3"/>
        <v/>
      </c>
      <c r="AB14" s="129" t="str">
        <f t="shared" ref="AB14:AB15" si="10">IFERROR(IF(AND(Q13="Impacto",Q14="Impacto"),(AB13-(+AB13*T14)),IF(AND(Q13="Probabilidad",Q14="Impacto"),(AB12-(+AB12*T14)),IF(Q14="Probabilidad",AB13,""))),"")</f>
        <v/>
      </c>
      <c r="AC14" s="130" t="str">
        <f t="shared" si="4"/>
        <v/>
      </c>
      <c r="AD14" s="131"/>
      <c r="AE14" s="132"/>
      <c r="AF14" s="146" t="s">
        <v>240</v>
      </c>
      <c r="AG14" s="132"/>
      <c r="AH14" s="134"/>
      <c r="AI14" s="134"/>
      <c r="AJ14" s="132"/>
      <c r="AK14" s="148"/>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ht="14.4" hidden="1" customHeight="1" x14ac:dyDescent="0.25">
      <c r="A15" s="209"/>
      <c r="B15" s="200"/>
      <c r="C15" s="200"/>
      <c r="D15" s="200"/>
      <c r="E15" s="215"/>
      <c r="F15" s="200"/>
      <c r="G15" s="203"/>
      <c r="H15" s="206"/>
      <c r="I15" s="221"/>
      <c r="J15" s="224"/>
      <c r="K15" s="221">
        <f>IF(NOT(ISERROR(MATCH(J15,_xlfn.ANCHORARRAY(E26),0))),I28&amp;"Por favor no seleccionar los criterios de impacto",J15)</f>
        <v>0</v>
      </c>
      <c r="L15" s="206"/>
      <c r="M15" s="221"/>
      <c r="N15" s="218"/>
      <c r="O15" s="122">
        <v>6</v>
      </c>
      <c r="P15" s="123"/>
      <c r="Q15" s="124" t="str">
        <f t="shared" si="8"/>
        <v/>
      </c>
      <c r="R15" s="125"/>
      <c r="S15" s="125"/>
      <c r="T15" s="126" t="str">
        <f t="shared" si="0"/>
        <v/>
      </c>
      <c r="U15" s="125"/>
      <c r="V15" s="125"/>
      <c r="W15" s="125"/>
      <c r="X15" s="127" t="str">
        <f t="shared" si="9"/>
        <v/>
      </c>
      <c r="Y15" s="128" t="str">
        <f t="shared" si="1"/>
        <v/>
      </c>
      <c r="Z15" s="129" t="str">
        <f t="shared" si="2"/>
        <v/>
      </c>
      <c r="AA15" s="128" t="str">
        <f t="shared" si="3"/>
        <v/>
      </c>
      <c r="AB15" s="129" t="str">
        <f t="shared" si="10"/>
        <v/>
      </c>
      <c r="AC15" s="130" t="str">
        <f t="shared" si="4"/>
        <v/>
      </c>
      <c r="AD15" s="131"/>
      <c r="AE15" s="132"/>
      <c r="AF15" s="146" t="s">
        <v>240</v>
      </c>
      <c r="AG15" s="132"/>
      <c r="AH15" s="134"/>
      <c r="AI15" s="134"/>
      <c r="AJ15" s="132"/>
      <c r="AK15" s="148"/>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ht="216.6" customHeight="1" x14ac:dyDescent="0.25">
      <c r="A16" s="228">
        <v>2</v>
      </c>
      <c r="B16" s="198" t="s">
        <v>133</v>
      </c>
      <c r="C16" s="198" t="s">
        <v>223</v>
      </c>
      <c r="D16" s="198" t="s">
        <v>253</v>
      </c>
      <c r="E16" s="213" t="s">
        <v>248</v>
      </c>
      <c r="F16" s="198" t="s">
        <v>122</v>
      </c>
      <c r="G16" s="201">
        <v>12</v>
      </c>
      <c r="H16" s="204" t="str">
        <f>IF(G16&lt;=0,"",IF(G16&lt;=2,"Muy Baja",IF(G16&lt;=24,"Baja",IF(G16&lt;=500,"Media",IF(G16&lt;=5000,"Alta","Muy Alta")))))</f>
        <v>Baja</v>
      </c>
      <c r="I16" s="219">
        <f>IF(H16="","",IF(H16="Muy Baja",0.2,IF(H16="Baja",0.4,IF(H16="Media",0.6,IF(H16="Alta",0.8,IF(H16="Muy Alta",1,))))))</f>
        <v>0.4</v>
      </c>
      <c r="J16" s="222" t="s">
        <v>154</v>
      </c>
      <c r="K16" s="225" t="str">
        <f>IF(NOT(ISERROR(MATCH(J16,'Tabla Impacto'!$B$221:$B$223,0))),'Tabla Impacto'!$F$223&amp;"Por favor no seleccionar los criterios de impacto(Afectación Económica o presupuestal y Pérdida Reputacional)",J16)</f>
        <v xml:space="preserve">     El riesgo afecta la imagen de de la entidad con efecto publicitario sostenido a nivel de sector administrativo, nivel departamental o municipal</v>
      </c>
      <c r="L16" s="204" t="str">
        <f>IF(OR(K16='Tabla Impacto'!$C$11,K16='Tabla Impacto'!$D$11),"Leve",IF(OR(K16='Tabla Impacto'!$C$12,K16='Tabla Impacto'!$D$12),"Menor",IF(OR(K16='Tabla Impacto'!$C$13,K16='Tabla Impacto'!$D$13),"Moderado",IF(OR(K16='Tabla Impacto'!$C$14,K16='Tabla Impacto'!$D$14),"Mayor",IF(OR(K16='Tabla Impacto'!$C$15,K16='Tabla Impacto'!$D$15),"Catastrófico","")))))</f>
        <v>Mayor</v>
      </c>
      <c r="M16" s="219">
        <f>IF(L16="","",IF(L16="Leve",0.2,IF(L16="Menor",0.4,IF(L16="Moderado",0.6,IF(L16="Mayor",0.8,IF(L16="Catastrófico",1,))))))</f>
        <v>0.8</v>
      </c>
      <c r="N16" s="216"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6">
        <v>1</v>
      </c>
      <c r="P16" s="195" t="s">
        <v>224</v>
      </c>
      <c r="Q16" s="138" t="str">
        <f>IF(OR(R16="Preventivo",R16="Detectivo"),"Probabilidad",IF(R16="Correctivo","Impacto",""))</f>
        <v>Probabilidad</v>
      </c>
      <c r="R16" s="139" t="s">
        <v>14</v>
      </c>
      <c r="S16" s="139" t="s">
        <v>10</v>
      </c>
      <c r="T16" s="140" t="str">
        <f>IF(AND(R16="Preventivo",S16="Automático"),"50%",IF(AND(R16="Preventivo",S16="Manual"),"40%",IF(AND(R16="Detectivo",S16="Automático"),"40%",IF(AND(R16="Detectivo",S16="Manual"),"30%",IF(AND(R16="Correctivo",S16="Automático"),"35%",IF(AND(R16="Correctivo",S16="Manual"),"25%",""))))))</f>
        <v>50%</v>
      </c>
      <c r="U16" s="139" t="s">
        <v>19</v>
      </c>
      <c r="V16" s="139" t="s">
        <v>22</v>
      </c>
      <c r="W16" s="139" t="s">
        <v>118</v>
      </c>
      <c r="X16" s="141">
        <f>IFERROR(IF(Q16="Probabilidad",(I16-(+I16*T16)),IF(Q16="Impacto",I16,"")),"")</f>
        <v>0.2</v>
      </c>
      <c r="Y16" s="142" t="str">
        <f>IFERROR(IF(X16="","",IF(X16&lt;=0.2,"Muy Baja",IF(X16&lt;=0.4,"Baja",IF(X16&lt;=0.6,"Media",IF(X16&lt;=0.8,"Alta","Muy Alta"))))),"")</f>
        <v>Muy Baja</v>
      </c>
      <c r="Z16" s="143">
        <f>+X16</f>
        <v>0.2</v>
      </c>
      <c r="AA16" s="142" t="str">
        <f>IFERROR(IF(AB16="","",IF(AB16&lt;=0.2,"Leve",IF(AB16&lt;=0.4,"Menor",IF(AB16&lt;=0.6,"Moderado",IF(AB16&lt;=0.8,"Mayor","Catastrófico"))))),"")</f>
        <v>Mayor</v>
      </c>
      <c r="AB16" s="143">
        <f>IFERROR(IF(Q16="Impacto",(M16-(+M16*T16)),IF(Q16="Probabilidad",M16,"")),"")</f>
        <v>0.8</v>
      </c>
      <c r="AC16" s="144"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131" t="s">
        <v>135</v>
      </c>
      <c r="AE16" s="146" t="s">
        <v>225</v>
      </c>
      <c r="AF16" s="146" t="s">
        <v>240</v>
      </c>
      <c r="AG16" s="146" t="s">
        <v>217</v>
      </c>
      <c r="AH16" s="147">
        <v>44927</v>
      </c>
      <c r="AI16" s="147">
        <v>45291</v>
      </c>
      <c r="AJ16" s="132"/>
      <c r="AK16" s="148" t="s">
        <v>40</v>
      </c>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69" ht="163.19999999999999" customHeight="1" x14ac:dyDescent="0.25">
      <c r="A17" s="229"/>
      <c r="B17" s="199"/>
      <c r="C17" s="199"/>
      <c r="D17" s="199"/>
      <c r="E17" s="214"/>
      <c r="F17" s="199"/>
      <c r="G17" s="202"/>
      <c r="H17" s="205"/>
      <c r="I17" s="220"/>
      <c r="J17" s="223"/>
      <c r="K17" s="226">
        <f>IF(NOT(ISERROR(MATCH(J17,_xlfn.ANCHORARRAY(E28),0))),I30&amp;"Por favor no seleccionar los criterios de impacto",J17)</f>
        <v>0</v>
      </c>
      <c r="L17" s="205"/>
      <c r="M17" s="220"/>
      <c r="N17" s="217"/>
      <c r="O17" s="6">
        <v>2</v>
      </c>
      <c r="P17" s="197"/>
      <c r="Q17" s="138" t="str">
        <f>IF(OR(R17="Preventivo",R17="Detectivo"),"Probabilidad",IF(R17="Correctivo","Impacto",""))</f>
        <v>Probabilidad</v>
      </c>
      <c r="R17" s="139" t="s">
        <v>14</v>
      </c>
      <c r="S17" s="139" t="s">
        <v>10</v>
      </c>
      <c r="T17" s="140" t="str">
        <f t="shared" ref="T17:T21" si="11">IF(AND(R17="Preventivo",S17="Automático"),"50%",IF(AND(R17="Preventivo",S17="Manual"),"40%",IF(AND(R17="Detectivo",S17="Automático"),"40%",IF(AND(R17="Detectivo",S17="Manual"),"30%",IF(AND(R17="Correctivo",S17="Automático"),"35%",IF(AND(R17="Correctivo",S17="Manual"),"25%",""))))))</f>
        <v>50%</v>
      </c>
      <c r="U17" s="139" t="s">
        <v>19</v>
      </c>
      <c r="V17" s="139" t="s">
        <v>22</v>
      </c>
      <c r="W17" s="139" t="s">
        <v>118</v>
      </c>
      <c r="X17" s="141">
        <f>IFERROR(IF(AND(Q16="Probabilidad",Q17="Probabilidad"),(Z16-(+Z16*T17)),IF(Q17="Probabilidad",(I16-(+I16*T17)),IF(Q17="Impacto",Z16,""))),"")</f>
        <v>0.1</v>
      </c>
      <c r="Y17" s="142" t="str">
        <f t="shared" si="1"/>
        <v>Muy Baja</v>
      </c>
      <c r="Z17" s="143">
        <f t="shared" ref="Z17:Z21" si="12">+X17</f>
        <v>0.1</v>
      </c>
      <c r="AA17" s="142" t="str">
        <f t="shared" si="3"/>
        <v>Mayor</v>
      </c>
      <c r="AB17" s="143">
        <f>IFERROR(IF(AND(Q16="Impacto",Q17="Impacto"),(AB16-(+AB16*T17)),IF(Q17="Impacto",(M16-(+M16*T17)),IF(Q17="Probabilidad",AB16,""))),"")</f>
        <v>0.8</v>
      </c>
      <c r="AC17" s="144" t="str">
        <f t="shared" ref="AC17:AC18" si="13">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Alto</v>
      </c>
      <c r="AD17" s="145"/>
      <c r="AE17" s="146" t="s">
        <v>226</v>
      </c>
      <c r="AF17" s="146" t="s">
        <v>240</v>
      </c>
      <c r="AG17" s="146" t="s">
        <v>217</v>
      </c>
      <c r="AH17" s="147">
        <v>44927</v>
      </c>
      <c r="AI17" s="147">
        <v>45291</v>
      </c>
      <c r="AJ17" s="132"/>
      <c r="AK17" s="148" t="s">
        <v>40</v>
      </c>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69" ht="151.5" hidden="1" customHeight="1" x14ac:dyDescent="0.25">
      <c r="A18" s="229"/>
      <c r="B18" s="199"/>
      <c r="C18" s="199"/>
      <c r="D18" s="199"/>
      <c r="E18" s="214"/>
      <c r="F18" s="199"/>
      <c r="G18" s="202"/>
      <c r="H18" s="205"/>
      <c r="I18" s="220"/>
      <c r="J18" s="223"/>
      <c r="K18" s="226">
        <f>IF(NOT(ISERROR(MATCH(J18,_xlfn.ANCHORARRAY(E29),0))),I31&amp;"Por favor no seleccionar los criterios de impacto",J18)</f>
        <v>0</v>
      </c>
      <c r="L18" s="205"/>
      <c r="M18" s="220"/>
      <c r="N18" s="217"/>
      <c r="O18" s="6">
        <v>3</v>
      </c>
      <c r="P18" s="150"/>
      <c r="Q18" s="138" t="str">
        <f>IF(OR(R18="Preventivo",R18="Detectivo"),"Probabilidad",IF(R18="Correctivo","Impacto",""))</f>
        <v>Probabilidad</v>
      </c>
      <c r="R18" s="139" t="s">
        <v>14</v>
      </c>
      <c r="S18" s="139" t="s">
        <v>10</v>
      </c>
      <c r="T18" s="140" t="str">
        <f t="shared" si="11"/>
        <v>50%</v>
      </c>
      <c r="U18" s="139" t="s">
        <v>19</v>
      </c>
      <c r="V18" s="139" t="s">
        <v>22</v>
      </c>
      <c r="W18" s="139" t="s">
        <v>118</v>
      </c>
      <c r="X18" s="141">
        <f>IFERROR(IF(AND(Q17="Probabilidad",Q18="Probabilidad"),(Z17-(+Z17*T18)),IF(AND(Q17="Impacto",Q18="Probabilidad"),(Z16-(+Z16*T18)),IF(Q18="Impacto",Z17,""))),"")</f>
        <v>0.05</v>
      </c>
      <c r="Y18" s="142" t="str">
        <f t="shared" si="1"/>
        <v>Muy Baja</v>
      </c>
      <c r="Z18" s="143">
        <f t="shared" si="12"/>
        <v>0.05</v>
      </c>
      <c r="AA18" s="142" t="str">
        <f t="shared" si="3"/>
        <v>Mayor</v>
      </c>
      <c r="AB18" s="143">
        <f>IFERROR(IF(AND(Q17="Impacto",Q18="Impacto"),(AB17-(+AB17*T18)),IF(AND(Q17="Probabilidad",Q18="Impacto"),(AB16-(+AB16*T18)),IF(Q18="Probabilidad",AB17,""))),"")</f>
        <v>0.8</v>
      </c>
      <c r="AC18" s="144" t="str">
        <f t="shared" si="13"/>
        <v>Alto</v>
      </c>
      <c r="AD18" s="145"/>
      <c r="AE18" s="146"/>
      <c r="AF18" s="146" t="s">
        <v>240</v>
      </c>
      <c r="AG18" s="146" t="s">
        <v>217</v>
      </c>
      <c r="AH18" s="147">
        <v>44927</v>
      </c>
      <c r="AI18" s="147">
        <v>45291</v>
      </c>
      <c r="AJ18" s="132"/>
      <c r="AK18" s="148"/>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row>
    <row r="19" spans="1:69" ht="151.5" hidden="1" customHeight="1" x14ac:dyDescent="0.25">
      <c r="A19" s="229"/>
      <c r="B19" s="199"/>
      <c r="C19" s="199"/>
      <c r="D19" s="199"/>
      <c r="E19" s="214"/>
      <c r="F19" s="199"/>
      <c r="G19" s="202"/>
      <c r="H19" s="205"/>
      <c r="I19" s="220"/>
      <c r="J19" s="223"/>
      <c r="K19" s="226">
        <f>IF(NOT(ISERROR(MATCH(J19,_xlfn.ANCHORARRAY(E30),0))),I32&amp;"Por favor no seleccionar los criterios de impacto",J19)</f>
        <v>0</v>
      </c>
      <c r="L19" s="205"/>
      <c r="M19" s="220"/>
      <c r="N19" s="217"/>
      <c r="O19" s="6">
        <v>4</v>
      </c>
      <c r="P19" s="150"/>
      <c r="Q19" s="138" t="str">
        <f t="shared" ref="Q19:Q21" si="14">IF(OR(R19="Preventivo",R19="Detectivo"),"Probabilidad",IF(R19="Correctivo","Impacto",""))</f>
        <v/>
      </c>
      <c r="R19" s="125"/>
      <c r="S19" s="125"/>
      <c r="T19" s="126" t="str">
        <f t="shared" si="11"/>
        <v/>
      </c>
      <c r="U19" s="125"/>
      <c r="V19" s="125"/>
      <c r="W19" s="125"/>
      <c r="X19" s="127" t="str">
        <f t="shared" ref="X19:X21" si="15">IFERROR(IF(AND(Q18="Probabilidad",Q19="Probabilidad"),(Z18-(+Z18*T19)),IF(AND(Q18="Impacto",Q19="Probabilidad"),(Z17-(+Z17*T19)),IF(Q19="Impacto",Z18,""))),"")</f>
        <v/>
      </c>
      <c r="Y19" s="128" t="str">
        <f t="shared" si="1"/>
        <v/>
      </c>
      <c r="Z19" s="129" t="str">
        <f t="shared" si="12"/>
        <v/>
      </c>
      <c r="AA19" s="128" t="str">
        <f t="shared" si="3"/>
        <v/>
      </c>
      <c r="AB19" s="129" t="str">
        <f t="shared" ref="AB19:AB21" si="16">IFERROR(IF(AND(Q18="Impacto",Q19="Impacto"),(AB18-(+AB18*T19)),IF(AND(Q18="Probabilidad",Q19="Impacto"),(AB17-(+AB17*T19)),IF(Q19="Probabilidad",AB18,""))),"")</f>
        <v/>
      </c>
      <c r="AC19" s="130"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1"/>
      <c r="AE19" s="132"/>
      <c r="AF19" s="146" t="s">
        <v>240</v>
      </c>
      <c r="AG19" s="132" t="s">
        <v>212</v>
      </c>
      <c r="AH19" s="134"/>
      <c r="AI19" s="134"/>
      <c r="AJ19" s="132"/>
      <c r="AK19" s="148"/>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row>
    <row r="20" spans="1:69" ht="151.5" hidden="1" customHeight="1" x14ac:dyDescent="0.25">
      <c r="A20" s="229"/>
      <c r="B20" s="199"/>
      <c r="C20" s="199"/>
      <c r="D20" s="199"/>
      <c r="E20" s="214"/>
      <c r="F20" s="199"/>
      <c r="G20" s="202"/>
      <c r="H20" s="205"/>
      <c r="I20" s="220"/>
      <c r="J20" s="223"/>
      <c r="K20" s="226">
        <f>IF(NOT(ISERROR(MATCH(J20,_xlfn.ANCHORARRAY(E31),0))),I33&amp;"Por favor no seleccionar los criterios de impacto",J20)</f>
        <v>0</v>
      </c>
      <c r="L20" s="205"/>
      <c r="M20" s="220"/>
      <c r="N20" s="217"/>
      <c r="O20" s="6">
        <v>5</v>
      </c>
      <c r="P20" s="150"/>
      <c r="Q20" s="138" t="str">
        <f t="shared" si="14"/>
        <v/>
      </c>
      <c r="R20" s="125"/>
      <c r="S20" s="125"/>
      <c r="T20" s="126" t="str">
        <f t="shared" si="11"/>
        <v/>
      </c>
      <c r="U20" s="125"/>
      <c r="V20" s="125"/>
      <c r="W20" s="125"/>
      <c r="X20" s="127" t="str">
        <f t="shared" si="15"/>
        <v/>
      </c>
      <c r="Y20" s="128" t="str">
        <f t="shared" si="1"/>
        <v/>
      </c>
      <c r="Z20" s="129" t="str">
        <f t="shared" si="12"/>
        <v/>
      </c>
      <c r="AA20" s="128" t="str">
        <f t="shared" si="3"/>
        <v/>
      </c>
      <c r="AB20" s="129" t="str">
        <f t="shared" si="16"/>
        <v/>
      </c>
      <c r="AC20" s="130" t="str">
        <f t="shared" ref="AC20:AC21" si="17">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1"/>
      <c r="AE20" s="132"/>
      <c r="AF20" s="146" t="s">
        <v>240</v>
      </c>
      <c r="AG20" s="132" t="s">
        <v>212</v>
      </c>
      <c r="AH20" s="134"/>
      <c r="AI20" s="134"/>
      <c r="AJ20" s="132"/>
      <c r="AK20" s="148"/>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row>
    <row r="21" spans="1:69" ht="13.8" hidden="1" customHeight="1" x14ac:dyDescent="0.25">
      <c r="A21" s="230"/>
      <c r="B21" s="200"/>
      <c r="C21" s="200"/>
      <c r="D21" s="200"/>
      <c r="E21" s="215"/>
      <c r="F21" s="200"/>
      <c r="G21" s="203"/>
      <c r="H21" s="206"/>
      <c r="I21" s="221"/>
      <c r="J21" s="224"/>
      <c r="K21" s="227">
        <f>IF(NOT(ISERROR(MATCH(J21,_xlfn.ANCHORARRAY(E32),0))),I34&amp;"Por favor no seleccionar los criterios de impacto",J21)</f>
        <v>0</v>
      </c>
      <c r="L21" s="206"/>
      <c r="M21" s="221"/>
      <c r="N21" s="218"/>
      <c r="O21" s="6">
        <v>6</v>
      </c>
      <c r="P21" s="154"/>
      <c r="Q21" s="138" t="str">
        <f t="shared" si="14"/>
        <v/>
      </c>
      <c r="R21" s="125"/>
      <c r="S21" s="125"/>
      <c r="T21" s="126" t="str">
        <f t="shared" si="11"/>
        <v/>
      </c>
      <c r="U21" s="125"/>
      <c r="V21" s="125"/>
      <c r="W21" s="125"/>
      <c r="X21" s="127" t="str">
        <f t="shared" si="15"/>
        <v/>
      </c>
      <c r="Y21" s="128" t="str">
        <f t="shared" si="1"/>
        <v/>
      </c>
      <c r="Z21" s="129" t="str">
        <f t="shared" si="12"/>
        <v/>
      </c>
      <c r="AA21" s="128" t="str">
        <f t="shared" si="3"/>
        <v/>
      </c>
      <c r="AB21" s="129" t="str">
        <f t="shared" si="16"/>
        <v/>
      </c>
      <c r="AC21" s="130" t="str">
        <f t="shared" si="17"/>
        <v/>
      </c>
      <c r="AD21" s="131"/>
      <c r="AE21" s="132"/>
      <c r="AF21" s="146" t="s">
        <v>240</v>
      </c>
      <c r="AG21" s="132" t="s">
        <v>212</v>
      </c>
      <c r="AH21" s="134"/>
      <c r="AI21" s="134"/>
      <c r="AJ21" s="132"/>
      <c r="AK21" s="148"/>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row>
    <row r="22" spans="1:69" ht="151.5" customHeight="1" x14ac:dyDescent="0.25">
      <c r="A22" s="228">
        <v>3</v>
      </c>
      <c r="B22" s="198" t="s">
        <v>133</v>
      </c>
      <c r="C22" s="198" t="s">
        <v>227</v>
      </c>
      <c r="D22" s="198" t="s">
        <v>254</v>
      </c>
      <c r="E22" s="213" t="s">
        <v>249</v>
      </c>
      <c r="F22" s="198" t="s">
        <v>122</v>
      </c>
      <c r="G22" s="201">
        <v>12</v>
      </c>
      <c r="H22" s="204" t="str">
        <f>IF(G22&lt;=0,"",IF(G22&lt;=2,"Muy Baja",IF(G22&lt;=24,"Baja",IF(G22&lt;=500,"Media",IF(G22&lt;=5000,"Alta","Muy Alta")))))</f>
        <v>Baja</v>
      </c>
      <c r="I22" s="219">
        <f>IF(H22="","",IF(H22="Muy Baja",0.2,IF(H22="Baja",0.4,IF(H22="Media",0.6,IF(H22="Alta",0.8,IF(H22="Muy Alta",1,))))))</f>
        <v>0.4</v>
      </c>
      <c r="J22" s="222" t="s">
        <v>153</v>
      </c>
      <c r="K22" s="219" t="str">
        <f>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204" t="str">
        <f>IF(OR(K22='Tabla Impacto'!$C$11,K22='Tabla Impacto'!$D$11),"Leve",IF(OR(K22='Tabla Impacto'!$C$12,K22='Tabla Impacto'!$D$12),"Menor",IF(OR(K22='Tabla Impacto'!$C$13,K22='Tabla Impacto'!$D$13),"Moderado",IF(OR(K22='Tabla Impacto'!$C$14,K22='Tabla Impacto'!$D$14),"Mayor",IF(OR(K22='Tabla Impacto'!$C$15,K22='Tabla Impacto'!$D$15),"Catastrófico","")))))</f>
        <v>Moderado</v>
      </c>
      <c r="M22" s="219">
        <f>IF(L22="","",IF(L22="Leve",0.2,IF(L22="Menor",0.4,IF(L22="Moderado",0.6,IF(L22="Mayor",0.8,IF(L22="Catastrófico",1,))))))</f>
        <v>0.6</v>
      </c>
      <c r="N22" s="216"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6">
        <v>1</v>
      </c>
      <c r="P22" s="153" t="s">
        <v>228</v>
      </c>
      <c r="Q22" s="138" t="str">
        <f>IF(OR(R22="Preventivo",R22="Detectivo"),"Probabilidad",IF(R22="Correctivo","Impacto",""))</f>
        <v>Probabilidad</v>
      </c>
      <c r="R22" s="139" t="s">
        <v>15</v>
      </c>
      <c r="S22" s="139" t="s">
        <v>10</v>
      </c>
      <c r="T22" s="140" t="str">
        <f>IF(AND(R22="Preventivo",S22="Automático"),"50%",IF(AND(R22="Preventivo",S22="Manual"),"40%",IF(AND(R22="Detectivo",S22="Automático"),"40%",IF(AND(R22="Detectivo",S22="Manual"),"30%",IF(AND(R22="Correctivo",S22="Automático"),"35%",IF(AND(R22="Correctivo",S22="Manual"),"25%",""))))))</f>
        <v>40%</v>
      </c>
      <c r="U22" s="139" t="s">
        <v>19</v>
      </c>
      <c r="V22" s="139" t="s">
        <v>22</v>
      </c>
      <c r="W22" s="139" t="s">
        <v>118</v>
      </c>
      <c r="X22" s="141">
        <f>IFERROR(IF(Q22="Probabilidad",(I22-(+I22*T22)),IF(Q22="Impacto",I22,"")),"")</f>
        <v>0.24</v>
      </c>
      <c r="Y22" s="142" t="str">
        <f>IFERROR(IF(X22="","",IF(X22&lt;=0.2,"Muy Baja",IF(X22&lt;=0.4,"Baja",IF(X22&lt;=0.6,"Media",IF(X22&lt;=0.8,"Alta","Muy Alta"))))),"")</f>
        <v>Baja</v>
      </c>
      <c r="Z22" s="143">
        <f>+X22</f>
        <v>0.24</v>
      </c>
      <c r="AA22" s="142" t="str">
        <f>IFERROR(IF(AB22="","",IF(AB22&lt;=0.2,"Leve",IF(AB22&lt;=0.4,"Menor",IF(AB22&lt;=0.6,"Moderado",IF(AB22&lt;=0.8,"Mayor","Catastrófico"))))),"")</f>
        <v>Moderado</v>
      </c>
      <c r="AB22" s="143">
        <f>IFERROR(IF(Q22="Impacto",(M22-(+M22*T22)),IF(Q22="Probabilidad",M22,"")),"")</f>
        <v>0.6</v>
      </c>
      <c r="AC22" s="144"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31" t="s">
        <v>32</v>
      </c>
      <c r="AE22" s="146" t="s">
        <v>231</v>
      </c>
      <c r="AF22" s="146" t="s">
        <v>240</v>
      </c>
      <c r="AG22" s="146" t="s">
        <v>217</v>
      </c>
      <c r="AH22" s="147">
        <v>44927</v>
      </c>
      <c r="AI22" s="147">
        <v>45291</v>
      </c>
      <c r="AJ22" s="132"/>
      <c r="AK22" s="148" t="s">
        <v>40</v>
      </c>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row>
    <row r="23" spans="1:69" ht="151.5" customHeight="1" x14ac:dyDescent="0.25">
      <c r="A23" s="229"/>
      <c r="B23" s="199"/>
      <c r="C23" s="199"/>
      <c r="D23" s="199"/>
      <c r="E23" s="214"/>
      <c r="F23" s="199"/>
      <c r="G23" s="202"/>
      <c r="H23" s="205"/>
      <c r="I23" s="220"/>
      <c r="J23" s="223"/>
      <c r="K23" s="220">
        <f t="shared" ref="K23:K27" si="18">IF(NOT(ISERROR(MATCH(J23,_xlfn.ANCHORARRAY(E34),0))),I36&amp;"Por favor no seleccionar los criterios de impacto",J23)</f>
        <v>0</v>
      </c>
      <c r="L23" s="205"/>
      <c r="M23" s="220"/>
      <c r="N23" s="217"/>
      <c r="O23" s="6">
        <v>2</v>
      </c>
      <c r="P23" s="150" t="s">
        <v>229</v>
      </c>
      <c r="Q23" s="138" t="str">
        <f>IF(OR(R23="Preventivo",R23="Detectivo"),"Probabilidad",IF(R23="Correctivo","Impacto",""))</f>
        <v>Probabilidad</v>
      </c>
      <c r="R23" s="139" t="s">
        <v>14</v>
      </c>
      <c r="S23" s="139" t="s">
        <v>10</v>
      </c>
      <c r="T23" s="140" t="str">
        <f t="shared" ref="T23:T27" si="19">IF(AND(R23="Preventivo",S23="Automático"),"50%",IF(AND(R23="Preventivo",S23="Manual"),"40%",IF(AND(R23="Detectivo",S23="Automático"),"40%",IF(AND(R23="Detectivo",S23="Manual"),"30%",IF(AND(R23="Correctivo",S23="Automático"),"35%",IF(AND(R23="Correctivo",S23="Manual"),"25%",""))))))</f>
        <v>50%</v>
      </c>
      <c r="U23" s="139" t="s">
        <v>19</v>
      </c>
      <c r="V23" s="139" t="s">
        <v>22</v>
      </c>
      <c r="W23" s="139" t="s">
        <v>118</v>
      </c>
      <c r="X23" s="151">
        <f>IFERROR(IF(AND(Q22="Probabilidad",Q23="Probabilidad"),(Z22-(+Z22*T23)),IF(Q23="Probabilidad",(I22-(+I22*T23)),IF(Q23="Impacto",Z22,""))),"")</f>
        <v>0.12</v>
      </c>
      <c r="Y23" s="142" t="str">
        <f t="shared" si="1"/>
        <v>Muy Baja</v>
      </c>
      <c r="Z23" s="143">
        <f t="shared" ref="Z23:Z27" si="20">+X23</f>
        <v>0.12</v>
      </c>
      <c r="AA23" s="142" t="str">
        <f t="shared" si="3"/>
        <v>Moderado</v>
      </c>
      <c r="AB23" s="143">
        <f>IFERROR(IF(AND(Q22="Impacto",Q23="Impacto"),(AB22-(+AB22*T23)),IF(Q23="Impacto",(M22-(+M22*T23)),IF(Q23="Probabilidad",AB22,""))),"")</f>
        <v>0.6</v>
      </c>
      <c r="AC23" s="144" t="str">
        <f t="shared" ref="AC23" si="21">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Moderado</v>
      </c>
      <c r="AD23" s="145"/>
      <c r="AE23" s="146" t="s">
        <v>233</v>
      </c>
      <c r="AF23" s="146" t="s">
        <v>240</v>
      </c>
      <c r="AG23" s="146" t="s">
        <v>217</v>
      </c>
      <c r="AH23" s="147">
        <v>44927</v>
      </c>
      <c r="AI23" s="147">
        <v>45291</v>
      </c>
      <c r="AJ23" s="132"/>
      <c r="AK23" s="148" t="s">
        <v>40</v>
      </c>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69" ht="151.5" customHeight="1" x14ac:dyDescent="0.25">
      <c r="A24" s="229"/>
      <c r="B24" s="199"/>
      <c r="C24" s="199"/>
      <c r="D24" s="199"/>
      <c r="E24" s="214"/>
      <c r="F24" s="199"/>
      <c r="G24" s="202"/>
      <c r="H24" s="205"/>
      <c r="I24" s="220"/>
      <c r="J24" s="223"/>
      <c r="K24" s="220">
        <f t="shared" si="18"/>
        <v>0</v>
      </c>
      <c r="L24" s="205"/>
      <c r="M24" s="220"/>
      <c r="N24" s="217"/>
      <c r="O24" s="6">
        <v>3</v>
      </c>
      <c r="P24" s="150" t="s">
        <v>230</v>
      </c>
      <c r="Q24" s="138" t="str">
        <f>IF(OR(R24="Preventivo",R24="Detectivo"),"Probabilidad",IF(R24="Correctivo","Impacto",""))</f>
        <v>Probabilidad</v>
      </c>
      <c r="R24" s="139" t="s">
        <v>14</v>
      </c>
      <c r="S24" s="139" t="s">
        <v>10</v>
      </c>
      <c r="T24" s="140" t="str">
        <f t="shared" ref="T24" si="22">IF(AND(R24="Preventivo",S24="Automático"),"50%",IF(AND(R24="Preventivo",S24="Manual"),"40%",IF(AND(R24="Detectivo",S24="Automático"),"40%",IF(AND(R24="Detectivo",S24="Manual"),"30%",IF(AND(R24="Correctivo",S24="Automático"),"35%",IF(AND(R24="Correctivo",S24="Manual"),"25%",""))))))</f>
        <v>50%</v>
      </c>
      <c r="U24" s="139" t="s">
        <v>19</v>
      </c>
      <c r="V24" s="139" t="s">
        <v>22</v>
      </c>
      <c r="W24" s="139" t="s">
        <v>118</v>
      </c>
      <c r="X24" s="151">
        <f>IFERROR(IF(AND(Q23="Probabilidad",Q24="Probabilidad"),(Z23-(+Z23*T24)),IF(Q24="Probabilidad",(I23-(+I23*T24)),IF(Q24="Impacto",Z23,""))),"")</f>
        <v>0.06</v>
      </c>
      <c r="Y24" s="142" t="str">
        <f t="shared" ref="Y24" si="23">IFERROR(IF(X24="","",IF(X24&lt;=0.2,"Muy Baja",IF(X24&lt;=0.4,"Baja",IF(X24&lt;=0.6,"Media",IF(X24&lt;=0.8,"Alta","Muy Alta"))))),"")</f>
        <v>Muy Baja</v>
      </c>
      <c r="Z24" s="143">
        <f t="shared" ref="Z24" si="24">+X24</f>
        <v>0.06</v>
      </c>
      <c r="AA24" s="142" t="str">
        <f t="shared" ref="AA24" si="25">IFERROR(IF(AB24="","",IF(AB24&lt;=0.2,"Leve",IF(AB24&lt;=0.4,"Menor",IF(AB24&lt;=0.6,"Moderado",IF(AB24&lt;=0.8,"Mayor","Catastrófico"))))),"")</f>
        <v>Moderado</v>
      </c>
      <c r="AB24" s="143">
        <f>IFERROR(IF(AND(Q23="Impacto",Q24="Impacto"),(AB23-(+AB23*T24)),IF(Q24="Impacto",(M23-(+M23*T24)),IF(Q24="Probabilidad",AB23,""))),"")</f>
        <v>0.6</v>
      </c>
      <c r="AC24" s="144" t="str">
        <f t="shared" ref="AC24" si="26">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145"/>
      <c r="AE24" s="146" t="s">
        <v>232</v>
      </c>
      <c r="AF24" s="146" t="s">
        <v>240</v>
      </c>
      <c r="AG24" s="132" t="s">
        <v>212</v>
      </c>
      <c r="AH24" s="134">
        <v>44927</v>
      </c>
      <c r="AI24" s="134"/>
      <c r="AJ24" s="132"/>
      <c r="AK24" s="148" t="s">
        <v>40</v>
      </c>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69" ht="151.5" hidden="1" customHeight="1" x14ac:dyDescent="0.25">
      <c r="A25" s="229"/>
      <c r="B25" s="199"/>
      <c r="C25" s="199"/>
      <c r="D25" s="199"/>
      <c r="E25" s="214"/>
      <c r="F25" s="199"/>
      <c r="G25" s="202"/>
      <c r="H25" s="205"/>
      <c r="I25" s="220"/>
      <c r="J25" s="223"/>
      <c r="K25" s="220">
        <f t="shared" si="18"/>
        <v>0</v>
      </c>
      <c r="L25" s="205"/>
      <c r="M25" s="220"/>
      <c r="N25" s="217"/>
      <c r="O25" s="6">
        <v>4</v>
      </c>
      <c r="P25" s="137"/>
      <c r="Q25" s="124" t="str">
        <f t="shared" ref="Q25:Q27" si="27">IF(OR(R25="Preventivo",R25="Detectivo"),"Probabilidad",IF(R25="Correctivo","Impacto",""))</f>
        <v/>
      </c>
      <c r="R25" s="125"/>
      <c r="S25" s="125"/>
      <c r="T25" s="126" t="str">
        <f t="shared" si="19"/>
        <v/>
      </c>
      <c r="U25" s="125"/>
      <c r="V25" s="125"/>
      <c r="W25" s="125"/>
      <c r="X25" s="127" t="str">
        <f t="shared" ref="X25:X27" si="28">IFERROR(IF(AND(Q24="Probabilidad",Q25="Probabilidad"),(Z24-(+Z24*T25)),IF(AND(Q24="Impacto",Q25="Probabilidad"),(Z23-(+Z23*T25)),IF(Q25="Impacto",Z24,""))),"")</f>
        <v/>
      </c>
      <c r="Y25" s="128" t="str">
        <f t="shared" si="1"/>
        <v/>
      </c>
      <c r="Z25" s="129" t="str">
        <f t="shared" si="20"/>
        <v/>
      </c>
      <c r="AA25" s="128" t="str">
        <f t="shared" si="3"/>
        <v/>
      </c>
      <c r="AB25" s="129" t="str">
        <f t="shared" ref="AB25:AB27" si="29">IFERROR(IF(AND(Q24="Impacto",Q25="Impacto"),(AB24-(+AB24*T25)),IF(AND(Q24="Probabilidad",Q25="Impacto"),(AB23-(+AB23*T25)),IF(Q25="Probabilidad",AB24,""))),"")</f>
        <v/>
      </c>
      <c r="AC25" s="130"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1"/>
      <c r="AE25" s="132"/>
      <c r="AF25" s="146" t="s">
        <v>240</v>
      </c>
      <c r="AG25" s="132" t="s">
        <v>212</v>
      </c>
      <c r="AH25" s="134">
        <v>44927</v>
      </c>
      <c r="AI25" s="134"/>
      <c r="AJ25" s="132"/>
      <c r="AK25" s="148"/>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69" ht="151.5" hidden="1" customHeight="1" x14ac:dyDescent="0.25">
      <c r="A26" s="229"/>
      <c r="B26" s="199"/>
      <c r="C26" s="199"/>
      <c r="D26" s="199"/>
      <c r="E26" s="214"/>
      <c r="F26" s="199"/>
      <c r="G26" s="202"/>
      <c r="H26" s="205"/>
      <c r="I26" s="220"/>
      <c r="J26" s="223"/>
      <c r="K26" s="220">
        <f t="shared" si="18"/>
        <v>0</v>
      </c>
      <c r="L26" s="205"/>
      <c r="M26" s="220"/>
      <c r="N26" s="217"/>
      <c r="O26" s="6">
        <v>5</v>
      </c>
      <c r="P26" s="137"/>
      <c r="Q26" s="124" t="str">
        <f t="shared" si="27"/>
        <v/>
      </c>
      <c r="R26" s="125"/>
      <c r="S26" s="125"/>
      <c r="T26" s="126" t="str">
        <f t="shared" si="19"/>
        <v/>
      </c>
      <c r="U26" s="125"/>
      <c r="V26" s="125"/>
      <c r="W26" s="125"/>
      <c r="X26" s="127" t="str">
        <f t="shared" si="28"/>
        <v/>
      </c>
      <c r="Y26" s="128" t="str">
        <f t="shared" si="1"/>
        <v/>
      </c>
      <c r="Z26" s="129" t="str">
        <f t="shared" si="20"/>
        <v/>
      </c>
      <c r="AA26" s="128" t="str">
        <f t="shared" si="3"/>
        <v/>
      </c>
      <c r="AB26" s="129" t="str">
        <f t="shared" si="29"/>
        <v/>
      </c>
      <c r="AC26" s="130" t="str">
        <f t="shared" ref="AC26:AC27" si="30">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1"/>
      <c r="AE26" s="132"/>
      <c r="AF26" s="146" t="s">
        <v>240</v>
      </c>
      <c r="AG26" s="132" t="s">
        <v>212</v>
      </c>
      <c r="AH26" s="134">
        <v>44927</v>
      </c>
      <c r="AI26" s="134"/>
      <c r="AJ26" s="132"/>
      <c r="AK26" s="148"/>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69" ht="151.5" hidden="1" customHeight="1" x14ac:dyDescent="0.25">
      <c r="A27" s="230"/>
      <c r="B27" s="200"/>
      <c r="C27" s="200"/>
      <c r="D27" s="200"/>
      <c r="E27" s="215"/>
      <c r="F27" s="200"/>
      <c r="G27" s="203"/>
      <c r="H27" s="206"/>
      <c r="I27" s="221"/>
      <c r="J27" s="224"/>
      <c r="K27" s="221">
        <f t="shared" si="18"/>
        <v>0</v>
      </c>
      <c r="L27" s="206"/>
      <c r="M27" s="221"/>
      <c r="N27" s="218"/>
      <c r="O27" s="6">
        <v>6</v>
      </c>
      <c r="P27" s="137"/>
      <c r="Q27" s="124" t="str">
        <f t="shared" si="27"/>
        <v/>
      </c>
      <c r="R27" s="125"/>
      <c r="S27" s="125"/>
      <c r="T27" s="126" t="str">
        <f t="shared" si="19"/>
        <v/>
      </c>
      <c r="U27" s="125"/>
      <c r="V27" s="125"/>
      <c r="W27" s="125"/>
      <c r="X27" s="127" t="str">
        <f t="shared" si="28"/>
        <v/>
      </c>
      <c r="Y27" s="128" t="str">
        <f t="shared" si="1"/>
        <v/>
      </c>
      <c r="Z27" s="129" t="str">
        <f t="shared" si="20"/>
        <v/>
      </c>
      <c r="AA27" s="128" t="str">
        <f t="shared" si="3"/>
        <v/>
      </c>
      <c r="AB27" s="129" t="str">
        <f t="shared" si="29"/>
        <v/>
      </c>
      <c r="AC27" s="130" t="str">
        <f t="shared" si="30"/>
        <v/>
      </c>
      <c r="AD27" s="131"/>
      <c r="AE27" s="132"/>
      <c r="AF27" s="146" t="s">
        <v>240</v>
      </c>
      <c r="AG27" s="132" t="s">
        <v>212</v>
      </c>
      <c r="AH27" s="134">
        <v>44927</v>
      </c>
      <c r="AI27" s="134"/>
      <c r="AJ27" s="132"/>
      <c r="AK27" s="148"/>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row>
    <row r="28" spans="1:69" ht="192.6" customHeight="1" x14ac:dyDescent="0.25">
      <c r="A28" s="207">
        <v>4</v>
      </c>
      <c r="B28" s="198" t="s">
        <v>133</v>
      </c>
      <c r="C28" s="198" t="s">
        <v>234</v>
      </c>
      <c r="D28" s="198" t="s">
        <v>255</v>
      </c>
      <c r="E28" s="213" t="s">
        <v>250</v>
      </c>
      <c r="F28" s="198" t="s">
        <v>122</v>
      </c>
      <c r="G28" s="201">
        <v>12</v>
      </c>
      <c r="H28" s="245" t="str">
        <f>IF(G28&lt;=0,"",IF(G28&lt;=2,"Muy Baja",IF(G28&lt;=24,"Baja",IF(G28&lt;=500,"Media",IF(G28&lt;=5000,"Alta","Muy Alta")))))</f>
        <v>Baja</v>
      </c>
      <c r="I28" s="219">
        <f>IF(H28="","",IF(H28="Muy Baja",0.2,IF(H28="Baja",0.4,IF(H28="Media",0.6,IF(H28="Alta",0.8,IF(H28="Muy Alta",1,))))))</f>
        <v>0.4</v>
      </c>
      <c r="J28" s="222" t="s">
        <v>155</v>
      </c>
      <c r="K28" s="219" t="str">
        <f>IF(NOT(ISERROR(MATCH(J28,'Tabla Impacto'!$B$221:$B$223,0))),'Tabla Impacto'!$F$223&amp;"Por favor no seleccionar los criterios de impacto(Afectación Económica o presupuestal y Pérdida Reputacional)",J28)</f>
        <v xml:space="preserve">     El riesgo afecta la imagen de la entidad a nivel nacional, con efecto publicitarios sostenible a nivel país</v>
      </c>
      <c r="L28" s="204" t="str">
        <f>IF(OR(K28='Tabla Impacto'!$C$11,K28='Tabla Impacto'!$D$11),"Leve",IF(OR(K28='Tabla Impacto'!$C$12,K28='Tabla Impacto'!$D$12),"Menor",IF(OR(K28='Tabla Impacto'!$C$13,K28='Tabla Impacto'!$D$13),"Moderado",IF(OR(K28='Tabla Impacto'!$C$14,K28='Tabla Impacto'!$D$14),"Mayor",IF(OR(K28='Tabla Impacto'!$C$15,K28='Tabla Impacto'!$D$15),"Catastrófico","")))))</f>
        <v>Catastrófico</v>
      </c>
      <c r="M28" s="219">
        <f>IF(L28="","",IF(L28="Leve",0.2,IF(L28="Menor",0.4,IF(L28="Moderado",0.6,IF(L28="Mayor",0.8,IF(L28="Catastrófico",1,))))))</f>
        <v>1</v>
      </c>
      <c r="N28" s="216"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Extremo</v>
      </c>
      <c r="O28" s="6">
        <v>1</v>
      </c>
      <c r="P28" s="195" t="s">
        <v>235</v>
      </c>
      <c r="Q28" s="138" t="str">
        <f>IF(OR(R28="Preventivo",R28="Detectivo"),"Probabilidad",IF(R28="Correctivo","Impacto",""))</f>
        <v>Probabilidad</v>
      </c>
      <c r="R28" s="139" t="s">
        <v>14</v>
      </c>
      <c r="S28" s="139" t="s">
        <v>10</v>
      </c>
      <c r="T28" s="140" t="str">
        <f>IF(AND(R28="Preventivo",S28="Automático"),"50%",IF(AND(R28="Preventivo",S28="Manual"),"40%",IF(AND(R28="Detectivo",S28="Automático"),"40%",IF(AND(R28="Detectivo",S28="Manual"),"30%",IF(AND(R28="Correctivo",S28="Automático"),"35%",IF(AND(R28="Correctivo",S28="Manual"),"25%",""))))))</f>
        <v>50%</v>
      </c>
      <c r="U28" s="139" t="s">
        <v>19</v>
      </c>
      <c r="V28" s="139" t="s">
        <v>22</v>
      </c>
      <c r="W28" s="139" t="s">
        <v>118</v>
      </c>
      <c r="X28" s="141">
        <f>IFERROR(IF(Q28="Probabilidad",(I28-(+I28*T28)),IF(Q28="Impacto",I28,"")),"")</f>
        <v>0.2</v>
      </c>
      <c r="Y28" s="142" t="str">
        <f>IFERROR(IF(X28="","",IF(X28&lt;=0.2,"Muy Baja",IF(X28&lt;=0.4,"Baja",IF(X28&lt;=0.6,"Media",IF(X28&lt;=0.8,"Alta","Muy Alta"))))),"")</f>
        <v>Muy Baja</v>
      </c>
      <c r="Z28" s="143">
        <f>+X28</f>
        <v>0.2</v>
      </c>
      <c r="AA28" s="142" t="str">
        <f>IFERROR(IF(AB28="","",IF(AB28&lt;=0.2,"Leve",IF(AB28&lt;=0.4,"Menor",IF(AB28&lt;=0.6,"Moderado",IF(AB28&lt;=0.8,"Mayor","Catastrófico"))))),"")</f>
        <v>Catastrófico</v>
      </c>
      <c r="AB28" s="143">
        <f>IFERROR(IF(Q28="Impacto",(M28-(+M28*T28)),IF(Q28="Probabilidad",M28,"")),"")</f>
        <v>1</v>
      </c>
      <c r="AC28" s="144"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Extremo</v>
      </c>
      <c r="AD28" s="145"/>
      <c r="AE28" s="146" t="s">
        <v>236</v>
      </c>
      <c r="AF28" s="146" t="s">
        <v>240</v>
      </c>
      <c r="AG28" s="146" t="s">
        <v>217</v>
      </c>
      <c r="AH28" s="147">
        <v>44927</v>
      </c>
      <c r="AI28" s="152" t="s">
        <v>242</v>
      </c>
      <c r="AJ28" s="132"/>
      <c r="AK28" s="148" t="s">
        <v>40</v>
      </c>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1:69" ht="147" customHeight="1" x14ac:dyDescent="0.25">
      <c r="A29" s="208"/>
      <c r="B29" s="199"/>
      <c r="C29" s="199"/>
      <c r="D29" s="199"/>
      <c r="E29" s="214"/>
      <c r="F29" s="199"/>
      <c r="G29" s="202"/>
      <c r="H29" s="246"/>
      <c r="I29" s="220"/>
      <c r="J29" s="223"/>
      <c r="K29" s="220">
        <f t="shared" ref="K29:K33" si="31">IF(NOT(ISERROR(MATCH(J29,_xlfn.ANCHORARRAY(E40),0))),I42&amp;"Por favor no seleccionar los criterios de impacto",J29)</f>
        <v>0</v>
      </c>
      <c r="L29" s="205"/>
      <c r="M29" s="220"/>
      <c r="N29" s="217"/>
      <c r="O29" s="6">
        <v>2</v>
      </c>
      <c r="P29" s="196"/>
      <c r="Q29" s="138" t="str">
        <f>IF(OR(R29="Preventivo",R29="Detectivo"),"Probabilidad",IF(R29="Correctivo","Impacto",""))</f>
        <v>Probabilidad</v>
      </c>
      <c r="R29" s="139" t="s">
        <v>14</v>
      </c>
      <c r="S29" s="139" t="s">
        <v>10</v>
      </c>
      <c r="T29" s="140" t="str">
        <f t="shared" ref="T29:T33" si="32">IF(AND(R29="Preventivo",S29="Automático"),"50%",IF(AND(R29="Preventivo",S29="Manual"),"40%",IF(AND(R29="Detectivo",S29="Automático"),"40%",IF(AND(R29="Detectivo",S29="Manual"),"30%",IF(AND(R29="Correctivo",S29="Automático"),"35%",IF(AND(R29="Correctivo",S29="Manual"),"25%",""))))))</f>
        <v>50%</v>
      </c>
      <c r="U29" s="139" t="s">
        <v>19</v>
      </c>
      <c r="V29" s="139" t="s">
        <v>22</v>
      </c>
      <c r="W29" s="139" t="s">
        <v>118</v>
      </c>
      <c r="X29" s="141">
        <f>IFERROR(IF(AND(Q28="Probabilidad",Q29="Probabilidad"),(Z28-(+Z28*T29)),IF(Q29="Probabilidad",(I28-(+I28*T29)),IF(Q29="Impacto",Z28,""))),"")</f>
        <v>0.1</v>
      </c>
      <c r="Y29" s="142" t="str">
        <f t="shared" si="1"/>
        <v>Muy Baja</v>
      </c>
      <c r="Z29" s="143">
        <f t="shared" ref="Z29:Z33" si="33">+X29</f>
        <v>0.1</v>
      </c>
      <c r="AA29" s="142" t="str">
        <f t="shared" si="3"/>
        <v>Catastrófico</v>
      </c>
      <c r="AB29" s="143">
        <f>IFERROR(IF(AND(Q28="Impacto",Q29="Impacto"),(AB28-(+AB28*T29)),IF(Q29="Impacto",(M28-(+M28*T29)),IF(Q29="Probabilidad",AB28,""))),"")</f>
        <v>1</v>
      </c>
      <c r="AC29" s="144" t="str">
        <f t="shared" ref="AC29:AC30" si="34">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Extremo</v>
      </c>
      <c r="AD29" s="145"/>
      <c r="AE29" s="146" t="s">
        <v>237</v>
      </c>
      <c r="AF29" s="146" t="s">
        <v>240</v>
      </c>
      <c r="AG29" s="146" t="s">
        <v>217</v>
      </c>
      <c r="AH29" s="147">
        <v>44927</v>
      </c>
      <c r="AI29" s="152" t="s">
        <v>241</v>
      </c>
      <c r="AJ29" s="132"/>
      <c r="AK29" s="148" t="s">
        <v>40</v>
      </c>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row>
    <row r="30" spans="1:69" ht="151.5" customHeight="1" x14ac:dyDescent="0.25">
      <c r="A30" s="208"/>
      <c r="B30" s="199"/>
      <c r="C30" s="199"/>
      <c r="D30" s="199"/>
      <c r="E30" s="214"/>
      <c r="F30" s="199"/>
      <c r="G30" s="202"/>
      <c r="H30" s="246"/>
      <c r="I30" s="220"/>
      <c r="J30" s="223"/>
      <c r="K30" s="220">
        <f t="shared" si="31"/>
        <v>0</v>
      </c>
      <c r="L30" s="205"/>
      <c r="M30" s="220"/>
      <c r="N30" s="217"/>
      <c r="O30" s="6">
        <v>3</v>
      </c>
      <c r="P30" s="196"/>
      <c r="Q30" s="138" t="str">
        <f>IF(OR(R30="Preventivo",R30="Detectivo"),"Probabilidad",IF(R30="Correctivo","Impacto",""))</f>
        <v>Probabilidad</v>
      </c>
      <c r="R30" s="139" t="s">
        <v>14</v>
      </c>
      <c r="S30" s="139" t="s">
        <v>10</v>
      </c>
      <c r="T30" s="140" t="str">
        <f t="shared" si="32"/>
        <v>50%</v>
      </c>
      <c r="U30" s="139" t="s">
        <v>19</v>
      </c>
      <c r="V30" s="139" t="s">
        <v>22</v>
      </c>
      <c r="W30" s="139" t="s">
        <v>118</v>
      </c>
      <c r="X30" s="141">
        <f>IFERROR(IF(AND(Q29="Probabilidad",Q30="Probabilidad"),(Z29-(+Z29*T30)),IF(AND(Q29="Impacto",Q30="Probabilidad"),(Z28-(+Z28*T30)),IF(Q30="Impacto",Z29,""))),"")</f>
        <v>0.05</v>
      </c>
      <c r="Y30" s="142" t="str">
        <f t="shared" si="1"/>
        <v>Muy Baja</v>
      </c>
      <c r="Z30" s="143">
        <f t="shared" si="33"/>
        <v>0.05</v>
      </c>
      <c r="AA30" s="142" t="str">
        <f t="shared" si="3"/>
        <v>Catastrófico</v>
      </c>
      <c r="AB30" s="143">
        <f>IFERROR(IF(AND(Q29="Impacto",Q30="Impacto"),(AB29-(+AB29*T30)),IF(AND(Q29="Probabilidad",Q30="Impacto"),(AB28-(+AB28*T30)),IF(Q30="Probabilidad",AB29,""))),"")</f>
        <v>1</v>
      </c>
      <c r="AC30" s="144" t="str">
        <f t="shared" si="34"/>
        <v>Extremo</v>
      </c>
      <c r="AD30" s="145"/>
      <c r="AE30" s="146" t="s">
        <v>238</v>
      </c>
      <c r="AF30" s="146" t="s">
        <v>240</v>
      </c>
      <c r="AG30" s="146" t="s">
        <v>217</v>
      </c>
      <c r="AH30" s="147">
        <v>44927</v>
      </c>
      <c r="AI30" s="152" t="s">
        <v>241</v>
      </c>
      <c r="AJ30" s="132"/>
      <c r="AK30" s="148" t="s">
        <v>40</v>
      </c>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151.5" customHeight="1" x14ac:dyDescent="0.25">
      <c r="A31" s="208"/>
      <c r="B31" s="199"/>
      <c r="C31" s="199"/>
      <c r="D31" s="199"/>
      <c r="E31" s="214"/>
      <c r="F31" s="199"/>
      <c r="G31" s="202"/>
      <c r="H31" s="246"/>
      <c r="I31" s="220"/>
      <c r="J31" s="223"/>
      <c r="K31" s="220">
        <f t="shared" si="31"/>
        <v>0</v>
      </c>
      <c r="L31" s="205"/>
      <c r="M31" s="220"/>
      <c r="N31" s="217"/>
      <c r="O31" s="6">
        <v>4</v>
      </c>
      <c r="P31" s="197"/>
      <c r="Q31" s="138" t="str">
        <f>IF(OR(R31="Preventivo",R31="Detectivo"),"Probabilidad",IF(R31="Correctivo","Impacto",""))</f>
        <v>Probabilidad</v>
      </c>
      <c r="R31" s="139" t="s">
        <v>14</v>
      </c>
      <c r="S31" s="139" t="s">
        <v>10</v>
      </c>
      <c r="T31" s="140" t="str">
        <f t="shared" ref="T31" si="35">IF(AND(R31="Preventivo",S31="Automático"),"50%",IF(AND(R31="Preventivo",S31="Manual"),"40%",IF(AND(R31="Detectivo",S31="Automático"),"40%",IF(AND(R31="Detectivo",S31="Manual"),"30%",IF(AND(R31="Correctivo",S31="Automático"),"35%",IF(AND(R31="Correctivo",S31="Manual"),"25%",""))))))</f>
        <v>50%</v>
      </c>
      <c r="U31" s="139" t="s">
        <v>19</v>
      </c>
      <c r="V31" s="139" t="s">
        <v>22</v>
      </c>
      <c r="W31" s="139" t="s">
        <v>118</v>
      </c>
      <c r="X31" s="141">
        <f>IFERROR(IF(AND(Q30="Probabilidad",Q31="Probabilidad"),(Z30-(+Z30*T31)),IF(AND(Q30="Impacto",Q31="Probabilidad"),(Z29-(+Z29*T31)),IF(Q31="Impacto",Z30,""))),"")</f>
        <v>2.5000000000000001E-2</v>
      </c>
      <c r="Y31" s="142" t="str">
        <f t="shared" ref="Y31" si="36">IFERROR(IF(X31="","",IF(X31&lt;=0.2,"Muy Baja",IF(X31&lt;=0.4,"Baja",IF(X31&lt;=0.6,"Media",IF(X31&lt;=0.8,"Alta","Muy Alta"))))),"")</f>
        <v>Muy Baja</v>
      </c>
      <c r="Z31" s="143">
        <f t="shared" ref="Z31" si="37">+X31</f>
        <v>2.5000000000000001E-2</v>
      </c>
      <c r="AA31" s="142" t="str">
        <f t="shared" ref="AA31" si="38">IFERROR(IF(AB31="","",IF(AB31&lt;=0.2,"Leve",IF(AB31&lt;=0.4,"Menor",IF(AB31&lt;=0.6,"Moderado",IF(AB31&lt;=0.8,"Mayor","Catastrófico"))))),"")</f>
        <v>Catastrófico</v>
      </c>
      <c r="AB31" s="143">
        <f>IFERROR(IF(AND(Q30="Impacto",Q31="Impacto"),(AB30-(+AB30*T31)),IF(AND(Q30="Probabilidad",Q31="Impacto"),(AB29-(+AB29*T31)),IF(Q31="Probabilidad",AB30,""))),"")</f>
        <v>1</v>
      </c>
      <c r="AC31" s="144" t="str">
        <f t="shared" ref="AC31" si="39">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Extremo</v>
      </c>
      <c r="AD31" s="145"/>
      <c r="AE31" s="132" t="s">
        <v>239</v>
      </c>
      <c r="AF31" s="146" t="s">
        <v>240</v>
      </c>
      <c r="AG31" s="146" t="s">
        <v>217</v>
      </c>
      <c r="AH31" s="147">
        <v>44927</v>
      </c>
      <c r="AI31" s="152" t="s">
        <v>241</v>
      </c>
      <c r="AJ31" s="132"/>
      <c r="AK31" s="148" t="s">
        <v>40</v>
      </c>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151.5" hidden="1" customHeight="1" x14ac:dyDescent="0.25">
      <c r="A32" s="208"/>
      <c r="B32" s="199"/>
      <c r="C32" s="199"/>
      <c r="D32" s="199"/>
      <c r="E32" s="214"/>
      <c r="F32" s="199"/>
      <c r="G32" s="202"/>
      <c r="H32" s="246"/>
      <c r="I32" s="220"/>
      <c r="J32" s="223"/>
      <c r="K32" s="220">
        <f t="shared" si="31"/>
        <v>0</v>
      </c>
      <c r="L32" s="205"/>
      <c r="M32" s="220"/>
      <c r="N32" s="217"/>
      <c r="O32" s="6">
        <v>5</v>
      </c>
      <c r="P32" s="123"/>
      <c r="Q32" s="124" t="str">
        <f t="shared" ref="Q32:Q33" si="40">IF(OR(R32="Preventivo",R32="Detectivo"),"Probabilidad",IF(R32="Correctivo","Impacto",""))</f>
        <v/>
      </c>
      <c r="R32" s="125"/>
      <c r="S32" s="125"/>
      <c r="T32" s="126" t="str">
        <f t="shared" si="32"/>
        <v/>
      </c>
      <c r="U32" s="125"/>
      <c r="V32" s="125"/>
      <c r="W32" s="125"/>
      <c r="X32" s="136" t="str">
        <f t="shared" ref="X32:X33" si="41">IFERROR(IF(AND(Q31="Probabilidad",Q32="Probabilidad"),(Z31-(+Z31*T32)),IF(AND(Q31="Impacto",Q32="Probabilidad"),(Z30-(+Z30*T32)),IF(Q32="Impacto",Z31,""))),"")</f>
        <v/>
      </c>
      <c r="Y32" s="128" t="str">
        <f>IFERROR(IF(X32="","",IF(X32&lt;=0.2,"Muy Baja",IF(X32&lt;=0.4,"Baja",IF(X32&lt;=0.6,"Media",IF(X32&lt;=0.8,"Alta","Muy Alta"))))),"")</f>
        <v/>
      </c>
      <c r="Z32" s="129" t="str">
        <f t="shared" si="33"/>
        <v/>
      </c>
      <c r="AA32" s="128" t="str">
        <f t="shared" si="3"/>
        <v/>
      </c>
      <c r="AB32" s="129" t="str">
        <f t="shared" ref="AB32:AB33" si="42">IFERROR(IF(AND(Q31="Impacto",Q32="Impacto"),(AB31-(+AB31*T32)),IF(AND(Q31="Probabilidad",Q32="Impacto"),(AB30-(+AB30*T32)),IF(Q32="Probabilidad",AB31,""))),"")</f>
        <v/>
      </c>
      <c r="AC32" s="130" t="str">
        <f t="shared" ref="AC32:AC33" si="43">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1"/>
      <c r="AE32" s="132"/>
      <c r="AF32" s="146"/>
      <c r="AG32" s="133"/>
      <c r="AH32" s="134"/>
      <c r="AI32" s="134"/>
      <c r="AJ32" s="132"/>
      <c r="AK32" s="148"/>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151.5" hidden="1" customHeight="1" x14ac:dyDescent="0.25">
      <c r="A33" s="209"/>
      <c r="B33" s="200"/>
      <c r="C33" s="200"/>
      <c r="D33" s="200"/>
      <c r="E33" s="215"/>
      <c r="F33" s="200"/>
      <c r="G33" s="203"/>
      <c r="H33" s="247"/>
      <c r="I33" s="221"/>
      <c r="J33" s="224"/>
      <c r="K33" s="221">
        <f t="shared" si="31"/>
        <v>0</v>
      </c>
      <c r="L33" s="206"/>
      <c r="M33" s="221"/>
      <c r="N33" s="218"/>
      <c r="O33" s="6">
        <v>6</v>
      </c>
      <c r="P33" s="123"/>
      <c r="Q33" s="124" t="str">
        <f t="shared" si="40"/>
        <v/>
      </c>
      <c r="R33" s="125"/>
      <c r="S33" s="125"/>
      <c r="T33" s="126" t="str">
        <f t="shared" si="32"/>
        <v/>
      </c>
      <c r="U33" s="125"/>
      <c r="V33" s="125"/>
      <c r="W33" s="125"/>
      <c r="X33" s="127" t="str">
        <f t="shared" si="41"/>
        <v/>
      </c>
      <c r="Y33" s="128" t="str">
        <f t="shared" si="1"/>
        <v/>
      </c>
      <c r="Z33" s="129" t="str">
        <f t="shared" si="33"/>
        <v/>
      </c>
      <c r="AA33" s="128" t="str">
        <f t="shared" si="3"/>
        <v/>
      </c>
      <c r="AB33" s="129" t="str">
        <f t="shared" si="42"/>
        <v/>
      </c>
      <c r="AC33" s="130" t="str">
        <f t="shared" si="43"/>
        <v/>
      </c>
      <c r="AD33" s="131"/>
      <c r="AE33" s="132"/>
      <c r="AF33" s="146"/>
      <c r="AG33" s="133"/>
      <c r="AH33" s="134"/>
      <c r="AI33" s="134"/>
      <c r="AJ33" s="132"/>
      <c r="AK33" s="148"/>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ht="151.5" hidden="1" customHeight="1" x14ac:dyDescent="0.25">
      <c r="A34" s="207">
        <v>5</v>
      </c>
      <c r="B34" s="198"/>
      <c r="C34" s="198"/>
      <c r="D34" s="198"/>
      <c r="E34" s="213"/>
      <c r="F34" s="198"/>
      <c r="G34" s="201"/>
      <c r="H34" s="204"/>
      <c r="I34" s="219"/>
      <c r="J34" s="222"/>
      <c r="K34" s="219"/>
      <c r="L34" s="204"/>
      <c r="M34" s="219"/>
      <c r="N34" s="216"/>
      <c r="O34" s="6"/>
      <c r="P34" s="195"/>
      <c r="Q34" s="138"/>
      <c r="R34" s="139"/>
      <c r="S34" s="139"/>
      <c r="T34" s="140"/>
      <c r="U34" s="139"/>
      <c r="V34" s="139"/>
      <c r="W34" s="139"/>
      <c r="X34" s="141"/>
      <c r="Y34" s="142"/>
      <c r="Z34" s="143"/>
      <c r="AA34" s="142"/>
      <c r="AB34" s="143"/>
      <c r="AC34" s="144"/>
      <c r="AD34" s="145"/>
      <c r="AE34" s="146"/>
      <c r="AF34" s="146"/>
      <c r="AG34" s="146"/>
      <c r="AH34" s="147"/>
      <c r="AI34" s="152"/>
      <c r="AJ34" s="132"/>
      <c r="AK34" s="148"/>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ht="151.5" hidden="1" customHeight="1" x14ac:dyDescent="0.25">
      <c r="A35" s="208"/>
      <c r="B35" s="199"/>
      <c r="C35" s="199"/>
      <c r="D35" s="199"/>
      <c r="E35" s="214"/>
      <c r="F35" s="199"/>
      <c r="G35" s="202"/>
      <c r="H35" s="205"/>
      <c r="I35" s="220"/>
      <c r="J35" s="223"/>
      <c r="K35" s="220"/>
      <c r="L35" s="205"/>
      <c r="M35" s="220"/>
      <c r="N35" s="217"/>
      <c r="O35" s="6"/>
      <c r="P35" s="196"/>
      <c r="Q35" s="138"/>
      <c r="R35" s="139"/>
      <c r="S35" s="139"/>
      <c r="T35" s="140"/>
      <c r="U35" s="139"/>
      <c r="V35" s="139"/>
      <c r="W35" s="139"/>
      <c r="X35" s="141"/>
      <c r="Y35" s="142"/>
      <c r="Z35" s="143"/>
      <c r="AA35" s="142"/>
      <c r="AB35" s="143"/>
      <c r="AC35" s="144"/>
      <c r="AD35" s="145"/>
      <c r="AE35" s="146"/>
      <c r="AF35" s="146"/>
      <c r="AG35" s="146"/>
      <c r="AH35" s="147"/>
      <c r="AI35" s="152"/>
      <c r="AJ35" s="132"/>
      <c r="AK35" s="148"/>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t="151.5" hidden="1" customHeight="1" x14ac:dyDescent="0.25">
      <c r="A36" s="208"/>
      <c r="B36" s="199"/>
      <c r="C36" s="199"/>
      <c r="D36" s="199"/>
      <c r="E36" s="214"/>
      <c r="F36" s="199"/>
      <c r="G36" s="202"/>
      <c r="H36" s="205"/>
      <c r="I36" s="220"/>
      <c r="J36" s="223"/>
      <c r="K36" s="220"/>
      <c r="L36" s="205"/>
      <c r="M36" s="220"/>
      <c r="N36" s="217"/>
      <c r="O36" s="6"/>
      <c r="P36" s="196"/>
      <c r="Q36" s="138"/>
      <c r="R36" s="139"/>
      <c r="S36" s="139"/>
      <c r="T36" s="140"/>
      <c r="U36" s="139"/>
      <c r="V36" s="139"/>
      <c r="W36" s="139"/>
      <c r="X36" s="141"/>
      <c r="Y36" s="142"/>
      <c r="Z36" s="143"/>
      <c r="AA36" s="142"/>
      <c r="AB36" s="143"/>
      <c r="AC36" s="144"/>
      <c r="AD36" s="145"/>
      <c r="AE36" s="146"/>
      <c r="AF36" s="146"/>
      <c r="AG36" s="146"/>
      <c r="AH36" s="147"/>
      <c r="AI36" s="152"/>
      <c r="AJ36" s="132"/>
      <c r="AK36" s="148"/>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ht="151.5" hidden="1" customHeight="1" x14ac:dyDescent="0.25">
      <c r="A37" s="208"/>
      <c r="B37" s="199"/>
      <c r="C37" s="199"/>
      <c r="D37" s="199"/>
      <c r="E37" s="214"/>
      <c r="F37" s="199"/>
      <c r="G37" s="202"/>
      <c r="H37" s="205"/>
      <c r="I37" s="220"/>
      <c r="J37" s="223"/>
      <c r="K37" s="220"/>
      <c r="L37" s="205"/>
      <c r="M37" s="220"/>
      <c r="N37" s="217"/>
      <c r="O37" s="6"/>
      <c r="P37" s="197"/>
      <c r="Q37" s="138"/>
      <c r="R37" s="139"/>
      <c r="S37" s="139"/>
      <c r="T37" s="140"/>
      <c r="U37" s="139"/>
      <c r="V37" s="139"/>
      <c r="W37" s="139"/>
      <c r="X37" s="141"/>
      <c r="Y37" s="142"/>
      <c r="Z37" s="143"/>
      <c r="AA37" s="142"/>
      <c r="AB37" s="143"/>
      <c r="AC37" s="144"/>
      <c r="AD37" s="145"/>
      <c r="AE37" s="146"/>
      <c r="AF37" s="146"/>
      <c r="AG37" s="146"/>
      <c r="AH37" s="147"/>
      <c r="AI37" s="152"/>
      <c r="AJ37" s="132"/>
      <c r="AK37" s="148"/>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t="151.5" hidden="1" customHeight="1" x14ac:dyDescent="0.25">
      <c r="A38" s="208"/>
      <c r="B38" s="199"/>
      <c r="C38" s="199"/>
      <c r="D38" s="199"/>
      <c r="E38" s="214"/>
      <c r="F38" s="199"/>
      <c r="G38" s="202"/>
      <c r="H38" s="205"/>
      <c r="I38" s="220"/>
      <c r="J38" s="223"/>
      <c r="K38" s="220"/>
      <c r="L38" s="205"/>
      <c r="M38" s="220"/>
      <c r="N38" s="217"/>
      <c r="O38" s="6"/>
      <c r="P38" s="123"/>
      <c r="Q38" s="124"/>
      <c r="R38" s="125"/>
      <c r="S38" s="125"/>
      <c r="T38" s="126"/>
      <c r="U38" s="125"/>
      <c r="V38" s="125"/>
      <c r="W38" s="125"/>
      <c r="X38" s="127"/>
      <c r="Y38" s="128"/>
      <c r="Z38" s="129"/>
      <c r="AA38" s="128"/>
      <c r="AB38" s="129"/>
      <c r="AC38" s="130"/>
      <c r="AD38" s="131"/>
      <c r="AE38" s="132"/>
      <c r="AF38" s="132"/>
      <c r="AG38" s="133"/>
      <c r="AH38" s="134"/>
      <c r="AI38" s="134"/>
      <c r="AJ38" s="132"/>
      <c r="AK38" s="148"/>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t="151.5" hidden="1" customHeight="1" x14ac:dyDescent="0.25">
      <c r="A39" s="209"/>
      <c r="B39" s="200"/>
      <c r="C39" s="200"/>
      <c r="D39" s="200"/>
      <c r="E39" s="215"/>
      <c r="F39" s="200"/>
      <c r="G39" s="203"/>
      <c r="H39" s="206"/>
      <c r="I39" s="221"/>
      <c r="J39" s="224"/>
      <c r="K39" s="221"/>
      <c r="L39" s="206"/>
      <c r="M39" s="221"/>
      <c r="N39" s="218"/>
      <c r="O39" s="6"/>
      <c r="P39" s="123"/>
      <c r="Q39" s="124"/>
      <c r="R39" s="125"/>
      <c r="S39" s="125"/>
      <c r="T39" s="126"/>
      <c r="U39" s="125"/>
      <c r="V39" s="125"/>
      <c r="W39" s="125"/>
      <c r="X39" s="127"/>
      <c r="Y39" s="128"/>
      <c r="Z39" s="129"/>
      <c r="AA39" s="128"/>
      <c r="AB39" s="129"/>
      <c r="AC39" s="130"/>
      <c r="AD39" s="131"/>
      <c r="AE39" s="132"/>
      <c r="AF39" s="132"/>
      <c r="AG39" s="133"/>
      <c r="AH39" s="134"/>
      <c r="AI39" s="134"/>
      <c r="AJ39" s="132"/>
      <c r="AK39" s="148"/>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t="151.5" hidden="1" customHeight="1" x14ac:dyDescent="0.25">
      <c r="A40" s="207">
        <v>6</v>
      </c>
      <c r="B40" s="198"/>
      <c r="C40" s="198"/>
      <c r="D40" s="198"/>
      <c r="E40" s="213"/>
      <c r="F40" s="198"/>
      <c r="G40" s="201"/>
      <c r="H40" s="204"/>
      <c r="I40" s="219"/>
      <c r="J40" s="222"/>
      <c r="K40" s="225"/>
      <c r="L40" s="204"/>
      <c r="M40" s="219"/>
      <c r="N40" s="216"/>
      <c r="O40" s="6"/>
      <c r="P40" s="149"/>
      <c r="Q40" s="138"/>
      <c r="R40" s="139"/>
      <c r="S40" s="139"/>
      <c r="T40" s="140"/>
      <c r="U40" s="139"/>
      <c r="V40" s="139"/>
      <c r="W40" s="139"/>
      <c r="X40" s="141"/>
      <c r="Y40" s="142"/>
      <c r="Z40" s="143"/>
      <c r="AA40" s="142"/>
      <c r="AB40" s="143"/>
      <c r="AC40" s="144"/>
      <c r="AD40" s="145"/>
      <c r="AE40" s="146"/>
      <c r="AF40" s="146"/>
      <c r="AG40" s="146"/>
      <c r="AH40" s="147"/>
      <c r="AI40" s="147"/>
      <c r="AJ40" s="146"/>
      <c r="AK40" s="148"/>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69" ht="151.5" hidden="1" customHeight="1" x14ac:dyDescent="0.25">
      <c r="A41" s="208"/>
      <c r="B41" s="199"/>
      <c r="C41" s="199"/>
      <c r="D41" s="199"/>
      <c r="E41" s="214"/>
      <c r="F41" s="199"/>
      <c r="G41" s="202"/>
      <c r="H41" s="205"/>
      <c r="I41" s="220"/>
      <c r="J41" s="223"/>
      <c r="K41" s="226"/>
      <c r="L41" s="205"/>
      <c r="M41" s="220"/>
      <c r="N41" s="217"/>
      <c r="O41" s="6"/>
      <c r="P41" s="149"/>
      <c r="Q41" s="138"/>
      <c r="R41" s="139"/>
      <c r="S41" s="139"/>
      <c r="T41" s="140"/>
      <c r="U41" s="139"/>
      <c r="V41" s="139"/>
      <c r="W41" s="139"/>
      <c r="X41" s="141"/>
      <c r="Y41" s="142"/>
      <c r="Z41" s="143"/>
      <c r="AA41" s="142"/>
      <c r="AB41" s="143"/>
      <c r="AC41" s="144"/>
      <c r="AD41" s="145"/>
      <c r="AE41" s="146"/>
      <c r="AF41" s="146"/>
      <c r="AG41" s="146"/>
      <c r="AH41" s="147"/>
      <c r="AI41" s="147"/>
      <c r="AJ41" s="146"/>
      <c r="AK41" s="148"/>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1:69" ht="151.5" hidden="1" customHeight="1" x14ac:dyDescent="0.25">
      <c r="A42" s="208"/>
      <c r="B42" s="199"/>
      <c r="C42" s="199"/>
      <c r="D42" s="199"/>
      <c r="E42" s="214"/>
      <c r="F42" s="199"/>
      <c r="G42" s="202"/>
      <c r="H42" s="205"/>
      <c r="I42" s="220"/>
      <c r="J42" s="223"/>
      <c r="K42" s="226"/>
      <c r="L42" s="205"/>
      <c r="M42" s="220"/>
      <c r="N42" s="217"/>
      <c r="O42" s="6"/>
      <c r="P42" s="146"/>
      <c r="Q42" s="138"/>
      <c r="R42" s="139"/>
      <c r="S42" s="139"/>
      <c r="T42" s="140"/>
      <c r="U42" s="139"/>
      <c r="V42" s="139"/>
      <c r="W42" s="139"/>
      <c r="X42" s="141"/>
      <c r="Y42" s="142"/>
      <c r="Z42" s="143"/>
      <c r="AA42" s="142"/>
      <c r="AB42" s="143"/>
      <c r="AC42" s="144"/>
      <c r="AD42" s="145"/>
      <c r="AE42" s="146"/>
      <c r="AF42" s="146"/>
      <c r="AG42" s="146"/>
      <c r="AH42" s="147"/>
      <c r="AI42" s="147"/>
      <c r="AJ42" s="146"/>
      <c r="AK42" s="148"/>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1:69" ht="151.5" hidden="1" customHeight="1" x14ac:dyDescent="0.25">
      <c r="A43" s="208"/>
      <c r="B43" s="199"/>
      <c r="C43" s="199"/>
      <c r="D43" s="199"/>
      <c r="E43" s="214"/>
      <c r="F43" s="199"/>
      <c r="G43" s="202"/>
      <c r="H43" s="205"/>
      <c r="I43" s="220"/>
      <c r="J43" s="223"/>
      <c r="K43" s="226"/>
      <c r="L43" s="205"/>
      <c r="M43" s="220"/>
      <c r="N43" s="217"/>
      <c r="O43" s="122"/>
      <c r="P43" s="123"/>
      <c r="Q43" s="124"/>
      <c r="R43" s="125"/>
      <c r="S43" s="125"/>
      <c r="T43" s="126"/>
      <c r="U43" s="125"/>
      <c r="V43" s="125"/>
      <c r="W43" s="125"/>
      <c r="X43" s="127"/>
      <c r="Y43" s="128"/>
      <c r="Z43" s="129"/>
      <c r="AA43" s="128"/>
      <c r="AB43" s="129"/>
      <c r="AC43" s="130"/>
      <c r="AD43" s="131"/>
      <c r="AE43" s="132"/>
      <c r="AF43" s="132"/>
      <c r="AG43" s="133"/>
      <c r="AH43" s="134"/>
      <c r="AI43" s="134"/>
      <c r="AJ43" s="132"/>
      <c r="AK43" s="148"/>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1:69" ht="151.5" hidden="1" customHeight="1" x14ac:dyDescent="0.25">
      <c r="A44" s="208"/>
      <c r="B44" s="199"/>
      <c r="C44" s="199"/>
      <c r="D44" s="199"/>
      <c r="E44" s="214"/>
      <c r="F44" s="199"/>
      <c r="G44" s="202"/>
      <c r="H44" s="205"/>
      <c r="I44" s="220"/>
      <c r="J44" s="223"/>
      <c r="K44" s="226"/>
      <c r="L44" s="205"/>
      <c r="M44" s="220"/>
      <c r="N44" s="217"/>
      <c r="O44" s="122"/>
      <c r="P44" s="123"/>
      <c r="Q44" s="124"/>
      <c r="R44" s="125"/>
      <c r="S44" s="125"/>
      <c r="T44" s="126"/>
      <c r="U44" s="125"/>
      <c r="V44" s="125"/>
      <c r="W44" s="125"/>
      <c r="X44" s="127"/>
      <c r="Y44" s="128"/>
      <c r="Z44" s="129"/>
      <c r="AA44" s="128"/>
      <c r="AB44" s="129"/>
      <c r="AC44" s="130"/>
      <c r="AD44" s="131"/>
      <c r="AE44" s="132"/>
      <c r="AF44" s="132"/>
      <c r="AG44" s="133"/>
      <c r="AH44" s="134"/>
      <c r="AI44" s="134"/>
      <c r="AJ44" s="132"/>
      <c r="AK44" s="148"/>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1:69" ht="151.5" hidden="1" customHeight="1" x14ac:dyDescent="0.25">
      <c r="A45" s="209"/>
      <c r="B45" s="200"/>
      <c r="C45" s="200"/>
      <c r="D45" s="200"/>
      <c r="E45" s="215"/>
      <c r="F45" s="200"/>
      <c r="G45" s="203"/>
      <c r="H45" s="206"/>
      <c r="I45" s="221"/>
      <c r="J45" s="224"/>
      <c r="K45" s="227"/>
      <c r="L45" s="206"/>
      <c r="M45" s="221"/>
      <c r="N45" s="218"/>
      <c r="O45" s="122"/>
      <c r="P45" s="123"/>
      <c r="Q45" s="124"/>
      <c r="R45" s="125"/>
      <c r="S45" s="125"/>
      <c r="T45" s="126"/>
      <c r="U45" s="125"/>
      <c r="V45" s="125"/>
      <c r="W45" s="125"/>
      <c r="X45" s="127"/>
      <c r="Y45" s="128"/>
      <c r="Z45" s="129"/>
      <c r="AA45" s="128"/>
      <c r="AB45" s="129"/>
      <c r="AC45" s="130"/>
      <c r="AD45" s="131"/>
      <c r="AE45" s="132"/>
      <c r="AF45" s="132"/>
      <c r="AG45" s="133"/>
      <c r="AH45" s="134"/>
      <c r="AI45" s="134"/>
      <c r="AJ45" s="132"/>
      <c r="AK45" s="148"/>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69" ht="151.5" hidden="1" customHeight="1" x14ac:dyDescent="0.25">
      <c r="A46" s="228">
        <v>7</v>
      </c>
      <c r="B46" s="210"/>
      <c r="C46" s="210"/>
      <c r="D46" s="210"/>
      <c r="E46" s="251"/>
      <c r="F46" s="210"/>
      <c r="G46" s="254"/>
      <c r="H46" s="245" t="str">
        <f>IF(G46&lt;=0,"",IF(G46&lt;=2,"Muy Baja",IF(G46&lt;=24,"Baja",IF(G46&lt;=500,"Media",IF(G46&lt;=5000,"Alta","Muy Alta")))))</f>
        <v/>
      </c>
      <c r="I46" s="225" t="str">
        <f>IF(H46="","",IF(H46="Muy Baja",0.2,IF(H46="Baja",0.4,IF(H46="Media",0.6,IF(H46="Alta",0.8,IF(H46="Muy Alta",1,))))))</f>
        <v/>
      </c>
      <c r="J46" s="248"/>
      <c r="K46" s="225">
        <f>IF(NOT(ISERROR(MATCH(J46,'Tabla Impacto'!$B$221:$B$223,0))),'Tabla Impacto'!$F$223&amp;"Por favor no seleccionar los criterios de impacto(Afectación Económica o presupuestal y Pérdida Reputacional)",J46)</f>
        <v>0</v>
      </c>
      <c r="L46" s="245" t="str">
        <f>IF(OR(K46='Tabla Impacto'!$C$11,K46='Tabla Impacto'!$D$11),"Leve",IF(OR(K46='Tabla Impacto'!$C$12,K46='Tabla Impacto'!$D$12),"Menor",IF(OR(K46='Tabla Impacto'!$C$13,K46='Tabla Impacto'!$D$13),"Moderado",IF(OR(K46='Tabla Impacto'!$C$14,K46='Tabla Impacto'!$D$14),"Mayor",IF(OR(K46='Tabla Impacto'!$C$15,K46='Tabla Impacto'!$D$15),"Catastrófico","")))))</f>
        <v/>
      </c>
      <c r="M46" s="225" t="str">
        <f>IF(L46="","",IF(L46="Leve",0.2,IF(L46="Menor",0.4,IF(L46="Moderado",0.6,IF(L46="Mayor",0.8,IF(L46="Catastrófico",1,))))))</f>
        <v/>
      </c>
      <c r="N46" s="257"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2">
        <v>1</v>
      </c>
      <c r="P46" s="123"/>
      <c r="Q46" s="124" t="str">
        <f>IF(OR(R46="Preventivo",R46="Detectivo"),"Probabilidad",IF(R46="Correctivo","Impacto",""))</f>
        <v/>
      </c>
      <c r="R46" s="125"/>
      <c r="S46" s="125"/>
      <c r="T46" s="126" t="str">
        <f>IF(AND(R46="Preventivo",S46="Automático"),"50%",IF(AND(R46="Preventivo",S46="Manual"),"40%",IF(AND(R46="Detectivo",S46="Automático"),"40%",IF(AND(R46="Detectivo",S46="Manual"),"30%",IF(AND(R46="Correctivo",S46="Automático"),"35%",IF(AND(R46="Correctivo",S46="Manual"),"25%",""))))))</f>
        <v/>
      </c>
      <c r="U46" s="125"/>
      <c r="V46" s="125"/>
      <c r="W46" s="125"/>
      <c r="X46" s="127" t="str">
        <f>IFERROR(IF(Q46="Probabilidad",(I46-(+I46*T46)),IF(Q46="Impacto",I46,"")),"")</f>
        <v/>
      </c>
      <c r="Y46" s="128" t="str">
        <f>IFERROR(IF(X46="","",IF(X46&lt;=0.2,"Muy Baja",IF(X46&lt;=0.4,"Baja",IF(X46&lt;=0.6,"Media",IF(X46&lt;=0.8,"Alta","Muy Alta"))))),"")</f>
        <v/>
      </c>
      <c r="Z46" s="129" t="str">
        <f>+X46</f>
        <v/>
      </c>
      <c r="AA46" s="128" t="str">
        <f>IFERROR(IF(AB46="","",IF(AB46&lt;=0.2,"Leve",IF(AB46&lt;=0.4,"Menor",IF(AB46&lt;=0.6,"Moderado",IF(AB46&lt;=0.8,"Mayor","Catastrófico"))))),"")</f>
        <v/>
      </c>
      <c r="AB46" s="129" t="str">
        <f>IFERROR(IF(Q46="Impacto",(M46-(+M46*T46)),IF(Q46="Probabilidad",M46,"")),"")</f>
        <v/>
      </c>
      <c r="AC46" s="130"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1"/>
      <c r="AE46" s="132"/>
      <c r="AF46" s="132"/>
      <c r="AG46" s="133"/>
      <c r="AH46" s="134"/>
      <c r="AI46" s="134"/>
      <c r="AJ46" s="132"/>
      <c r="AK46" s="148"/>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69" ht="151.5" hidden="1" customHeight="1" x14ac:dyDescent="0.25">
      <c r="A47" s="229"/>
      <c r="B47" s="211"/>
      <c r="C47" s="211"/>
      <c r="D47" s="211"/>
      <c r="E47" s="252"/>
      <c r="F47" s="211"/>
      <c r="G47" s="255"/>
      <c r="H47" s="246"/>
      <c r="I47" s="226"/>
      <c r="J47" s="249"/>
      <c r="K47" s="226">
        <f t="shared" ref="K47:K51" si="44">IF(NOT(ISERROR(MATCH(J47,_xlfn.ANCHORARRAY(E58),0))),I60&amp;"Por favor no seleccionar los criterios de impacto",J47)</f>
        <v>0</v>
      </c>
      <c r="L47" s="246"/>
      <c r="M47" s="226"/>
      <c r="N47" s="258"/>
      <c r="O47" s="122">
        <v>2</v>
      </c>
      <c r="P47" s="123"/>
      <c r="Q47" s="124" t="str">
        <f>IF(OR(R47="Preventivo",R47="Detectivo"),"Probabilidad",IF(R47="Correctivo","Impacto",""))</f>
        <v/>
      </c>
      <c r="R47" s="125"/>
      <c r="S47" s="125"/>
      <c r="T47" s="126" t="str">
        <f t="shared" ref="T47:T51" si="45">IF(AND(R47="Preventivo",S47="Automático"),"50%",IF(AND(R47="Preventivo",S47="Manual"),"40%",IF(AND(R47="Detectivo",S47="Automático"),"40%",IF(AND(R47="Detectivo",S47="Manual"),"30%",IF(AND(R47="Correctivo",S47="Automático"),"35%",IF(AND(R47="Correctivo",S47="Manual"),"25%",""))))))</f>
        <v/>
      </c>
      <c r="U47" s="125"/>
      <c r="V47" s="125"/>
      <c r="W47" s="125"/>
      <c r="X47" s="127" t="str">
        <f>IFERROR(IF(AND(Q46="Probabilidad",Q47="Probabilidad"),(Z46-(+Z46*T47)),IF(Q47="Probabilidad",(I46-(+I46*T47)),IF(Q47="Impacto",Z46,""))),"")</f>
        <v/>
      </c>
      <c r="Y47" s="128" t="str">
        <f t="shared" si="1"/>
        <v/>
      </c>
      <c r="Z47" s="129" t="str">
        <f t="shared" ref="Z47:Z51" si="46">+X47</f>
        <v/>
      </c>
      <c r="AA47" s="128" t="str">
        <f t="shared" si="3"/>
        <v/>
      </c>
      <c r="AB47" s="129" t="str">
        <f>IFERROR(IF(AND(Q46="Impacto",Q47="Impacto"),(AB46-(+AB46*T47)),IF(Q47="Impacto",(M46-(+M46*T47)),IF(Q47="Probabilidad",AB46,""))),"")</f>
        <v/>
      </c>
      <c r="AC47" s="130" t="str">
        <f t="shared" ref="AC47:AC48" si="47">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1"/>
      <c r="AE47" s="132"/>
      <c r="AF47" s="132"/>
      <c r="AG47" s="133"/>
      <c r="AH47" s="134"/>
      <c r="AI47" s="134"/>
      <c r="AJ47" s="132"/>
      <c r="AK47" s="148"/>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1:69" ht="151.5" hidden="1" customHeight="1" x14ac:dyDescent="0.25">
      <c r="A48" s="229"/>
      <c r="B48" s="211"/>
      <c r="C48" s="211"/>
      <c r="D48" s="211"/>
      <c r="E48" s="252"/>
      <c r="F48" s="211"/>
      <c r="G48" s="255"/>
      <c r="H48" s="246"/>
      <c r="I48" s="226"/>
      <c r="J48" s="249"/>
      <c r="K48" s="226">
        <f t="shared" si="44"/>
        <v>0</v>
      </c>
      <c r="L48" s="246"/>
      <c r="M48" s="226"/>
      <c r="N48" s="258"/>
      <c r="O48" s="122">
        <v>3</v>
      </c>
      <c r="P48" s="135"/>
      <c r="Q48" s="124" t="str">
        <f>IF(OR(R48="Preventivo",R48="Detectivo"),"Probabilidad",IF(R48="Correctivo","Impacto",""))</f>
        <v/>
      </c>
      <c r="R48" s="125"/>
      <c r="S48" s="125"/>
      <c r="T48" s="126" t="str">
        <f t="shared" si="45"/>
        <v/>
      </c>
      <c r="U48" s="125"/>
      <c r="V48" s="125"/>
      <c r="W48" s="125"/>
      <c r="X48" s="127" t="str">
        <f>IFERROR(IF(AND(Q47="Probabilidad",Q48="Probabilidad"),(Z47-(+Z47*T48)),IF(AND(Q47="Impacto",Q48="Probabilidad"),(Z46-(+Z46*T48)),IF(Q48="Impacto",Z47,""))),"")</f>
        <v/>
      </c>
      <c r="Y48" s="128" t="str">
        <f t="shared" si="1"/>
        <v/>
      </c>
      <c r="Z48" s="129" t="str">
        <f t="shared" si="46"/>
        <v/>
      </c>
      <c r="AA48" s="128" t="str">
        <f t="shared" si="3"/>
        <v/>
      </c>
      <c r="AB48" s="129" t="str">
        <f>IFERROR(IF(AND(Q47="Impacto",Q48="Impacto"),(AB47-(+AB47*T48)),IF(AND(Q47="Probabilidad",Q48="Impacto"),(AB46-(+AB46*T48)),IF(Q48="Probabilidad",AB47,""))),"")</f>
        <v/>
      </c>
      <c r="AC48" s="130" t="str">
        <f t="shared" si="47"/>
        <v/>
      </c>
      <c r="AD48" s="131"/>
      <c r="AE48" s="132"/>
      <c r="AF48" s="132"/>
      <c r="AG48" s="133"/>
      <c r="AH48" s="134"/>
      <c r="AI48" s="134"/>
      <c r="AJ48" s="132"/>
      <c r="AK48" s="148"/>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69" ht="151.5" hidden="1" customHeight="1" x14ac:dyDescent="0.25">
      <c r="A49" s="229"/>
      <c r="B49" s="211"/>
      <c r="C49" s="211"/>
      <c r="D49" s="211"/>
      <c r="E49" s="252"/>
      <c r="F49" s="211"/>
      <c r="G49" s="255"/>
      <c r="H49" s="246"/>
      <c r="I49" s="226"/>
      <c r="J49" s="249"/>
      <c r="K49" s="226">
        <f t="shared" si="44"/>
        <v>0</v>
      </c>
      <c r="L49" s="246"/>
      <c r="M49" s="226"/>
      <c r="N49" s="258"/>
      <c r="O49" s="122">
        <v>4</v>
      </c>
      <c r="P49" s="123"/>
      <c r="Q49" s="124" t="str">
        <f t="shared" ref="Q49:Q51" si="48">IF(OR(R49="Preventivo",R49="Detectivo"),"Probabilidad",IF(R49="Correctivo","Impacto",""))</f>
        <v/>
      </c>
      <c r="R49" s="125"/>
      <c r="S49" s="125"/>
      <c r="T49" s="126" t="str">
        <f t="shared" si="45"/>
        <v/>
      </c>
      <c r="U49" s="125"/>
      <c r="V49" s="125"/>
      <c r="W49" s="125"/>
      <c r="X49" s="127" t="str">
        <f t="shared" ref="X49:X51" si="49">IFERROR(IF(AND(Q48="Probabilidad",Q49="Probabilidad"),(Z48-(+Z48*T49)),IF(AND(Q48="Impacto",Q49="Probabilidad"),(Z47-(+Z47*T49)),IF(Q49="Impacto",Z48,""))),"")</f>
        <v/>
      </c>
      <c r="Y49" s="128" t="str">
        <f t="shared" si="1"/>
        <v/>
      </c>
      <c r="Z49" s="129" t="str">
        <f t="shared" si="46"/>
        <v/>
      </c>
      <c r="AA49" s="128" t="str">
        <f t="shared" si="3"/>
        <v/>
      </c>
      <c r="AB49" s="129" t="str">
        <f t="shared" ref="AB49:AB51" si="50">IFERROR(IF(AND(Q48="Impacto",Q49="Impacto"),(AB48-(+AB48*T49)),IF(AND(Q48="Probabilidad",Q49="Impacto"),(AB47-(+AB47*T49)),IF(Q49="Probabilidad",AB48,""))),"")</f>
        <v/>
      </c>
      <c r="AC49" s="130"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1"/>
      <c r="AE49" s="132"/>
      <c r="AF49" s="132"/>
      <c r="AG49" s="133"/>
      <c r="AH49" s="134"/>
      <c r="AI49" s="134"/>
      <c r="AJ49" s="132"/>
      <c r="AK49" s="148"/>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69" ht="151.5" hidden="1" customHeight="1" x14ac:dyDescent="0.25">
      <c r="A50" s="229"/>
      <c r="B50" s="211"/>
      <c r="C50" s="211"/>
      <c r="D50" s="211"/>
      <c r="E50" s="252"/>
      <c r="F50" s="211"/>
      <c r="G50" s="255"/>
      <c r="H50" s="246"/>
      <c r="I50" s="226"/>
      <c r="J50" s="249"/>
      <c r="K50" s="226">
        <f t="shared" si="44"/>
        <v>0</v>
      </c>
      <c r="L50" s="246"/>
      <c r="M50" s="226"/>
      <c r="N50" s="258"/>
      <c r="O50" s="122">
        <v>5</v>
      </c>
      <c r="P50" s="123"/>
      <c r="Q50" s="124" t="str">
        <f t="shared" si="48"/>
        <v/>
      </c>
      <c r="R50" s="125"/>
      <c r="S50" s="125"/>
      <c r="T50" s="126" t="str">
        <f t="shared" si="45"/>
        <v/>
      </c>
      <c r="U50" s="125"/>
      <c r="V50" s="125"/>
      <c r="W50" s="125"/>
      <c r="X50" s="127" t="str">
        <f t="shared" si="49"/>
        <v/>
      </c>
      <c r="Y50" s="128" t="str">
        <f t="shared" si="1"/>
        <v/>
      </c>
      <c r="Z50" s="129" t="str">
        <f t="shared" si="46"/>
        <v/>
      </c>
      <c r="AA50" s="128" t="str">
        <f t="shared" si="3"/>
        <v/>
      </c>
      <c r="AB50" s="129" t="str">
        <f t="shared" si="50"/>
        <v/>
      </c>
      <c r="AC50" s="130" t="str">
        <f t="shared" ref="AC50:AC51" si="51">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1"/>
      <c r="AE50" s="132"/>
      <c r="AF50" s="132"/>
      <c r="AG50" s="133"/>
      <c r="AH50" s="134"/>
      <c r="AI50" s="134"/>
      <c r="AJ50" s="132"/>
      <c r="AK50" s="148"/>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row>
    <row r="51" spans="1:69" ht="151.5" hidden="1" customHeight="1" x14ac:dyDescent="0.25">
      <c r="A51" s="230"/>
      <c r="B51" s="212"/>
      <c r="C51" s="212"/>
      <c r="D51" s="212"/>
      <c r="E51" s="253"/>
      <c r="F51" s="212"/>
      <c r="G51" s="256"/>
      <c r="H51" s="247"/>
      <c r="I51" s="227"/>
      <c r="J51" s="250"/>
      <c r="K51" s="227">
        <f t="shared" si="44"/>
        <v>0</v>
      </c>
      <c r="L51" s="247"/>
      <c r="M51" s="227"/>
      <c r="N51" s="259"/>
      <c r="O51" s="122">
        <v>6</v>
      </c>
      <c r="P51" s="123"/>
      <c r="Q51" s="124" t="str">
        <f t="shared" si="48"/>
        <v/>
      </c>
      <c r="R51" s="125"/>
      <c r="S51" s="125"/>
      <c r="T51" s="126" t="str">
        <f t="shared" si="45"/>
        <v/>
      </c>
      <c r="U51" s="125"/>
      <c r="V51" s="125"/>
      <c r="W51" s="125"/>
      <c r="X51" s="127" t="str">
        <f t="shared" si="49"/>
        <v/>
      </c>
      <c r="Y51" s="128" t="str">
        <f t="shared" si="1"/>
        <v/>
      </c>
      <c r="Z51" s="129" t="str">
        <f t="shared" si="46"/>
        <v/>
      </c>
      <c r="AA51" s="128" t="str">
        <f t="shared" si="3"/>
        <v/>
      </c>
      <c r="AB51" s="129" t="str">
        <f t="shared" si="50"/>
        <v/>
      </c>
      <c r="AC51" s="130" t="str">
        <f t="shared" si="51"/>
        <v/>
      </c>
      <c r="AD51" s="131"/>
      <c r="AE51" s="132"/>
      <c r="AF51" s="132"/>
      <c r="AG51" s="133"/>
      <c r="AH51" s="134"/>
      <c r="AI51" s="134"/>
      <c r="AJ51" s="132"/>
      <c r="AK51" s="148"/>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row>
    <row r="52" spans="1:69" ht="151.5" hidden="1" customHeight="1" x14ac:dyDescent="0.25">
      <c r="A52" s="228">
        <v>8</v>
      </c>
      <c r="B52" s="210"/>
      <c r="C52" s="210"/>
      <c r="D52" s="210"/>
      <c r="E52" s="251"/>
      <c r="F52" s="210"/>
      <c r="G52" s="254"/>
      <c r="H52" s="245" t="str">
        <f>IF(G52&lt;=0,"",IF(G52&lt;=2,"Muy Baja",IF(G52&lt;=24,"Baja",IF(G52&lt;=500,"Media",IF(G52&lt;=5000,"Alta","Muy Alta")))))</f>
        <v/>
      </c>
      <c r="I52" s="225" t="str">
        <f>IF(H52="","",IF(H52="Muy Baja",0.2,IF(H52="Baja",0.4,IF(H52="Media",0.6,IF(H52="Alta",0.8,IF(H52="Muy Alta",1,))))))</f>
        <v/>
      </c>
      <c r="J52" s="248"/>
      <c r="K52" s="225">
        <f>IF(NOT(ISERROR(MATCH(J52,'Tabla Impacto'!$B$221:$B$223,0))),'Tabla Impacto'!$F$223&amp;"Por favor no seleccionar los criterios de impacto(Afectación Económica o presupuestal y Pérdida Reputacional)",J52)</f>
        <v>0</v>
      </c>
      <c r="L52" s="245" t="str">
        <f>IF(OR(K52='Tabla Impacto'!$C$11,K52='Tabla Impacto'!$D$11),"Leve",IF(OR(K52='Tabla Impacto'!$C$12,K52='Tabla Impacto'!$D$12),"Menor",IF(OR(K52='Tabla Impacto'!$C$13,K52='Tabla Impacto'!$D$13),"Moderado",IF(OR(K52='Tabla Impacto'!$C$14,K52='Tabla Impacto'!$D$14),"Mayor",IF(OR(K52='Tabla Impacto'!$C$15,K52='Tabla Impacto'!$D$15),"Catastrófico","")))))</f>
        <v/>
      </c>
      <c r="M52" s="225" t="str">
        <f>IF(L52="","",IF(L52="Leve",0.2,IF(L52="Menor",0.4,IF(L52="Moderado",0.6,IF(L52="Mayor",0.8,IF(L52="Catastrófico",1,))))))</f>
        <v/>
      </c>
      <c r="N52" s="257"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2">
        <v>1</v>
      </c>
      <c r="P52" s="123"/>
      <c r="Q52" s="124" t="str">
        <f>IF(OR(R52="Preventivo",R52="Detectivo"),"Probabilidad",IF(R52="Correctivo","Impacto",""))</f>
        <v/>
      </c>
      <c r="R52" s="125"/>
      <c r="S52" s="125"/>
      <c r="T52" s="126" t="str">
        <f>IF(AND(R52="Preventivo",S52="Automático"),"50%",IF(AND(R52="Preventivo",S52="Manual"),"40%",IF(AND(R52="Detectivo",S52="Automático"),"40%",IF(AND(R52="Detectivo",S52="Manual"),"30%",IF(AND(R52="Correctivo",S52="Automático"),"35%",IF(AND(R52="Correctivo",S52="Manual"),"25%",""))))))</f>
        <v/>
      </c>
      <c r="U52" s="125"/>
      <c r="V52" s="125"/>
      <c r="W52" s="125"/>
      <c r="X52" s="127" t="str">
        <f>IFERROR(IF(Q52="Probabilidad",(I52-(+I52*T52)),IF(Q52="Impacto",I52,"")),"")</f>
        <v/>
      </c>
      <c r="Y52" s="128" t="str">
        <f>IFERROR(IF(X52="","",IF(X52&lt;=0.2,"Muy Baja",IF(X52&lt;=0.4,"Baja",IF(X52&lt;=0.6,"Media",IF(X52&lt;=0.8,"Alta","Muy Alta"))))),"")</f>
        <v/>
      </c>
      <c r="Z52" s="129" t="str">
        <f>+X52</f>
        <v/>
      </c>
      <c r="AA52" s="128" t="str">
        <f>IFERROR(IF(AB52="","",IF(AB52&lt;=0.2,"Leve",IF(AB52&lt;=0.4,"Menor",IF(AB52&lt;=0.6,"Moderado",IF(AB52&lt;=0.8,"Mayor","Catastrófico"))))),"")</f>
        <v/>
      </c>
      <c r="AB52" s="129" t="str">
        <f>IFERROR(IF(Q52="Impacto",(M52-(+M52*T52)),IF(Q52="Probabilidad",M52,"")),"")</f>
        <v/>
      </c>
      <c r="AC52" s="130"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1"/>
      <c r="AE52" s="132"/>
      <c r="AF52" s="132"/>
      <c r="AG52" s="133"/>
      <c r="AH52" s="134"/>
      <c r="AI52" s="134"/>
      <c r="AJ52" s="132"/>
      <c r="AK52" s="148"/>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69" ht="151.5" hidden="1" customHeight="1" x14ac:dyDescent="0.25">
      <c r="A53" s="229"/>
      <c r="B53" s="211"/>
      <c r="C53" s="211"/>
      <c r="D53" s="211"/>
      <c r="E53" s="252"/>
      <c r="F53" s="211"/>
      <c r="G53" s="255"/>
      <c r="H53" s="246"/>
      <c r="I53" s="226"/>
      <c r="J53" s="249"/>
      <c r="K53" s="226">
        <f>IF(NOT(ISERROR(MATCH(J53,_xlfn.ANCHORARRAY(E64),0))),I66&amp;"Por favor no seleccionar los criterios de impacto",J53)</f>
        <v>0</v>
      </c>
      <c r="L53" s="246"/>
      <c r="M53" s="226"/>
      <c r="N53" s="258"/>
      <c r="O53" s="122">
        <v>2</v>
      </c>
      <c r="P53" s="123"/>
      <c r="Q53" s="124" t="str">
        <f>IF(OR(R53="Preventivo",R53="Detectivo"),"Probabilidad",IF(R53="Correctivo","Impacto",""))</f>
        <v/>
      </c>
      <c r="R53" s="125"/>
      <c r="S53" s="125"/>
      <c r="T53" s="126" t="str">
        <f t="shared" ref="T53:T57" si="52">IF(AND(R53="Preventivo",S53="Automático"),"50%",IF(AND(R53="Preventivo",S53="Manual"),"40%",IF(AND(R53="Detectivo",S53="Automático"),"40%",IF(AND(R53="Detectivo",S53="Manual"),"30%",IF(AND(R53="Correctivo",S53="Automático"),"35%",IF(AND(R53="Correctivo",S53="Manual"),"25%",""))))))</f>
        <v/>
      </c>
      <c r="U53" s="125"/>
      <c r="V53" s="125"/>
      <c r="W53" s="125"/>
      <c r="X53" s="127" t="str">
        <f>IFERROR(IF(AND(Q52="Probabilidad",Q53="Probabilidad"),(Z52-(+Z52*T53)),IF(Q53="Probabilidad",(I52-(+I52*T53)),IF(Q53="Impacto",Z52,""))),"")</f>
        <v/>
      </c>
      <c r="Y53" s="128" t="str">
        <f t="shared" si="1"/>
        <v/>
      </c>
      <c r="Z53" s="129" t="str">
        <f t="shared" ref="Z53:Z57" si="53">+X53</f>
        <v/>
      </c>
      <c r="AA53" s="128" t="str">
        <f t="shared" si="3"/>
        <v/>
      </c>
      <c r="AB53" s="129" t="str">
        <f>IFERROR(IF(AND(Q52="Impacto",Q53="Impacto"),(AB52-(+AB52*T53)),IF(Q53="Impacto",(M52-(+M52*T53)),IF(Q53="Probabilidad",AB52,""))),"")</f>
        <v/>
      </c>
      <c r="AC53" s="130" t="str">
        <f t="shared" ref="AC53:AC54" si="54">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1"/>
      <c r="AE53" s="132"/>
      <c r="AF53" s="132"/>
      <c r="AG53" s="133"/>
      <c r="AH53" s="134"/>
      <c r="AI53" s="134"/>
      <c r="AJ53" s="132"/>
      <c r="AK53" s="148"/>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ht="151.5" hidden="1" customHeight="1" x14ac:dyDescent="0.25">
      <c r="A54" s="229"/>
      <c r="B54" s="211"/>
      <c r="C54" s="211"/>
      <c r="D54" s="211"/>
      <c r="E54" s="252"/>
      <c r="F54" s="211"/>
      <c r="G54" s="255"/>
      <c r="H54" s="246"/>
      <c r="I54" s="226"/>
      <c r="J54" s="249"/>
      <c r="K54" s="226">
        <f>IF(NOT(ISERROR(MATCH(J54,_xlfn.ANCHORARRAY(E65),0))),I67&amp;"Por favor no seleccionar los criterios de impacto",J54)</f>
        <v>0</v>
      </c>
      <c r="L54" s="246"/>
      <c r="M54" s="226"/>
      <c r="N54" s="258"/>
      <c r="O54" s="122">
        <v>3</v>
      </c>
      <c r="P54" s="135"/>
      <c r="Q54" s="124" t="str">
        <f>IF(OR(R54="Preventivo",R54="Detectivo"),"Probabilidad",IF(R54="Correctivo","Impacto",""))</f>
        <v/>
      </c>
      <c r="R54" s="125"/>
      <c r="S54" s="125"/>
      <c r="T54" s="126" t="str">
        <f t="shared" si="52"/>
        <v/>
      </c>
      <c r="U54" s="125"/>
      <c r="V54" s="125"/>
      <c r="W54" s="125"/>
      <c r="X54" s="127" t="str">
        <f>IFERROR(IF(AND(Q53="Probabilidad",Q54="Probabilidad"),(Z53-(+Z53*T54)),IF(AND(Q53="Impacto",Q54="Probabilidad"),(Z52-(+Z52*T54)),IF(Q54="Impacto",Z53,""))),"")</f>
        <v/>
      </c>
      <c r="Y54" s="128" t="str">
        <f t="shared" si="1"/>
        <v/>
      </c>
      <c r="Z54" s="129" t="str">
        <f t="shared" si="53"/>
        <v/>
      </c>
      <c r="AA54" s="128" t="str">
        <f t="shared" si="3"/>
        <v/>
      </c>
      <c r="AB54" s="129" t="str">
        <f>IFERROR(IF(AND(Q53="Impacto",Q54="Impacto"),(AB53-(+AB53*T54)),IF(AND(Q53="Probabilidad",Q54="Impacto"),(AB52-(+AB52*T54)),IF(Q54="Probabilidad",AB53,""))),"")</f>
        <v/>
      </c>
      <c r="AC54" s="130" t="str">
        <f t="shared" si="54"/>
        <v/>
      </c>
      <c r="AD54" s="131"/>
      <c r="AE54" s="132"/>
      <c r="AF54" s="132"/>
      <c r="AG54" s="133"/>
      <c r="AH54" s="134"/>
      <c r="AI54" s="134"/>
      <c r="AJ54" s="132"/>
      <c r="AK54" s="148"/>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ht="151.5" hidden="1" customHeight="1" x14ac:dyDescent="0.25">
      <c r="A55" s="229"/>
      <c r="B55" s="211"/>
      <c r="C55" s="211"/>
      <c r="D55" s="211"/>
      <c r="E55" s="252"/>
      <c r="F55" s="211"/>
      <c r="G55" s="255"/>
      <c r="H55" s="246"/>
      <c r="I55" s="226"/>
      <c r="J55" s="249"/>
      <c r="K55" s="226">
        <f>IF(NOT(ISERROR(MATCH(J55,_xlfn.ANCHORARRAY(E66),0))),I68&amp;"Por favor no seleccionar los criterios de impacto",J55)</f>
        <v>0</v>
      </c>
      <c r="L55" s="246"/>
      <c r="M55" s="226"/>
      <c r="N55" s="258"/>
      <c r="O55" s="122">
        <v>4</v>
      </c>
      <c r="P55" s="123"/>
      <c r="Q55" s="124" t="str">
        <f t="shared" ref="Q55:Q57" si="55">IF(OR(R55="Preventivo",R55="Detectivo"),"Probabilidad",IF(R55="Correctivo","Impacto",""))</f>
        <v/>
      </c>
      <c r="R55" s="125"/>
      <c r="S55" s="125"/>
      <c r="T55" s="126" t="str">
        <f t="shared" si="52"/>
        <v/>
      </c>
      <c r="U55" s="125"/>
      <c r="V55" s="125"/>
      <c r="W55" s="125"/>
      <c r="X55" s="127" t="str">
        <f t="shared" ref="X55:X57" si="56">IFERROR(IF(AND(Q54="Probabilidad",Q55="Probabilidad"),(Z54-(+Z54*T55)),IF(AND(Q54="Impacto",Q55="Probabilidad"),(Z53-(+Z53*T55)),IF(Q55="Impacto",Z54,""))),"")</f>
        <v/>
      </c>
      <c r="Y55" s="128" t="str">
        <f t="shared" si="1"/>
        <v/>
      </c>
      <c r="Z55" s="129" t="str">
        <f t="shared" si="53"/>
        <v/>
      </c>
      <c r="AA55" s="128" t="str">
        <f t="shared" si="3"/>
        <v/>
      </c>
      <c r="AB55" s="129" t="str">
        <f t="shared" ref="AB55:AB57" si="57">IFERROR(IF(AND(Q54="Impacto",Q55="Impacto"),(AB54-(+AB54*T55)),IF(AND(Q54="Probabilidad",Q55="Impacto"),(AB53-(+AB53*T55)),IF(Q55="Probabilidad",AB54,""))),"")</f>
        <v/>
      </c>
      <c r="AC55" s="130"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1"/>
      <c r="AE55" s="132"/>
      <c r="AF55" s="132"/>
      <c r="AG55" s="133"/>
      <c r="AH55" s="134"/>
      <c r="AI55" s="134"/>
      <c r="AJ55" s="132"/>
      <c r="AK55" s="148"/>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ht="151.5" hidden="1" customHeight="1" x14ac:dyDescent="0.25">
      <c r="A56" s="229"/>
      <c r="B56" s="211"/>
      <c r="C56" s="211"/>
      <c r="D56" s="211"/>
      <c r="E56" s="252"/>
      <c r="F56" s="211"/>
      <c r="G56" s="255"/>
      <c r="H56" s="246"/>
      <c r="I56" s="226"/>
      <c r="J56" s="249"/>
      <c r="K56" s="226">
        <f>IF(NOT(ISERROR(MATCH(J56,_xlfn.ANCHORARRAY(E67),0))),I69&amp;"Por favor no seleccionar los criterios de impacto",J56)</f>
        <v>0</v>
      </c>
      <c r="L56" s="246"/>
      <c r="M56" s="226"/>
      <c r="N56" s="258"/>
      <c r="O56" s="122">
        <v>5</v>
      </c>
      <c r="P56" s="123"/>
      <c r="Q56" s="124" t="str">
        <f t="shared" si="55"/>
        <v/>
      </c>
      <c r="R56" s="125"/>
      <c r="S56" s="125"/>
      <c r="T56" s="126" t="str">
        <f t="shared" si="52"/>
        <v/>
      </c>
      <c r="U56" s="125"/>
      <c r="V56" s="125"/>
      <c r="W56" s="125"/>
      <c r="X56" s="127" t="str">
        <f t="shared" si="56"/>
        <v/>
      </c>
      <c r="Y56" s="128" t="str">
        <f t="shared" si="1"/>
        <v/>
      </c>
      <c r="Z56" s="129" t="str">
        <f t="shared" si="53"/>
        <v/>
      </c>
      <c r="AA56" s="128" t="str">
        <f t="shared" si="3"/>
        <v/>
      </c>
      <c r="AB56" s="129" t="str">
        <f t="shared" si="57"/>
        <v/>
      </c>
      <c r="AC56" s="130" t="str">
        <f t="shared" ref="AC56:AC57" si="58">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1"/>
      <c r="AE56" s="132"/>
      <c r="AF56" s="132"/>
      <c r="AG56" s="133"/>
      <c r="AH56" s="134"/>
      <c r="AI56" s="134"/>
      <c r="AJ56" s="132"/>
      <c r="AK56" s="148"/>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ht="151.5" hidden="1" customHeight="1" x14ac:dyDescent="0.25">
      <c r="A57" s="230"/>
      <c r="B57" s="212"/>
      <c r="C57" s="212"/>
      <c r="D57" s="212"/>
      <c r="E57" s="253"/>
      <c r="F57" s="212"/>
      <c r="G57" s="256"/>
      <c r="H57" s="247"/>
      <c r="I57" s="227"/>
      <c r="J57" s="250"/>
      <c r="K57" s="227">
        <f>IF(NOT(ISERROR(MATCH(J57,_xlfn.ANCHORARRAY(E68),0))),I70&amp;"Por favor no seleccionar los criterios de impacto",J57)</f>
        <v>0</v>
      </c>
      <c r="L57" s="247"/>
      <c r="M57" s="227"/>
      <c r="N57" s="259"/>
      <c r="O57" s="122">
        <v>6</v>
      </c>
      <c r="P57" s="123"/>
      <c r="Q57" s="124" t="str">
        <f t="shared" si="55"/>
        <v/>
      </c>
      <c r="R57" s="125"/>
      <c r="S57" s="125"/>
      <c r="T57" s="126" t="str">
        <f t="shared" si="52"/>
        <v/>
      </c>
      <c r="U57" s="125"/>
      <c r="V57" s="125"/>
      <c r="W57" s="125"/>
      <c r="X57" s="127" t="str">
        <f t="shared" si="56"/>
        <v/>
      </c>
      <c r="Y57" s="128" t="str">
        <f t="shared" si="1"/>
        <v/>
      </c>
      <c r="Z57" s="129" t="str">
        <f t="shared" si="53"/>
        <v/>
      </c>
      <c r="AA57" s="128" t="str">
        <f t="shared" si="3"/>
        <v/>
      </c>
      <c r="AB57" s="129" t="str">
        <f t="shared" si="57"/>
        <v/>
      </c>
      <c r="AC57" s="130" t="str">
        <f t="shared" si="58"/>
        <v/>
      </c>
      <c r="AD57" s="131"/>
      <c r="AE57" s="132"/>
      <c r="AF57" s="132"/>
      <c r="AG57" s="133"/>
      <c r="AH57" s="134"/>
      <c r="AI57" s="134"/>
      <c r="AJ57" s="132"/>
      <c r="AK57" s="148"/>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151.5" hidden="1" customHeight="1" x14ac:dyDescent="0.25">
      <c r="A58" s="228">
        <v>9</v>
      </c>
      <c r="B58" s="210"/>
      <c r="C58" s="210"/>
      <c r="D58" s="210"/>
      <c r="E58" s="251"/>
      <c r="F58" s="210"/>
      <c r="G58" s="254"/>
      <c r="H58" s="245" t="str">
        <f>IF(G58&lt;=0,"",IF(G58&lt;=2,"Muy Baja",IF(G58&lt;=24,"Baja",IF(G58&lt;=500,"Media",IF(G58&lt;=5000,"Alta","Muy Alta")))))</f>
        <v/>
      </c>
      <c r="I58" s="225" t="str">
        <f>IF(H58="","",IF(H58="Muy Baja",0.2,IF(H58="Baja",0.4,IF(H58="Media",0.6,IF(H58="Alta",0.8,IF(H58="Muy Alta",1,))))))</f>
        <v/>
      </c>
      <c r="J58" s="248"/>
      <c r="K58" s="225">
        <f>IF(NOT(ISERROR(MATCH(J58,'Tabla Impacto'!$B$221:$B$223,0))),'Tabla Impacto'!$F$223&amp;"Por favor no seleccionar los criterios de impacto(Afectación Económica o presupuestal y Pérdida Reputacional)",J58)</f>
        <v>0</v>
      </c>
      <c r="L58" s="245" t="str">
        <f>IF(OR(K58='Tabla Impacto'!$C$11,K58='Tabla Impacto'!$D$11),"Leve",IF(OR(K58='Tabla Impacto'!$C$12,K58='Tabla Impacto'!$D$12),"Menor",IF(OR(K58='Tabla Impacto'!$C$13,K58='Tabla Impacto'!$D$13),"Moderado",IF(OR(K58='Tabla Impacto'!$C$14,K58='Tabla Impacto'!$D$14),"Mayor",IF(OR(K58='Tabla Impacto'!$C$15,K58='Tabla Impacto'!$D$15),"Catastrófico","")))))</f>
        <v/>
      </c>
      <c r="M58" s="225" t="str">
        <f>IF(L58="","",IF(L58="Leve",0.2,IF(L58="Menor",0.4,IF(L58="Moderado",0.6,IF(L58="Mayor",0.8,IF(L58="Catastrófico",1,))))))</f>
        <v/>
      </c>
      <c r="N58" s="257"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2">
        <v>1</v>
      </c>
      <c r="P58" s="123"/>
      <c r="Q58" s="124" t="str">
        <f>IF(OR(R58="Preventivo",R58="Detectivo"),"Probabilidad",IF(R58="Correctivo","Impacto",""))</f>
        <v/>
      </c>
      <c r="R58" s="125"/>
      <c r="S58" s="125"/>
      <c r="T58" s="126" t="str">
        <f>IF(AND(R58="Preventivo",S58="Automático"),"50%",IF(AND(R58="Preventivo",S58="Manual"),"40%",IF(AND(R58="Detectivo",S58="Automático"),"40%",IF(AND(R58="Detectivo",S58="Manual"),"30%",IF(AND(R58="Correctivo",S58="Automático"),"35%",IF(AND(R58="Correctivo",S58="Manual"),"25%",""))))))</f>
        <v/>
      </c>
      <c r="U58" s="125"/>
      <c r="V58" s="125"/>
      <c r="W58" s="125"/>
      <c r="X58" s="127" t="str">
        <f>IFERROR(IF(Q58="Probabilidad",(I58-(+I58*T58)),IF(Q58="Impacto",I58,"")),"")</f>
        <v/>
      </c>
      <c r="Y58" s="128" t="str">
        <f>IFERROR(IF(X58="","",IF(X58&lt;=0.2,"Muy Baja",IF(X58&lt;=0.4,"Baja",IF(X58&lt;=0.6,"Media",IF(X58&lt;=0.8,"Alta","Muy Alta"))))),"")</f>
        <v/>
      </c>
      <c r="Z58" s="129" t="str">
        <f>+X58</f>
        <v/>
      </c>
      <c r="AA58" s="128" t="str">
        <f>IFERROR(IF(AB58="","",IF(AB58&lt;=0.2,"Leve",IF(AB58&lt;=0.4,"Menor",IF(AB58&lt;=0.6,"Moderado",IF(AB58&lt;=0.8,"Mayor","Catastrófico"))))),"")</f>
        <v/>
      </c>
      <c r="AB58" s="129" t="str">
        <f>IFERROR(IF(Q58="Impacto",(M58-(+M58*T58)),IF(Q58="Probabilidad",M58,"")),"")</f>
        <v/>
      </c>
      <c r="AC58" s="130"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1"/>
      <c r="AE58" s="132"/>
      <c r="AF58" s="132"/>
      <c r="AG58" s="133"/>
      <c r="AH58" s="134"/>
      <c r="AI58" s="134"/>
      <c r="AJ58" s="132"/>
      <c r="AK58" s="148"/>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1:69" ht="151.5" hidden="1" customHeight="1" x14ac:dyDescent="0.25">
      <c r="A59" s="229"/>
      <c r="B59" s="211"/>
      <c r="C59" s="211"/>
      <c r="D59" s="211"/>
      <c r="E59" s="252"/>
      <c r="F59" s="211"/>
      <c r="G59" s="255"/>
      <c r="H59" s="246"/>
      <c r="I59" s="226"/>
      <c r="J59" s="249"/>
      <c r="K59" s="226">
        <f>IF(NOT(ISERROR(MATCH(J59,_xlfn.ANCHORARRAY(E70),0))),I72&amp;"Por favor no seleccionar los criterios de impacto",J59)</f>
        <v>0</v>
      </c>
      <c r="L59" s="246"/>
      <c r="M59" s="226"/>
      <c r="N59" s="258"/>
      <c r="O59" s="122">
        <v>2</v>
      </c>
      <c r="P59" s="123"/>
      <c r="Q59" s="124" t="str">
        <f>IF(OR(R59="Preventivo",R59="Detectivo"),"Probabilidad",IF(R59="Correctivo","Impacto",""))</f>
        <v/>
      </c>
      <c r="R59" s="125"/>
      <c r="S59" s="125"/>
      <c r="T59" s="126" t="str">
        <f t="shared" ref="T59:T63" si="59">IF(AND(R59="Preventivo",S59="Automático"),"50%",IF(AND(R59="Preventivo",S59="Manual"),"40%",IF(AND(R59="Detectivo",S59="Automático"),"40%",IF(AND(R59="Detectivo",S59="Manual"),"30%",IF(AND(R59="Correctivo",S59="Automático"),"35%",IF(AND(R59="Correctivo",S59="Manual"),"25%",""))))))</f>
        <v/>
      </c>
      <c r="U59" s="125"/>
      <c r="V59" s="125"/>
      <c r="W59" s="125"/>
      <c r="X59" s="127" t="str">
        <f>IFERROR(IF(AND(Q58="Probabilidad",Q59="Probabilidad"),(Z58-(+Z58*T59)),IF(Q59="Probabilidad",(I58-(+I58*T59)),IF(Q59="Impacto",Z58,""))),"")</f>
        <v/>
      </c>
      <c r="Y59" s="128" t="str">
        <f t="shared" si="1"/>
        <v/>
      </c>
      <c r="Z59" s="129" t="str">
        <f t="shared" ref="Z59:Z63" si="60">+X59</f>
        <v/>
      </c>
      <c r="AA59" s="128" t="str">
        <f t="shared" si="3"/>
        <v/>
      </c>
      <c r="AB59" s="129" t="str">
        <f>IFERROR(IF(AND(Q58="Impacto",Q59="Impacto"),(AB58-(+AB58*T59)),IF(Q59="Impacto",(M58-(+M58*T59)),IF(Q59="Probabilidad",AB58,""))),"")</f>
        <v/>
      </c>
      <c r="AC59" s="130" t="str">
        <f t="shared" ref="AC59:AC60" si="61">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1"/>
      <c r="AE59" s="132"/>
      <c r="AF59" s="132"/>
      <c r="AG59" s="133"/>
      <c r="AH59" s="134"/>
      <c r="AI59" s="134"/>
      <c r="AJ59" s="132"/>
      <c r="AK59" s="148"/>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1:69" ht="151.5" hidden="1" customHeight="1" x14ac:dyDescent="0.25">
      <c r="A60" s="229"/>
      <c r="B60" s="211"/>
      <c r="C60" s="211"/>
      <c r="D60" s="211"/>
      <c r="E60" s="252"/>
      <c r="F60" s="211"/>
      <c r="G60" s="255"/>
      <c r="H60" s="246"/>
      <c r="I60" s="226"/>
      <c r="J60" s="249"/>
      <c r="K60" s="226">
        <f>IF(NOT(ISERROR(MATCH(J60,_xlfn.ANCHORARRAY(E71),0))),I73&amp;"Por favor no seleccionar los criterios de impacto",J60)</f>
        <v>0</v>
      </c>
      <c r="L60" s="246"/>
      <c r="M60" s="226"/>
      <c r="N60" s="258"/>
      <c r="O60" s="122">
        <v>3</v>
      </c>
      <c r="P60" s="135"/>
      <c r="Q60" s="124" t="str">
        <f>IF(OR(R60="Preventivo",R60="Detectivo"),"Probabilidad",IF(R60="Correctivo","Impacto",""))</f>
        <v/>
      </c>
      <c r="R60" s="125"/>
      <c r="S60" s="125"/>
      <c r="T60" s="126" t="str">
        <f t="shared" si="59"/>
        <v/>
      </c>
      <c r="U60" s="125"/>
      <c r="V60" s="125"/>
      <c r="W60" s="125"/>
      <c r="X60" s="127" t="str">
        <f>IFERROR(IF(AND(Q59="Probabilidad",Q60="Probabilidad"),(Z59-(+Z59*T60)),IF(AND(Q59="Impacto",Q60="Probabilidad"),(Z58-(+Z58*T60)),IF(Q60="Impacto",Z59,""))),"")</f>
        <v/>
      </c>
      <c r="Y60" s="128" t="str">
        <f t="shared" si="1"/>
        <v/>
      </c>
      <c r="Z60" s="129" t="str">
        <f t="shared" si="60"/>
        <v/>
      </c>
      <c r="AA60" s="128" t="str">
        <f t="shared" si="3"/>
        <v/>
      </c>
      <c r="AB60" s="129" t="str">
        <f>IFERROR(IF(AND(Q59="Impacto",Q60="Impacto"),(AB59-(+AB59*T60)),IF(AND(Q59="Probabilidad",Q60="Impacto"),(AB58-(+AB58*T60)),IF(Q60="Probabilidad",AB59,""))),"")</f>
        <v/>
      </c>
      <c r="AC60" s="130" t="str">
        <f t="shared" si="61"/>
        <v/>
      </c>
      <c r="AD60" s="131"/>
      <c r="AE60" s="132"/>
      <c r="AF60" s="132"/>
      <c r="AG60" s="133"/>
      <c r="AH60" s="134"/>
      <c r="AI60" s="134"/>
      <c r="AJ60" s="132"/>
      <c r="AK60" s="148"/>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1:69" ht="151.5" hidden="1" customHeight="1" x14ac:dyDescent="0.25">
      <c r="A61" s="229"/>
      <c r="B61" s="211"/>
      <c r="C61" s="211"/>
      <c r="D61" s="211"/>
      <c r="E61" s="252"/>
      <c r="F61" s="211"/>
      <c r="G61" s="255"/>
      <c r="H61" s="246"/>
      <c r="I61" s="226"/>
      <c r="J61" s="249"/>
      <c r="K61" s="226">
        <f>IF(NOT(ISERROR(MATCH(J61,_xlfn.ANCHORARRAY(E72),0))),I74&amp;"Por favor no seleccionar los criterios de impacto",J61)</f>
        <v>0</v>
      </c>
      <c r="L61" s="246"/>
      <c r="M61" s="226"/>
      <c r="N61" s="258"/>
      <c r="O61" s="122">
        <v>4</v>
      </c>
      <c r="P61" s="123"/>
      <c r="Q61" s="124" t="str">
        <f t="shared" ref="Q61:Q63" si="62">IF(OR(R61="Preventivo",R61="Detectivo"),"Probabilidad",IF(R61="Correctivo","Impacto",""))</f>
        <v/>
      </c>
      <c r="R61" s="125"/>
      <c r="S61" s="125"/>
      <c r="T61" s="126" t="str">
        <f t="shared" si="59"/>
        <v/>
      </c>
      <c r="U61" s="125"/>
      <c r="V61" s="125"/>
      <c r="W61" s="125"/>
      <c r="X61" s="127" t="str">
        <f t="shared" ref="X61:X63" si="63">IFERROR(IF(AND(Q60="Probabilidad",Q61="Probabilidad"),(Z60-(+Z60*T61)),IF(AND(Q60="Impacto",Q61="Probabilidad"),(Z59-(+Z59*T61)),IF(Q61="Impacto",Z60,""))),"")</f>
        <v/>
      </c>
      <c r="Y61" s="128" t="str">
        <f t="shared" si="1"/>
        <v/>
      </c>
      <c r="Z61" s="129" t="str">
        <f t="shared" si="60"/>
        <v/>
      </c>
      <c r="AA61" s="128" t="str">
        <f t="shared" si="3"/>
        <v/>
      </c>
      <c r="AB61" s="129" t="str">
        <f t="shared" ref="AB61:AB63" si="64">IFERROR(IF(AND(Q60="Impacto",Q61="Impacto"),(AB60-(+AB60*T61)),IF(AND(Q60="Probabilidad",Q61="Impacto"),(AB59-(+AB59*T61)),IF(Q61="Probabilidad",AB60,""))),"")</f>
        <v/>
      </c>
      <c r="AC61" s="130"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1"/>
      <c r="AE61" s="132"/>
      <c r="AF61" s="132"/>
      <c r="AG61" s="133"/>
      <c r="AH61" s="134"/>
      <c r="AI61" s="134"/>
      <c r="AJ61" s="132"/>
      <c r="AK61" s="148"/>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ht="151.5" hidden="1" customHeight="1" x14ac:dyDescent="0.25">
      <c r="A62" s="229"/>
      <c r="B62" s="211"/>
      <c r="C62" s="211"/>
      <c r="D62" s="211"/>
      <c r="E62" s="252"/>
      <c r="F62" s="211"/>
      <c r="G62" s="255"/>
      <c r="H62" s="246"/>
      <c r="I62" s="226"/>
      <c r="J62" s="249"/>
      <c r="K62" s="226">
        <f>IF(NOT(ISERROR(MATCH(J62,_xlfn.ANCHORARRAY(E73),0))),I75&amp;"Por favor no seleccionar los criterios de impacto",J62)</f>
        <v>0</v>
      </c>
      <c r="L62" s="246"/>
      <c r="M62" s="226"/>
      <c r="N62" s="258"/>
      <c r="O62" s="122">
        <v>5</v>
      </c>
      <c r="P62" s="123"/>
      <c r="Q62" s="124" t="str">
        <f t="shared" si="62"/>
        <v/>
      </c>
      <c r="R62" s="125"/>
      <c r="S62" s="125"/>
      <c r="T62" s="126" t="str">
        <f t="shared" si="59"/>
        <v/>
      </c>
      <c r="U62" s="125"/>
      <c r="V62" s="125"/>
      <c r="W62" s="125"/>
      <c r="X62" s="127" t="str">
        <f t="shared" si="63"/>
        <v/>
      </c>
      <c r="Y62" s="128" t="str">
        <f t="shared" si="1"/>
        <v/>
      </c>
      <c r="Z62" s="129" t="str">
        <f t="shared" si="60"/>
        <v/>
      </c>
      <c r="AA62" s="128" t="str">
        <f t="shared" si="3"/>
        <v/>
      </c>
      <c r="AB62" s="129" t="str">
        <f t="shared" si="64"/>
        <v/>
      </c>
      <c r="AC62" s="130" t="str">
        <f t="shared" ref="AC62:AC63" si="65">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1"/>
      <c r="AE62" s="132"/>
      <c r="AF62" s="132"/>
      <c r="AG62" s="133"/>
      <c r="AH62" s="134"/>
      <c r="AI62" s="134"/>
      <c r="AJ62" s="132"/>
      <c r="AK62" s="148"/>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row>
    <row r="63" spans="1:69" ht="151.5" hidden="1" customHeight="1" x14ac:dyDescent="0.25">
      <c r="A63" s="230"/>
      <c r="B63" s="212"/>
      <c r="C63" s="212"/>
      <c r="D63" s="212"/>
      <c r="E63" s="253"/>
      <c r="F63" s="212"/>
      <c r="G63" s="256"/>
      <c r="H63" s="247"/>
      <c r="I63" s="227"/>
      <c r="J63" s="250"/>
      <c r="K63" s="227">
        <f>IF(NOT(ISERROR(MATCH(J63,_xlfn.ANCHORARRAY(E74),0))),I76&amp;"Por favor no seleccionar los criterios de impacto",J63)</f>
        <v>0</v>
      </c>
      <c r="L63" s="247"/>
      <c r="M63" s="227"/>
      <c r="N63" s="259"/>
      <c r="O63" s="122">
        <v>6</v>
      </c>
      <c r="P63" s="123"/>
      <c r="Q63" s="124" t="str">
        <f t="shared" si="62"/>
        <v/>
      </c>
      <c r="R63" s="125"/>
      <c r="S63" s="125"/>
      <c r="T63" s="126" t="str">
        <f t="shared" si="59"/>
        <v/>
      </c>
      <c r="U63" s="125"/>
      <c r="V63" s="125"/>
      <c r="W63" s="125"/>
      <c r="X63" s="127" t="str">
        <f t="shared" si="63"/>
        <v/>
      </c>
      <c r="Y63" s="128" t="str">
        <f t="shared" si="1"/>
        <v/>
      </c>
      <c r="Z63" s="129" t="str">
        <f t="shared" si="60"/>
        <v/>
      </c>
      <c r="AA63" s="128" t="str">
        <f t="shared" si="3"/>
        <v/>
      </c>
      <c r="AB63" s="129" t="str">
        <f t="shared" si="64"/>
        <v/>
      </c>
      <c r="AC63" s="130" t="str">
        <f t="shared" si="65"/>
        <v/>
      </c>
      <c r="AD63" s="131"/>
      <c r="AE63" s="132"/>
      <c r="AF63" s="132"/>
      <c r="AG63" s="133"/>
      <c r="AH63" s="134"/>
      <c r="AI63" s="134"/>
      <c r="AJ63" s="132"/>
      <c r="AK63" s="148"/>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row>
    <row r="64" spans="1:69" ht="151.5" hidden="1" customHeight="1" x14ac:dyDescent="0.25">
      <c r="A64" s="228">
        <v>10</v>
      </c>
      <c r="B64" s="210"/>
      <c r="C64" s="210"/>
      <c r="D64" s="210"/>
      <c r="E64" s="251"/>
      <c r="F64" s="210"/>
      <c r="G64" s="254"/>
      <c r="H64" s="245" t="str">
        <f>IF(G64&lt;=0,"",IF(G64&lt;=2,"Muy Baja",IF(G64&lt;=24,"Baja",IF(G64&lt;=500,"Media",IF(G64&lt;=5000,"Alta","Muy Alta")))))</f>
        <v/>
      </c>
      <c r="I64" s="225" t="str">
        <f>IF(H64="","",IF(H64="Muy Baja",0.2,IF(H64="Baja",0.4,IF(H64="Media",0.6,IF(H64="Alta",0.8,IF(H64="Muy Alta",1,))))))</f>
        <v/>
      </c>
      <c r="J64" s="248"/>
      <c r="K64" s="225">
        <f>IF(NOT(ISERROR(MATCH(J64,'Tabla Impacto'!$B$221:$B$223,0))),'Tabla Impacto'!$F$223&amp;"Por favor no seleccionar los criterios de impacto(Afectación Económica o presupuestal y Pérdida Reputacional)",J64)</f>
        <v>0</v>
      </c>
      <c r="L64" s="245" t="str">
        <f>IF(OR(K64='Tabla Impacto'!$C$11,K64='Tabla Impacto'!$D$11),"Leve",IF(OR(K64='Tabla Impacto'!$C$12,K64='Tabla Impacto'!$D$12),"Menor",IF(OR(K64='Tabla Impacto'!$C$13,K64='Tabla Impacto'!$D$13),"Moderado",IF(OR(K64='Tabla Impacto'!$C$14,K64='Tabla Impacto'!$D$14),"Mayor",IF(OR(K64='Tabla Impacto'!$C$15,K64='Tabla Impacto'!$D$15),"Catastrófico","")))))</f>
        <v/>
      </c>
      <c r="M64" s="225" t="str">
        <f>IF(L64="","",IF(L64="Leve",0.2,IF(L64="Menor",0.4,IF(L64="Moderado",0.6,IF(L64="Mayor",0.8,IF(L64="Catastrófico",1,))))))</f>
        <v/>
      </c>
      <c r="N64" s="257"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2">
        <v>1</v>
      </c>
      <c r="P64" s="123"/>
      <c r="Q64" s="124" t="str">
        <f>IF(OR(R64="Preventivo",R64="Detectivo"),"Probabilidad",IF(R64="Correctivo","Impacto",""))</f>
        <v/>
      </c>
      <c r="R64" s="125"/>
      <c r="S64" s="125"/>
      <c r="T64" s="126" t="str">
        <f>IF(AND(R64="Preventivo",S64="Automático"),"50%",IF(AND(R64="Preventivo",S64="Manual"),"40%",IF(AND(R64="Detectivo",S64="Automático"),"40%",IF(AND(R64="Detectivo",S64="Manual"),"30%",IF(AND(R64="Correctivo",S64="Automático"),"35%",IF(AND(R64="Correctivo",S64="Manual"),"25%",""))))))</f>
        <v/>
      </c>
      <c r="U64" s="125"/>
      <c r="V64" s="125"/>
      <c r="W64" s="125"/>
      <c r="X64" s="127" t="str">
        <f>IFERROR(IF(Q64="Probabilidad",(I64-(+I64*T64)),IF(Q64="Impacto",I64,"")),"")</f>
        <v/>
      </c>
      <c r="Y64" s="128" t="str">
        <f>IFERROR(IF(X64="","",IF(X64&lt;=0.2,"Muy Baja",IF(X64&lt;=0.4,"Baja",IF(X64&lt;=0.6,"Media",IF(X64&lt;=0.8,"Alta","Muy Alta"))))),"")</f>
        <v/>
      </c>
      <c r="Z64" s="129" t="str">
        <f>+X64</f>
        <v/>
      </c>
      <c r="AA64" s="128" t="str">
        <f>IFERROR(IF(AB64="","",IF(AB64&lt;=0.2,"Leve",IF(AB64&lt;=0.4,"Menor",IF(AB64&lt;=0.6,"Moderado",IF(AB64&lt;=0.8,"Mayor","Catastrófico"))))),"")</f>
        <v/>
      </c>
      <c r="AB64" s="129" t="str">
        <f>IFERROR(IF(Q64="Impacto",(M64-(+M64*T64)),IF(Q64="Probabilidad",M64,"")),"")</f>
        <v/>
      </c>
      <c r="AC64" s="130"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1"/>
      <c r="AE64" s="132"/>
      <c r="AF64" s="132"/>
      <c r="AG64" s="133"/>
      <c r="AH64" s="134"/>
      <c r="AI64" s="134"/>
      <c r="AJ64" s="132"/>
      <c r="AK64" s="148"/>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row>
    <row r="65" spans="1:37" ht="151.5" hidden="1" customHeight="1" x14ac:dyDescent="0.25">
      <c r="A65" s="229"/>
      <c r="B65" s="211"/>
      <c r="C65" s="211"/>
      <c r="D65" s="211"/>
      <c r="E65" s="252"/>
      <c r="F65" s="211"/>
      <c r="G65" s="255"/>
      <c r="H65" s="246"/>
      <c r="I65" s="226"/>
      <c r="J65" s="249"/>
      <c r="K65" s="226">
        <f>IF(NOT(ISERROR(MATCH(J65,_xlfn.ANCHORARRAY(E76),0))),I78&amp;"Por favor no seleccionar los criterios de impacto",J65)</f>
        <v>0</v>
      </c>
      <c r="L65" s="246"/>
      <c r="M65" s="226"/>
      <c r="N65" s="258"/>
      <c r="O65" s="122">
        <v>2</v>
      </c>
      <c r="P65" s="123"/>
      <c r="Q65" s="124" t="str">
        <f>IF(OR(R65="Preventivo",R65="Detectivo"),"Probabilidad",IF(R65="Correctivo","Impacto",""))</f>
        <v/>
      </c>
      <c r="R65" s="125"/>
      <c r="S65" s="125"/>
      <c r="T65" s="126" t="str">
        <f t="shared" ref="T65:T69" si="66">IF(AND(R65="Preventivo",S65="Automático"),"50%",IF(AND(R65="Preventivo",S65="Manual"),"40%",IF(AND(R65="Detectivo",S65="Automático"),"40%",IF(AND(R65="Detectivo",S65="Manual"),"30%",IF(AND(R65="Correctivo",S65="Automático"),"35%",IF(AND(R65="Correctivo",S65="Manual"),"25%",""))))))</f>
        <v/>
      </c>
      <c r="U65" s="125"/>
      <c r="V65" s="125"/>
      <c r="W65" s="125"/>
      <c r="X65" s="127" t="str">
        <f>IFERROR(IF(AND(Q64="Probabilidad",Q65="Probabilidad"),(Z64-(+Z64*T65)),IF(Q65="Probabilidad",(I64-(+I64*T65)),IF(Q65="Impacto",Z64,""))),"")</f>
        <v/>
      </c>
      <c r="Y65" s="128" t="str">
        <f t="shared" si="1"/>
        <v/>
      </c>
      <c r="Z65" s="129" t="str">
        <f t="shared" ref="Z65:Z69" si="67">+X65</f>
        <v/>
      </c>
      <c r="AA65" s="128" t="str">
        <f t="shared" si="3"/>
        <v/>
      </c>
      <c r="AB65" s="129" t="str">
        <f>IFERROR(IF(AND(Q64="Impacto",Q65="Impacto"),(AB64-(+AB64*T65)),IF(Q65="Impacto",(M64-(+M64*T65)),IF(Q65="Probabilidad",AB64,""))),"")</f>
        <v/>
      </c>
      <c r="AC65" s="130" t="str">
        <f t="shared" ref="AC65:AC66" si="68">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1"/>
      <c r="AE65" s="132"/>
      <c r="AF65" s="132"/>
      <c r="AG65" s="133"/>
      <c r="AH65" s="134"/>
      <c r="AI65" s="134"/>
      <c r="AJ65" s="132"/>
      <c r="AK65" s="148"/>
    </row>
    <row r="66" spans="1:37" ht="151.5" hidden="1" customHeight="1" x14ac:dyDescent="0.25">
      <c r="A66" s="229"/>
      <c r="B66" s="211"/>
      <c r="C66" s="211"/>
      <c r="D66" s="211"/>
      <c r="E66" s="252"/>
      <c r="F66" s="211"/>
      <c r="G66" s="255"/>
      <c r="H66" s="246"/>
      <c r="I66" s="226"/>
      <c r="J66" s="249"/>
      <c r="K66" s="226">
        <f>IF(NOT(ISERROR(MATCH(J66,_xlfn.ANCHORARRAY(E77),0))),I79&amp;"Por favor no seleccionar los criterios de impacto",J66)</f>
        <v>0</v>
      </c>
      <c r="L66" s="246"/>
      <c r="M66" s="226"/>
      <c r="N66" s="258"/>
      <c r="O66" s="122">
        <v>3</v>
      </c>
      <c r="P66" s="135"/>
      <c r="Q66" s="124" t="str">
        <f>IF(OR(R66="Preventivo",R66="Detectivo"),"Probabilidad",IF(R66="Correctivo","Impacto",""))</f>
        <v/>
      </c>
      <c r="R66" s="125"/>
      <c r="S66" s="125"/>
      <c r="T66" s="126" t="str">
        <f t="shared" si="66"/>
        <v/>
      </c>
      <c r="U66" s="125"/>
      <c r="V66" s="125"/>
      <c r="W66" s="125"/>
      <c r="X66" s="127" t="str">
        <f>IFERROR(IF(AND(Q65="Probabilidad",Q66="Probabilidad"),(Z65-(+Z65*T66)),IF(AND(Q65="Impacto",Q66="Probabilidad"),(Z64-(+Z64*T66)),IF(Q66="Impacto",Z65,""))),"")</f>
        <v/>
      </c>
      <c r="Y66" s="128" t="str">
        <f t="shared" si="1"/>
        <v/>
      </c>
      <c r="Z66" s="129" t="str">
        <f t="shared" si="67"/>
        <v/>
      </c>
      <c r="AA66" s="128" t="str">
        <f t="shared" si="3"/>
        <v/>
      </c>
      <c r="AB66" s="129" t="str">
        <f>IFERROR(IF(AND(Q65="Impacto",Q66="Impacto"),(AB65-(+AB65*T66)),IF(AND(Q65="Probabilidad",Q66="Impacto"),(AB64-(+AB64*T66)),IF(Q66="Probabilidad",AB65,""))),"")</f>
        <v/>
      </c>
      <c r="AC66" s="130" t="str">
        <f t="shared" si="68"/>
        <v/>
      </c>
      <c r="AD66" s="131"/>
      <c r="AE66" s="132"/>
      <c r="AF66" s="132"/>
      <c r="AG66" s="133"/>
      <c r="AH66" s="134"/>
      <c r="AI66" s="134"/>
      <c r="AJ66" s="132"/>
      <c r="AK66" s="148"/>
    </row>
    <row r="67" spans="1:37" ht="151.5" hidden="1" customHeight="1" x14ac:dyDescent="0.25">
      <c r="A67" s="229"/>
      <c r="B67" s="211"/>
      <c r="C67" s="211"/>
      <c r="D67" s="211"/>
      <c r="E67" s="252"/>
      <c r="F67" s="211"/>
      <c r="G67" s="255"/>
      <c r="H67" s="246"/>
      <c r="I67" s="226"/>
      <c r="J67" s="249"/>
      <c r="K67" s="226">
        <f>IF(NOT(ISERROR(MATCH(J67,_xlfn.ANCHORARRAY(E78),0))),I80&amp;"Por favor no seleccionar los criterios de impacto",J67)</f>
        <v>0</v>
      </c>
      <c r="L67" s="246"/>
      <c r="M67" s="226"/>
      <c r="N67" s="258"/>
      <c r="O67" s="122">
        <v>4</v>
      </c>
      <c r="P67" s="123"/>
      <c r="Q67" s="124" t="str">
        <f t="shared" ref="Q67:Q69" si="69">IF(OR(R67="Preventivo",R67="Detectivo"),"Probabilidad",IF(R67="Correctivo","Impacto",""))</f>
        <v/>
      </c>
      <c r="R67" s="125"/>
      <c r="S67" s="125"/>
      <c r="T67" s="126" t="str">
        <f t="shared" si="66"/>
        <v/>
      </c>
      <c r="U67" s="125"/>
      <c r="V67" s="125"/>
      <c r="W67" s="125"/>
      <c r="X67" s="127" t="str">
        <f t="shared" ref="X67:X69" si="70">IFERROR(IF(AND(Q66="Probabilidad",Q67="Probabilidad"),(Z66-(+Z66*T67)),IF(AND(Q66="Impacto",Q67="Probabilidad"),(Z65-(+Z65*T67)),IF(Q67="Impacto",Z66,""))),"")</f>
        <v/>
      </c>
      <c r="Y67" s="128" t="str">
        <f t="shared" si="1"/>
        <v/>
      </c>
      <c r="Z67" s="129" t="str">
        <f t="shared" si="67"/>
        <v/>
      </c>
      <c r="AA67" s="128" t="str">
        <f t="shared" si="3"/>
        <v/>
      </c>
      <c r="AB67" s="129" t="str">
        <f t="shared" ref="AB67:AB69" si="71">IFERROR(IF(AND(Q66="Impacto",Q67="Impacto"),(AB66-(+AB66*T67)),IF(AND(Q66="Probabilidad",Q67="Impacto"),(AB65-(+AB65*T67)),IF(Q67="Probabilidad",AB66,""))),"")</f>
        <v/>
      </c>
      <c r="AC67" s="130"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1"/>
      <c r="AE67" s="132"/>
      <c r="AF67" s="132"/>
      <c r="AG67" s="133"/>
      <c r="AH67" s="134"/>
      <c r="AI67" s="134"/>
      <c r="AJ67" s="132"/>
      <c r="AK67" s="148"/>
    </row>
    <row r="68" spans="1:37" ht="151.5" hidden="1" customHeight="1" x14ac:dyDescent="0.25">
      <c r="A68" s="229"/>
      <c r="B68" s="211"/>
      <c r="C68" s="211"/>
      <c r="D68" s="211"/>
      <c r="E68" s="252"/>
      <c r="F68" s="211"/>
      <c r="G68" s="255"/>
      <c r="H68" s="246"/>
      <c r="I68" s="226"/>
      <c r="J68" s="249"/>
      <c r="K68" s="226">
        <f>IF(NOT(ISERROR(MATCH(J68,_xlfn.ANCHORARRAY(E79),0))),I81&amp;"Por favor no seleccionar los criterios de impacto",J68)</f>
        <v>0</v>
      </c>
      <c r="L68" s="246"/>
      <c r="M68" s="226"/>
      <c r="N68" s="258"/>
      <c r="O68" s="122">
        <v>5</v>
      </c>
      <c r="P68" s="123"/>
      <c r="Q68" s="124" t="str">
        <f t="shared" si="69"/>
        <v/>
      </c>
      <c r="R68" s="125"/>
      <c r="S68" s="125"/>
      <c r="T68" s="126" t="str">
        <f t="shared" si="66"/>
        <v/>
      </c>
      <c r="U68" s="125"/>
      <c r="V68" s="125"/>
      <c r="W68" s="125"/>
      <c r="X68" s="127" t="str">
        <f t="shared" si="70"/>
        <v/>
      </c>
      <c r="Y68" s="128" t="str">
        <f t="shared" si="1"/>
        <v/>
      </c>
      <c r="Z68" s="129" t="str">
        <f t="shared" si="67"/>
        <v/>
      </c>
      <c r="AA68" s="128" t="str">
        <f t="shared" si="3"/>
        <v/>
      </c>
      <c r="AB68" s="129" t="str">
        <f t="shared" si="71"/>
        <v/>
      </c>
      <c r="AC68" s="130" t="str">
        <f t="shared" ref="AC68:AC69" si="72">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1"/>
      <c r="AE68" s="132"/>
      <c r="AF68" s="132"/>
      <c r="AG68" s="133"/>
      <c r="AH68" s="134"/>
      <c r="AI68" s="134"/>
      <c r="AJ68" s="132"/>
      <c r="AK68" s="148"/>
    </row>
    <row r="69" spans="1:37" hidden="1" x14ac:dyDescent="0.25">
      <c r="A69" s="230"/>
      <c r="B69" s="212"/>
      <c r="C69" s="212"/>
      <c r="D69" s="212"/>
      <c r="E69" s="253"/>
      <c r="F69" s="212"/>
      <c r="G69" s="256"/>
      <c r="H69" s="247"/>
      <c r="I69" s="227"/>
      <c r="J69" s="250"/>
      <c r="K69" s="227">
        <f>IF(NOT(ISERROR(MATCH(J69,_xlfn.ANCHORARRAY(E80),0))),I82&amp;"Por favor no seleccionar los criterios de impacto",J69)</f>
        <v>0</v>
      </c>
      <c r="L69" s="247"/>
      <c r="M69" s="227"/>
      <c r="N69" s="259"/>
      <c r="O69" s="122">
        <v>6</v>
      </c>
      <c r="P69" s="123"/>
      <c r="Q69" s="124" t="str">
        <f t="shared" si="69"/>
        <v/>
      </c>
      <c r="R69" s="125"/>
      <c r="S69" s="125"/>
      <c r="T69" s="126" t="str">
        <f t="shared" si="66"/>
        <v/>
      </c>
      <c r="U69" s="125"/>
      <c r="V69" s="125"/>
      <c r="W69" s="125"/>
      <c r="X69" s="127" t="str">
        <f t="shared" si="70"/>
        <v/>
      </c>
      <c r="Y69" s="128" t="str">
        <f t="shared" si="1"/>
        <v/>
      </c>
      <c r="Z69" s="129" t="str">
        <f t="shared" si="67"/>
        <v/>
      </c>
      <c r="AA69" s="128" t="str">
        <f t="shared" si="3"/>
        <v/>
      </c>
      <c r="AB69" s="129" t="str">
        <f t="shared" si="71"/>
        <v/>
      </c>
      <c r="AC69" s="130" t="str">
        <f t="shared" si="72"/>
        <v/>
      </c>
      <c r="AD69" s="131"/>
      <c r="AE69" s="132"/>
      <c r="AF69" s="132"/>
      <c r="AG69" s="133"/>
      <c r="AH69" s="134"/>
      <c r="AI69" s="134"/>
      <c r="AJ69" s="132"/>
      <c r="AK69" s="148"/>
    </row>
    <row r="70" spans="1:37" ht="49.5" customHeight="1" x14ac:dyDescent="0.25">
      <c r="A70" s="6"/>
      <c r="B70" s="260" t="s">
        <v>130</v>
      </c>
      <c r="C70" s="261"/>
      <c r="D70" s="261"/>
      <c r="E70" s="261"/>
      <c r="F70" s="261"/>
      <c r="G70" s="261"/>
      <c r="H70" s="261"/>
      <c r="I70" s="261"/>
      <c r="J70" s="261"/>
      <c r="K70" s="261"/>
      <c r="L70" s="261"/>
      <c r="M70" s="261"/>
      <c r="N70" s="261"/>
      <c r="O70" s="261"/>
      <c r="P70" s="261"/>
      <c r="Q70" s="261"/>
      <c r="R70" s="261"/>
      <c r="S70" s="261"/>
      <c r="T70" s="261"/>
      <c r="U70" s="261"/>
      <c r="V70" s="261"/>
      <c r="W70" s="261"/>
      <c r="X70" s="261"/>
      <c r="Y70" s="261"/>
      <c r="Z70" s="261"/>
      <c r="AA70" s="261"/>
      <c r="AB70" s="261"/>
      <c r="AC70" s="261"/>
      <c r="AD70" s="261"/>
      <c r="AE70" s="261"/>
      <c r="AF70" s="261"/>
      <c r="AG70" s="261"/>
      <c r="AH70" s="261"/>
      <c r="AI70" s="261"/>
      <c r="AJ70" s="261"/>
      <c r="AK70" s="262"/>
    </row>
    <row r="72" spans="1:37" x14ac:dyDescent="0.25">
      <c r="A72" s="1"/>
      <c r="B72" s="23" t="s">
        <v>142</v>
      </c>
      <c r="C72" s="1"/>
      <c r="D72" s="1"/>
      <c r="F72" s="1"/>
    </row>
  </sheetData>
  <dataConsolidate/>
  <mergeCells count="193">
    <mergeCell ref="A1:D2"/>
    <mergeCell ref="A7:G7"/>
    <mergeCell ref="H7:N7"/>
    <mergeCell ref="O7:W7"/>
    <mergeCell ref="X7:AD7"/>
    <mergeCell ref="AE7:AK7"/>
    <mergeCell ref="A4:B4"/>
    <mergeCell ref="A5:B5"/>
    <mergeCell ref="A6:B6"/>
    <mergeCell ref="E1:AI1"/>
    <mergeCell ref="AJ1:AK1"/>
    <mergeCell ref="E2:AI2"/>
    <mergeCell ref="AJ2:AK2"/>
    <mergeCell ref="C5:AK5"/>
    <mergeCell ref="C4:AK4"/>
    <mergeCell ref="C6:AK6"/>
    <mergeCell ref="B70:AK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H22:H27"/>
    <mergeCell ref="I22:I27"/>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J22:J27"/>
    <mergeCell ref="K22:K27"/>
    <mergeCell ref="L22:L27"/>
    <mergeCell ref="B16:B21"/>
    <mergeCell ref="C16:C21"/>
    <mergeCell ref="A22:A27"/>
    <mergeCell ref="B22:B27"/>
    <mergeCell ref="C22:C27"/>
    <mergeCell ref="D22:D27"/>
    <mergeCell ref="E22:E27"/>
    <mergeCell ref="F22:F27"/>
    <mergeCell ref="G22:G27"/>
    <mergeCell ref="A8:A9"/>
    <mergeCell ref="F8:F9"/>
    <mergeCell ref="E8:E9"/>
    <mergeCell ref="D8:D9"/>
    <mergeCell ref="C8:C9"/>
    <mergeCell ref="AD8:AD9"/>
    <mergeCell ref="O8:O9"/>
    <mergeCell ref="AC8:AC9"/>
    <mergeCell ref="AB8:AB9"/>
    <mergeCell ref="X8:X9"/>
    <mergeCell ref="P8:P9"/>
    <mergeCell ref="AA8:AA9"/>
    <mergeCell ref="B8:B9"/>
    <mergeCell ref="N8:N9"/>
    <mergeCell ref="J8:J9"/>
    <mergeCell ref="K8:K9"/>
    <mergeCell ref="Q8:Q9"/>
    <mergeCell ref="R8:W8"/>
    <mergeCell ref="AE8:AE9"/>
    <mergeCell ref="AK8:AK9"/>
    <mergeCell ref="AJ8:AJ9"/>
    <mergeCell ref="AI8:AI9"/>
    <mergeCell ref="AH8:AH9"/>
    <mergeCell ref="AG8:AG9"/>
    <mergeCell ref="AF8:AF9"/>
    <mergeCell ref="F16:F21"/>
    <mergeCell ref="G16:G21"/>
    <mergeCell ref="H16:H21"/>
    <mergeCell ref="Y8:Y9"/>
    <mergeCell ref="Z8:Z9"/>
    <mergeCell ref="G8:G9"/>
    <mergeCell ref="H8:H9"/>
    <mergeCell ref="I8:I9"/>
    <mergeCell ref="L8:L9"/>
    <mergeCell ref="M8:M9"/>
    <mergeCell ref="I16:I21"/>
    <mergeCell ref="J16:J21"/>
    <mergeCell ref="P16:P17"/>
    <mergeCell ref="P28:P31"/>
    <mergeCell ref="P34:P37"/>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D16:D21"/>
    <mergeCell ref="E16:E21"/>
    <mergeCell ref="K16:K21"/>
    <mergeCell ref="L16:L21"/>
    <mergeCell ref="M16:M21"/>
    <mergeCell ref="N16:N21"/>
    <mergeCell ref="P10:P12"/>
    <mergeCell ref="A16:A21"/>
  </mergeCells>
  <conditionalFormatting sqref="H10 H16">
    <cfRule type="cellIs" dxfId="104" priority="323" operator="equal">
      <formula>"Muy Baja"</formula>
    </cfRule>
    <cfRule type="cellIs" dxfId="103" priority="319" operator="equal">
      <formula>"Muy Alta"</formula>
    </cfRule>
    <cfRule type="cellIs" dxfId="102" priority="322" operator="equal">
      <formula>"Baja"</formula>
    </cfRule>
    <cfRule type="cellIs" dxfId="101" priority="321" operator="equal">
      <formula>"Media"</formula>
    </cfRule>
    <cfRule type="cellIs" dxfId="100" priority="320" operator="equal">
      <formula>"Alta"</formula>
    </cfRule>
  </conditionalFormatting>
  <conditionalFormatting sqref="H22">
    <cfRule type="cellIs" dxfId="99" priority="222" operator="equal">
      <formula>"Alta"</formula>
    </cfRule>
    <cfRule type="cellIs" dxfId="98" priority="225" operator="equal">
      <formula>"Muy Baja"</formula>
    </cfRule>
    <cfRule type="cellIs" dxfId="97" priority="221" operator="equal">
      <formula>"Muy Alta"</formula>
    </cfRule>
    <cfRule type="cellIs" dxfId="96" priority="224" operator="equal">
      <formula>"Baja"</formula>
    </cfRule>
    <cfRule type="cellIs" dxfId="95" priority="223" operator="equal">
      <formula>"Media"</formula>
    </cfRule>
  </conditionalFormatting>
  <conditionalFormatting sqref="H28">
    <cfRule type="cellIs" dxfId="94" priority="197" operator="equal">
      <formula>"Muy Baja"</formula>
    </cfRule>
    <cfRule type="cellIs" dxfId="93" priority="195" operator="equal">
      <formula>"Media"</formula>
    </cfRule>
    <cfRule type="cellIs" dxfId="92" priority="193" operator="equal">
      <formula>"Muy Alta"</formula>
    </cfRule>
    <cfRule type="cellIs" dxfId="91" priority="194" operator="equal">
      <formula>"Alta"</formula>
    </cfRule>
    <cfRule type="cellIs" dxfId="90" priority="196" operator="equal">
      <formula>"Baja"</formula>
    </cfRule>
  </conditionalFormatting>
  <conditionalFormatting sqref="H34">
    <cfRule type="cellIs" dxfId="89" priority="166" operator="equal">
      <formula>"Alta"</formula>
    </cfRule>
    <cfRule type="cellIs" dxfId="88" priority="165" operator="equal">
      <formula>"Muy Alta"</formula>
    </cfRule>
    <cfRule type="cellIs" dxfId="87" priority="167" operator="equal">
      <formula>"Media"</formula>
    </cfRule>
    <cfRule type="cellIs" dxfId="86" priority="168" operator="equal">
      <formula>"Baja"</formula>
    </cfRule>
    <cfRule type="cellIs" dxfId="85" priority="169" operator="equal">
      <formula>"Muy Baja"</formula>
    </cfRule>
  </conditionalFormatting>
  <conditionalFormatting sqref="H40">
    <cfRule type="cellIs" dxfId="84" priority="137" operator="equal">
      <formula>"Muy Alta"</formula>
    </cfRule>
    <cfRule type="cellIs" dxfId="83" priority="139" operator="equal">
      <formula>"Media"</formula>
    </cfRule>
    <cfRule type="cellIs" dxfId="82" priority="141" operator="equal">
      <formula>"Muy Baja"</formula>
    </cfRule>
    <cfRule type="cellIs" dxfId="81" priority="140" operator="equal">
      <formula>"Baja"</formula>
    </cfRule>
    <cfRule type="cellIs" dxfId="80" priority="138" operator="equal">
      <formula>"Alta"</formula>
    </cfRule>
  </conditionalFormatting>
  <conditionalFormatting sqref="H46">
    <cfRule type="cellIs" dxfId="79" priority="113" operator="equal">
      <formula>"Muy Baja"</formula>
    </cfRule>
    <cfRule type="cellIs" dxfId="78" priority="109" operator="equal">
      <formula>"Muy Alta"</formula>
    </cfRule>
    <cfRule type="cellIs" dxfId="77" priority="110" operator="equal">
      <formula>"Alta"</formula>
    </cfRule>
    <cfRule type="cellIs" dxfId="76" priority="111" operator="equal">
      <formula>"Media"</formula>
    </cfRule>
    <cfRule type="cellIs" dxfId="75" priority="112" operator="equal">
      <formula>"Baja"</formula>
    </cfRule>
  </conditionalFormatting>
  <conditionalFormatting sqref="H52">
    <cfRule type="cellIs" dxfId="74" priority="81" operator="equal">
      <formula>"Muy Alta"</formula>
    </cfRule>
    <cfRule type="cellIs" dxfId="73" priority="83" operator="equal">
      <formula>"Media"</formula>
    </cfRule>
    <cfRule type="cellIs" dxfId="72" priority="84" operator="equal">
      <formula>"Baja"</formula>
    </cfRule>
    <cfRule type="cellIs" dxfId="71" priority="85" operator="equal">
      <formula>"Muy Baja"</formula>
    </cfRule>
    <cfRule type="cellIs" dxfId="70" priority="82" operator="equal">
      <formula>"Alta"</formula>
    </cfRule>
  </conditionalFormatting>
  <conditionalFormatting sqref="H58">
    <cfRule type="cellIs" dxfId="69" priority="56" operator="equal">
      <formula>"Baja"</formula>
    </cfRule>
    <cfRule type="cellIs" dxfId="68" priority="53" operator="equal">
      <formula>"Muy Alta"</formula>
    </cfRule>
    <cfRule type="cellIs" dxfId="67" priority="54" operator="equal">
      <formula>"Alta"</formula>
    </cfRule>
    <cfRule type="cellIs" dxfId="66" priority="55" operator="equal">
      <formula>"Media"</formula>
    </cfRule>
    <cfRule type="cellIs" dxfId="65" priority="57" operator="equal">
      <formula>"Muy Baja"</formula>
    </cfRule>
  </conditionalFormatting>
  <conditionalFormatting sqref="H64">
    <cfRule type="cellIs" dxfId="64" priority="29" operator="equal">
      <formula>"Muy Baja"</formula>
    </cfRule>
    <cfRule type="cellIs" dxfId="63" priority="25" operator="equal">
      <formula>"Muy Alta"</formula>
    </cfRule>
    <cfRule type="cellIs" dxfId="62" priority="28" operator="equal">
      <formula>"Baja"</formula>
    </cfRule>
    <cfRule type="cellIs" dxfId="61" priority="27" operator="equal">
      <formula>"Media"</formula>
    </cfRule>
    <cfRule type="cellIs" dxfId="60" priority="26" operator="equal">
      <formula>"Alta"</formula>
    </cfRule>
  </conditionalFormatting>
  <conditionalFormatting sqref="K10:K69">
    <cfRule type="containsText" dxfId="59" priority="1" operator="containsText" text="❌">
      <formula>NOT(ISERROR(SEARCH("❌",K10)))</formula>
    </cfRule>
  </conditionalFormatting>
  <conditionalFormatting sqref="L10 L16 L22 L28 L34 L40 L46 L52 L58 L64">
    <cfRule type="cellIs" dxfId="58" priority="318" operator="equal">
      <formula>"Leve"</formula>
    </cfRule>
    <cfRule type="cellIs" dxfId="57" priority="314" operator="equal">
      <formula>"Catastrófico"</formula>
    </cfRule>
    <cfRule type="cellIs" dxfId="56" priority="315" operator="equal">
      <formula>"Mayor"</formula>
    </cfRule>
    <cfRule type="cellIs" dxfId="55" priority="316" operator="equal">
      <formula>"Moderado"</formula>
    </cfRule>
    <cfRule type="cellIs" dxfId="54" priority="317" operator="equal">
      <formula>"Menor"</formula>
    </cfRule>
  </conditionalFormatting>
  <conditionalFormatting sqref="N10">
    <cfRule type="cellIs" dxfId="53" priority="313" operator="equal">
      <formula>"Bajo"</formula>
    </cfRule>
    <cfRule type="cellIs" dxfId="52" priority="310" operator="equal">
      <formula>"Extremo"</formula>
    </cfRule>
    <cfRule type="cellIs" dxfId="51" priority="311" operator="equal">
      <formula>"Alto"</formula>
    </cfRule>
    <cfRule type="cellIs" dxfId="50" priority="312" operator="equal">
      <formula>"Moderado"</formula>
    </cfRule>
  </conditionalFormatting>
  <conditionalFormatting sqref="N16">
    <cfRule type="cellIs" dxfId="49" priority="240" operator="equal">
      <formula>"Extremo"</formula>
    </cfRule>
    <cfRule type="cellIs" dxfId="48" priority="243" operator="equal">
      <formula>"Bajo"</formula>
    </cfRule>
    <cfRule type="cellIs" dxfId="47" priority="242" operator="equal">
      <formula>"Moderado"</formula>
    </cfRule>
    <cfRule type="cellIs" dxfId="46" priority="241" operator="equal">
      <formula>"Alto"</formula>
    </cfRule>
  </conditionalFormatting>
  <conditionalFormatting sqref="N22">
    <cfRule type="cellIs" dxfId="45" priority="215" operator="equal">
      <formula>"Bajo"</formula>
    </cfRule>
    <cfRule type="cellIs" dxfId="44" priority="212" operator="equal">
      <formula>"Extremo"</formula>
    </cfRule>
    <cfRule type="cellIs" dxfId="43" priority="213" operator="equal">
      <formula>"Alto"</formula>
    </cfRule>
    <cfRule type="cellIs" dxfId="42" priority="214" operator="equal">
      <formula>"Moderado"</formula>
    </cfRule>
  </conditionalFormatting>
  <conditionalFormatting sqref="N28">
    <cfRule type="cellIs" dxfId="41" priority="184" operator="equal">
      <formula>"Extremo"</formula>
    </cfRule>
    <cfRule type="cellIs" dxfId="40" priority="185" operator="equal">
      <formula>"Alto"</formula>
    </cfRule>
    <cfRule type="cellIs" dxfId="39" priority="186" operator="equal">
      <formula>"Moderado"</formula>
    </cfRule>
    <cfRule type="cellIs" dxfId="38" priority="187" operator="equal">
      <formula>"Bajo"</formula>
    </cfRule>
  </conditionalFormatting>
  <conditionalFormatting sqref="N34">
    <cfRule type="cellIs" dxfId="37" priority="157" operator="equal">
      <formula>"Alto"</formula>
    </cfRule>
    <cfRule type="cellIs" dxfId="36" priority="156" operator="equal">
      <formula>"Extremo"</formula>
    </cfRule>
    <cfRule type="cellIs" dxfId="35" priority="158" operator="equal">
      <formula>"Moderado"</formula>
    </cfRule>
    <cfRule type="cellIs" dxfId="34" priority="159" operator="equal">
      <formula>"Bajo"</formula>
    </cfRule>
  </conditionalFormatting>
  <conditionalFormatting sqref="N40">
    <cfRule type="cellIs" dxfId="33" priority="130" operator="equal">
      <formula>"Moderado"</formula>
    </cfRule>
    <cfRule type="cellIs" dxfId="32" priority="129" operator="equal">
      <formula>"Alto"</formula>
    </cfRule>
    <cfRule type="cellIs" dxfId="31" priority="131" operator="equal">
      <formula>"Bajo"</formula>
    </cfRule>
    <cfRule type="cellIs" dxfId="30" priority="128" operator="equal">
      <formula>"Extremo"</formula>
    </cfRule>
  </conditionalFormatting>
  <conditionalFormatting sqref="N46">
    <cfRule type="cellIs" dxfId="29" priority="103" operator="equal">
      <formula>"Bajo"</formula>
    </cfRule>
    <cfRule type="cellIs" dxfId="28" priority="102" operator="equal">
      <formula>"Moderado"</formula>
    </cfRule>
    <cfRule type="cellIs" dxfId="27" priority="101" operator="equal">
      <formula>"Alto"</formula>
    </cfRule>
    <cfRule type="cellIs" dxfId="26" priority="100" operator="equal">
      <formula>"Extremo"</formula>
    </cfRule>
  </conditionalFormatting>
  <conditionalFormatting sqref="N52">
    <cfRule type="cellIs" dxfId="25" priority="72" operator="equal">
      <formula>"Extremo"</formula>
    </cfRule>
    <cfRule type="cellIs" dxfId="24" priority="73" operator="equal">
      <formula>"Alto"</formula>
    </cfRule>
    <cfRule type="cellIs" dxfId="23" priority="75" operator="equal">
      <formula>"Bajo"</formula>
    </cfRule>
    <cfRule type="cellIs" dxfId="22" priority="74" operator="equal">
      <formula>"Moderado"</formula>
    </cfRule>
  </conditionalFormatting>
  <conditionalFormatting sqref="N58">
    <cfRule type="cellIs" dxfId="21" priority="44" operator="equal">
      <formula>"Extremo"</formula>
    </cfRule>
    <cfRule type="cellIs" dxfId="20" priority="45" operator="equal">
      <formula>"Alto"</formula>
    </cfRule>
    <cfRule type="cellIs" dxfId="19" priority="47" operator="equal">
      <formula>"Bajo"</formula>
    </cfRule>
    <cfRule type="cellIs" dxfId="18" priority="46" operator="equal">
      <formula>"Moderado"</formula>
    </cfRule>
  </conditionalFormatting>
  <conditionalFormatting sqref="N64">
    <cfRule type="cellIs" dxfId="17" priority="16" operator="equal">
      <formula>"Extremo"</formula>
    </cfRule>
    <cfRule type="cellIs" dxfId="16" priority="19" operator="equal">
      <formula>"Bajo"</formula>
    </cfRule>
    <cfRule type="cellIs" dxfId="15" priority="18" operator="equal">
      <formula>"Moderado"</formula>
    </cfRule>
    <cfRule type="cellIs" dxfId="14" priority="17" operator="equal">
      <formula>"Alto"</formula>
    </cfRule>
  </conditionalFormatting>
  <conditionalFormatting sqref="Y10:Y69">
    <cfRule type="cellIs" dxfId="13" priority="15" operator="equal">
      <formula>"Muy Baja"</formula>
    </cfRule>
    <cfRule type="cellIs" dxfId="12" priority="13" operator="equal">
      <formula>"Media"</formula>
    </cfRule>
    <cfRule type="cellIs" dxfId="11" priority="12" operator="equal">
      <formula>"Alta"</formula>
    </cfRule>
    <cfRule type="cellIs" dxfId="10" priority="11" operator="equal">
      <formula>"Muy Alta"</formula>
    </cfRule>
    <cfRule type="cellIs" dxfId="9" priority="14" operator="equal">
      <formula>"Baja"</formula>
    </cfRule>
  </conditionalFormatting>
  <conditionalFormatting sqref="AA10:AA69">
    <cfRule type="cellIs" dxfId="8" priority="10" operator="equal">
      <formula>"Leve"</formula>
    </cfRule>
    <cfRule type="cellIs" dxfId="7" priority="9" operator="equal">
      <formula>"Menor"</formula>
    </cfRule>
    <cfRule type="cellIs" dxfId="6" priority="7" operator="equal">
      <formula>"Mayor"</formula>
    </cfRule>
    <cfRule type="cellIs" dxfId="5" priority="6" operator="equal">
      <formula>"Catastrófico"</formula>
    </cfRule>
    <cfRule type="cellIs" dxfId="4" priority="8" operator="equal">
      <formula>"Moderado"</formula>
    </cfRule>
  </conditionalFormatting>
  <conditionalFormatting sqref="AC10:AC69">
    <cfRule type="cellIs" dxfId="3" priority="2" operator="equal">
      <formula>"Extremo"</formula>
    </cfRule>
    <cfRule type="cellIs" dxfId="2" priority="5" operator="equal">
      <formula>"Bajo"</formula>
    </cfRule>
    <cfRule type="cellIs" dxfId="1" priority="4" operator="equal">
      <formula>"Moderado"</formula>
    </cfRule>
    <cfRule type="cellIs" dxfId="0" priority="3" operator="equal">
      <formula>"Alto"</formula>
    </cfRule>
  </conditionalFormatting>
  <dataValidations count="2">
    <dataValidation showInputMessage="1" showErrorMessage="1" error="Recuerde que las acciones se generan bajo la medida de mitigar el riesgo" sqref="AG22:AG23 AG40:AG42 AG28:AG30 AG34:AG37 AG10:AG18" xr:uid="{051F36B7-0FE5-43D6-9DF2-99F29870E556}"/>
    <dataValidation allowBlank="1" showInputMessage="1" showErrorMessage="1" error="Recuerde que las acciones se generan bajo la medida de mitigar el riesgo" sqref="AH40:AI42 AG24:AG27 AG19:AG21 AE10:AE28 AH34:AH37 AH10:AI30" xr:uid="{13580D2F-3E5A-4F1E-9322-27835B969BA5}"/>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1000000}">
          <x14:formula1>
            <xm:f>'Tabla Valoración controles'!$D$7:$D$8</xm:f>
          </x14:formula1>
          <xm:sqref>S10:S69</xm:sqref>
        </x14:dataValidation>
        <x14:dataValidation type="list" allowBlank="1" showInputMessage="1" showErrorMessage="1" xr:uid="{00000000-0002-0000-0100-000002000000}">
          <x14:formula1>
            <xm:f>'Tabla Valoración controles'!$D$9:$D$10</xm:f>
          </x14:formula1>
          <xm:sqref>U10:U69</xm:sqref>
        </x14:dataValidation>
        <x14:dataValidation type="list" allowBlank="1" showInputMessage="1" showErrorMessage="1" xr:uid="{00000000-0002-0000-0100-000003000000}">
          <x14:formula1>
            <xm:f>'Tabla Valoración controles'!$D$11:$D$12</xm:f>
          </x14:formula1>
          <xm:sqref>V10:V69</xm:sqref>
        </x14:dataValidation>
        <x14:dataValidation type="list" allowBlank="1" showInputMessage="1" showErrorMessage="1" xr:uid="{00000000-0002-0000-0100-000004000000}">
          <x14:formula1>
            <xm:f>'Opciones Tratamiento'!$B$9:$B$10</xm:f>
          </x14:formula1>
          <xm:sqref>AK10:AK14 AK67:AK68 AK19:AK20 AK16:AK17 AK22:AK26 AK34:AK35 AK37:AK38 AK40:AK41 AK43:AK44 AK46:AK47 AK49:AK50 AK52:AK53 AK55:AK56 AK58:AK59 AK61:AK62 AK64:AK65 AK28:AK32</xm:sqref>
        </x14:dataValidation>
        <x14:dataValidation type="list" allowBlank="1" showInputMessage="1" showErrorMessage="1" xr:uid="{00000000-0002-0000-0100-000005000000}">
          <x14:formula1>
            <xm:f>'Tabla Valoración controles'!$D$13:$D$14</xm:f>
          </x14:formula1>
          <xm:sqref>W10:W69</xm:sqref>
        </x14:dataValidation>
        <x14:dataValidation type="list" allowBlank="1" showInputMessage="1" showErrorMessage="1" xr:uid="{00000000-0002-0000-0100-000006000000}">
          <x14:formula1>
            <xm:f>'Opciones Tratamiento'!$B$13:$B$19</xm:f>
          </x14:formula1>
          <xm:sqref>F10:F69</xm:sqref>
        </x14:dataValidation>
        <x14:dataValidation type="list" allowBlank="1" showInputMessage="1" showErrorMessage="1" xr:uid="{00000000-0002-0000-0100-000007000000}">
          <x14:formula1>
            <xm:f>'Opciones Tratamiento'!$E$2:$E$4</xm:f>
          </x14:formula1>
          <xm:sqref>B10:B69</xm:sqref>
        </x14:dataValidation>
        <x14:dataValidation type="list" allowBlank="1" showInputMessage="1" showErrorMessage="1" xr:uid="{00000000-0002-0000-0100-000008000000}">
          <x14:formula1>
            <xm:f>'Opciones Tratamiento'!$B$2:$B$5</xm:f>
          </x14:formula1>
          <xm:sqref>AD10:AD69</xm:sqref>
        </x14:dataValidation>
        <x14:dataValidation type="list" allowBlank="1" showInputMessage="1" showErrorMessage="1" xr:uid="{00000000-0002-0000-01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AE29:AE69 AF10:AF69</xm:sqref>
        </x14:dataValidation>
        <x14:dataValidation type="custom" allowBlank="1" showInputMessage="1" showErrorMessage="1" error="Recuerde que las acciones se generan bajo la medida de mitigar el riesgo" xr:uid="{00000000-0002-0000-0100-00000B000000}">
          <x14:formula1>
            <xm:f>IF(OR(AD31='Opciones Tratamiento'!$B$2,AD31='Opciones Tratamiento'!$B$3,AD31='Opciones Tratamiento'!$B$4),ISBLANK(AD31),ISTEXT(AD31))</xm:f>
          </x14:formula1>
          <xm:sqref>AG31:AG33 AG38:AG39 AG43:AG69</xm:sqref>
        </x14:dataValidation>
        <x14:dataValidation type="custom" allowBlank="1" showInputMessage="1" showErrorMessage="1" error="Recuerde que las acciones se generan bajo la medida de mitigar el riesgo" xr:uid="{00000000-0002-0000-0100-00000C000000}">
          <x14:formula1>
            <xm:f>IF(OR(AD31='Opciones Tratamiento'!$B$2,AD31='Opciones Tratamiento'!$B$3,AD31='Opciones Tratamiento'!$B$4),ISBLANK(AD31),ISTEXT(AD31))</xm:f>
          </x14:formula1>
          <xm:sqref>AH31:AH33 AH38:AH39 AH43:AH69</xm:sqref>
        </x14:dataValidation>
        <x14:dataValidation type="custom" allowBlank="1" showInputMessage="1" showErrorMessage="1" error="Recuerde que las acciones se generan bajo la medida de mitigar el riesgo" xr:uid="{00000000-0002-0000-0100-00000D000000}">
          <x14:formula1>
            <xm:f>IF(OR(AD31='Opciones Tratamiento'!$B$2,AD31='Opciones Tratamiento'!$B$3,AD31='Opciones Tratamiento'!$B$4),ISBLANK(AD31),ISTEXT(AD31))</xm:f>
          </x14:formula1>
          <xm:sqref>AI31:AI39 AI43:AI69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AJ10:AJ69</xm:sqref>
        </x14:dataValidation>
        <x14:dataValidation type="list" allowBlank="1" showInputMessage="1" showErrorMessage="1" xr:uid="{00000000-0002-0000-0100-000000000000}">
          <x14:formula1>
            <xm:f>'Tabla Valoración controles'!$D$4:$D$6</xm:f>
          </x14:formula1>
          <xm:sqref>R10:R69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RowHeight="14.4" x14ac:dyDescent="0.3"/>
  <cols>
    <col min="2" max="39" width="5.6640625" customWidth="1"/>
    <col min="41" max="46" width="5.6640625" customWidth="1"/>
  </cols>
  <sheetData>
    <row r="1" spans="1:99" x14ac:dyDescent="0.3">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3">
      <c r="A2" s="82"/>
      <c r="B2" s="277" t="s">
        <v>159</v>
      </c>
      <c r="C2" s="277"/>
      <c r="D2" s="277"/>
      <c r="E2" s="277"/>
      <c r="F2" s="277"/>
      <c r="G2" s="277"/>
      <c r="H2" s="277"/>
      <c r="I2" s="277"/>
      <c r="J2" s="314" t="s">
        <v>2</v>
      </c>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3">
      <c r="A3" s="82"/>
      <c r="B3" s="277"/>
      <c r="C3" s="277"/>
      <c r="D3" s="277"/>
      <c r="E3" s="277"/>
      <c r="F3" s="277"/>
      <c r="G3" s="277"/>
      <c r="H3" s="277"/>
      <c r="I3" s="277"/>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3">
      <c r="A4" s="82"/>
      <c r="B4" s="277"/>
      <c r="C4" s="277"/>
      <c r="D4" s="277"/>
      <c r="E4" s="277"/>
      <c r="F4" s="277"/>
      <c r="G4" s="277"/>
      <c r="H4" s="277"/>
      <c r="I4" s="277"/>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 thickBot="1" x14ac:dyDescent="0.35">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3">
      <c r="A6" s="82"/>
      <c r="B6" s="325" t="s">
        <v>4</v>
      </c>
      <c r="C6" s="325"/>
      <c r="D6" s="326"/>
      <c r="E6" s="315" t="s">
        <v>115</v>
      </c>
      <c r="F6" s="316"/>
      <c r="G6" s="316"/>
      <c r="H6" s="316"/>
      <c r="I6" s="317"/>
      <c r="J6" s="311" t="str">
        <f>IF(AND('Mapa final'!$H$10="Muy Alta",'Mapa final'!$L$10="Leve"),CONCATENATE("R",'Mapa final'!$A$10),"")</f>
        <v/>
      </c>
      <c r="K6" s="312"/>
      <c r="L6" s="312" t="str">
        <f>IF(AND('Mapa final'!$H$16="Muy Alta",'Mapa final'!$L$16="Leve"),CONCATENATE("R",'Mapa final'!$A$16),"")</f>
        <v/>
      </c>
      <c r="M6" s="312"/>
      <c r="N6" s="312" t="str">
        <f>IF(AND('Mapa final'!$H$22="Muy Alta",'Mapa final'!$L$22="Leve"),CONCATENATE("R",'Mapa final'!$A$22),"")</f>
        <v/>
      </c>
      <c r="O6" s="313"/>
      <c r="P6" s="311" t="str">
        <f>IF(AND('Mapa final'!$H$10="Muy Alta",'Mapa final'!$L$10="Menor"),CONCATENATE("R",'Mapa final'!$A$10),"")</f>
        <v/>
      </c>
      <c r="Q6" s="312"/>
      <c r="R6" s="312" t="str">
        <f>IF(AND('Mapa final'!$H$16="Muy Alta",'Mapa final'!$L$16="Menor"),CONCATENATE("R",'Mapa final'!$A$16),"")</f>
        <v/>
      </c>
      <c r="S6" s="312"/>
      <c r="T6" s="312" t="str">
        <f>IF(AND('Mapa final'!$H$22="Muy Alta",'Mapa final'!$L$22="Menor"),CONCATENATE("R",'Mapa final'!$A$22),"")</f>
        <v/>
      </c>
      <c r="U6" s="313"/>
      <c r="V6" s="311" t="str">
        <f>IF(AND('Mapa final'!$H$10="Muy Alta",'Mapa final'!$L$10="Moderado"),CONCATENATE("R",'Mapa final'!$A$10),"")</f>
        <v/>
      </c>
      <c r="W6" s="312"/>
      <c r="X6" s="312" t="str">
        <f>IF(AND('Mapa final'!$H$16="Muy Alta",'Mapa final'!$L$16="Moderado"),CONCATENATE("R",'Mapa final'!$A$16),"")</f>
        <v/>
      </c>
      <c r="Y6" s="312"/>
      <c r="Z6" s="312" t="str">
        <f>IF(AND('Mapa final'!$H$22="Muy Alta",'Mapa final'!$L$22="Moderado"),CONCATENATE("R",'Mapa final'!$A$22),"")</f>
        <v/>
      </c>
      <c r="AA6" s="313"/>
      <c r="AB6" s="311" t="str">
        <f>IF(AND('Mapa final'!$H$10="Muy Alta",'Mapa final'!$L$10="Mayor"),CONCATENATE("R",'Mapa final'!$A$10),"")</f>
        <v/>
      </c>
      <c r="AC6" s="312"/>
      <c r="AD6" s="312" t="str">
        <f>IF(AND('Mapa final'!$H$16="Muy Alta",'Mapa final'!$L$16="Mayor"),CONCATENATE("R",'Mapa final'!$A$16),"")</f>
        <v/>
      </c>
      <c r="AE6" s="312"/>
      <c r="AF6" s="312" t="str">
        <f>IF(AND('Mapa final'!$H$22="Muy Alta",'Mapa final'!$L$22="Mayor"),CONCATENATE("R",'Mapa final'!$A$22),"")</f>
        <v/>
      </c>
      <c r="AG6" s="313"/>
      <c r="AH6" s="302" t="str">
        <f>IF(AND('Mapa final'!$H$10="Muy Alta",'Mapa final'!$L$10="Catastrófico"),CONCATENATE("R",'Mapa final'!$A$10),"")</f>
        <v/>
      </c>
      <c r="AI6" s="303"/>
      <c r="AJ6" s="303" t="str">
        <f>IF(AND('Mapa final'!$H$16="Muy Alta",'Mapa final'!$L$16="Catastrófico"),CONCATENATE("R",'Mapa final'!$A$16),"")</f>
        <v/>
      </c>
      <c r="AK6" s="303"/>
      <c r="AL6" s="303" t="str">
        <f>IF(AND('Mapa final'!$H$22="Muy Alta",'Mapa final'!$L$22="Catastrófico"),CONCATENATE("R",'Mapa final'!$A$22),"")</f>
        <v/>
      </c>
      <c r="AM6" s="304"/>
      <c r="AO6" s="327" t="s">
        <v>78</v>
      </c>
      <c r="AP6" s="328"/>
      <c r="AQ6" s="328"/>
      <c r="AR6" s="328"/>
      <c r="AS6" s="328"/>
      <c r="AT6" s="329"/>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3">
      <c r="A7" s="82"/>
      <c r="B7" s="325"/>
      <c r="C7" s="325"/>
      <c r="D7" s="326"/>
      <c r="E7" s="318"/>
      <c r="F7" s="319"/>
      <c r="G7" s="319"/>
      <c r="H7" s="319"/>
      <c r="I7" s="320"/>
      <c r="J7" s="305"/>
      <c r="K7" s="306"/>
      <c r="L7" s="306"/>
      <c r="M7" s="306"/>
      <c r="N7" s="306"/>
      <c r="O7" s="307"/>
      <c r="P7" s="305"/>
      <c r="Q7" s="306"/>
      <c r="R7" s="306"/>
      <c r="S7" s="306"/>
      <c r="T7" s="306"/>
      <c r="U7" s="307"/>
      <c r="V7" s="305"/>
      <c r="W7" s="306"/>
      <c r="X7" s="306"/>
      <c r="Y7" s="306"/>
      <c r="Z7" s="306"/>
      <c r="AA7" s="307"/>
      <c r="AB7" s="305"/>
      <c r="AC7" s="306"/>
      <c r="AD7" s="306"/>
      <c r="AE7" s="306"/>
      <c r="AF7" s="306"/>
      <c r="AG7" s="307"/>
      <c r="AH7" s="296"/>
      <c r="AI7" s="297"/>
      <c r="AJ7" s="297"/>
      <c r="AK7" s="297"/>
      <c r="AL7" s="297"/>
      <c r="AM7" s="298"/>
      <c r="AN7" s="82"/>
      <c r="AO7" s="330"/>
      <c r="AP7" s="331"/>
      <c r="AQ7" s="331"/>
      <c r="AR7" s="331"/>
      <c r="AS7" s="331"/>
      <c r="AT7" s="33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3">
      <c r="A8" s="82"/>
      <c r="B8" s="325"/>
      <c r="C8" s="325"/>
      <c r="D8" s="326"/>
      <c r="E8" s="318"/>
      <c r="F8" s="319"/>
      <c r="G8" s="319"/>
      <c r="H8" s="319"/>
      <c r="I8" s="320"/>
      <c r="J8" s="305" t="str">
        <f>IF(AND('Mapa final'!$H$28="Muy Alta",'Mapa final'!$L$28="Leve"),CONCATENATE("R",'Mapa final'!$A$28),"")</f>
        <v/>
      </c>
      <c r="K8" s="306"/>
      <c r="L8" s="306" t="str">
        <f>IF(AND('Mapa final'!$H$34="Muy Alta",'Mapa final'!$L$34="Leve"),CONCATENATE("R",'Mapa final'!$A$34),"")</f>
        <v/>
      </c>
      <c r="M8" s="306"/>
      <c r="N8" s="306" t="str">
        <f>IF(AND('Mapa final'!$H$40="Muy Alta",'Mapa final'!$L$40="Leve"),CONCATENATE("R",'Mapa final'!$A$40),"")</f>
        <v/>
      </c>
      <c r="O8" s="307"/>
      <c r="P8" s="305" t="str">
        <f>IF(AND('Mapa final'!$H$28="Muy Alta",'Mapa final'!$L$28="Menor"),CONCATENATE("R",'Mapa final'!$A$28),"")</f>
        <v/>
      </c>
      <c r="Q8" s="306"/>
      <c r="R8" s="306" t="str">
        <f>IF(AND('Mapa final'!$H$34="Muy Alta",'Mapa final'!$L$34="Menor"),CONCATENATE("R",'Mapa final'!$A$34),"")</f>
        <v/>
      </c>
      <c r="S8" s="306"/>
      <c r="T8" s="306" t="str">
        <f>IF(AND('Mapa final'!$H$40="Muy Alta",'Mapa final'!$L$40="Menor"),CONCATENATE("R",'Mapa final'!$A$40),"")</f>
        <v/>
      </c>
      <c r="U8" s="307"/>
      <c r="V8" s="305" t="str">
        <f>IF(AND('Mapa final'!$H$28="Muy Alta",'Mapa final'!$L$28="Moderado"),CONCATENATE("R",'Mapa final'!$A$28),"")</f>
        <v/>
      </c>
      <c r="W8" s="306"/>
      <c r="X8" s="306" t="str">
        <f>IF(AND('Mapa final'!$H$34="Muy Alta",'Mapa final'!$L$34="Moderado"),CONCATENATE("R",'Mapa final'!$A$34),"")</f>
        <v/>
      </c>
      <c r="Y8" s="306"/>
      <c r="Z8" s="306" t="str">
        <f>IF(AND('Mapa final'!$H$40="Muy Alta",'Mapa final'!$L$40="Moderado"),CONCATENATE("R",'Mapa final'!$A$40),"")</f>
        <v/>
      </c>
      <c r="AA8" s="307"/>
      <c r="AB8" s="305" t="str">
        <f>IF(AND('Mapa final'!$H$28="Muy Alta",'Mapa final'!$L$28="Mayor"),CONCATENATE("R",'Mapa final'!$A$28),"")</f>
        <v/>
      </c>
      <c r="AC8" s="306"/>
      <c r="AD8" s="306" t="str">
        <f>IF(AND('Mapa final'!$H$34="Muy Alta",'Mapa final'!$L$34="Mayor"),CONCATENATE("R",'Mapa final'!$A$34),"")</f>
        <v/>
      </c>
      <c r="AE8" s="306"/>
      <c r="AF8" s="306" t="str">
        <f>IF(AND('Mapa final'!$H$40="Muy Alta",'Mapa final'!$L$40="Mayor"),CONCATENATE("R",'Mapa final'!$A$40),"")</f>
        <v/>
      </c>
      <c r="AG8" s="307"/>
      <c r="AH8" s="296" t="str">
        <f>IF(AND('Mapa final'!$H$28="Muy Alta",'Mapa final'!$L$28="Catastrófico"),CONCATENATE("R",'Mapa final'!$A$28),"")</f>
        <v/>
      </c>
      <c r="AI8" s="297"/>
      <c r="AJ8" s="297" t="str">
        <f>IF(AND('Mapa final'!$H$34="Muy Alta",'Mapa final'!$L$34="Catastrófico"),CONCATENATE("R",'Mapa final'!$A$34),"")</f>
        <v/>
      </c>
      <c r="AK8" s="297"/>
      <c r="AL8" s="297" t="str">
        <f>IF(AND('Mapa final'!$H$40="Muy Alta",'Mapa final'!$L$40="Catastrófico"),CONCATENATE("R",'Mapa final'!$A$40),"")</f>
        <v/>
      </c>
      <c r="AM8" s="298"/>
      <c r="AN8" s="82"/>
      <c r="AO8" s="330"/>
      <c r="AP8" s="331"/>
      <c r="AQ8" s="331"/>
      <c r="AR8" s="331"/>
      <c r="AS8" s="331"/>
      <c r="AT8" s="33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3">
      <c r="A9" s="82"/>
      <c r="B9" s="325"/>
      <c r="C9" s="325"/>
      <c r="D9" s="326"/>
      <c r="E9" s="318"/>
      <c r="F9" s="319"/>
      <c r="G9" s="319"/>
      <c r="H9" s="319"/>
      <c r="I9" s="320"/>
      <c r="J9" s="305"/>
      <c r="K9" s="306"/>
      <c r="L9" s="306"/>
      <c r="M9" s="306"/>
      <c r="N9" s="306"/>
      <c r="O9" s="307"/>
      <c r="P9" s="305"/>
      <c r="Q9" s="306"/>
      <c r="R9" s="306"/>
      <c r="S9" s="306"/>
      <c r="T9" s="306"/>
      <c r="U9" s="307"/>
      <c r="V9" s="305"/>
      <c r="W9" s="306"/>
      <c r="X9" s="306"/>
      <c r="Y9" s="306"/>
      <c r="Z9" s="306"/>
      <c r="AA9" s="307"/>
      <c r="AB9" s="305"/>
      <c r="AC9" s="306"/>
      <c r="AD9" s="306"/>
      <c r="AE9" s="306"/>
      <c r="AF9" s="306"/>
      <c r="AG9" s="307"/>
      <c r="AH9" s="296"/>
      <c r="AI9" s="297"/>
      <c r="AJ9" s="297"/>
      <c r="AK9" s="297"/>
      <c r="AL9" s="297"/>
      <c r="AM9" s="298"/>
      <c r="AN9" s="82"/>
      <c r="AO9" s="330"/>
      <c r="AP9" s="331"/>
      <c r="AQ9" s="331"/>
      <c r="AR9" s="331"/>
      <c r="AS9" s="331"/>
      <c r="AT9" s="33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3">
      <c r="A10" s="82"/>
      <c r="B10" s="325"/>
      <c r="C10" s="325"/>
      <c r="D10" s="326"/>
      <c r="E10" s="318"/>
      <c r="F10" s="319"/>
      <c r="G10" s="319"/>
      <c r="H10" s="319"/>
      <c r="I10" s="320"/>
      <c r="J10" s="305" t="str">
        <f>IF(AND('Mapa final'!$H$46="Muy Alta",'Mapa final'!$L$46="Leve"),CONCATENATE("R",'Mapa final'!$A$46),"")</f>
        <v/>
      </c>
      <c r="K10" s="306"/>
      <c r="L10" s="306" t="str">
        <f>IF(AND('Mapa final'!$H$52="Muy Alta",'Mapa final'!$L$52="Leve"),CONCATENATE("R",'Mapa final'!$A$52),"")</f>
        <v/>
      </c>
      <c r="M10" s="306"/>
      <c r="N10" s="306" t="str">
        <f>IF(AND('Mapa final'!$H$58="Muy Alta",'Mapa final'!$L$58="Leve"),CONCATENATE("R",'Mapa final'!$A$58),"")</f>
        <v/>
      </c>
      <c r="O10" s="307"/>
      <c r="P10" s="305" t="str">
        <f>IF(AND('Mapa final'!$H$46="Muy Alta",'Mapa final'!$L$46="Menor"),CONCATENATE("R",'Mapa final'!$A$46),"")</f>
        <v/>
      </c>
      <c r="Q10" s="306"/>
      <c r="R10" s="306" t="str">
        <f>IF(AND('Mapa final'!$H$52="Muy Alta",'Mapa final'!$L$52="Menor"),CONCATENATE("R",'Mapa final'!$A$52),"")</f>
        <v/>
      </c>
      <c r="S10" s="306"/>
      <c r="T10" s="306" t="str">
        <f>IF(AND('Mapa final'!$H$58="Muy Alta",'Mapa final'!$L$58="Menor"),CONCATENATE("R",'Mapa final'!$A$58),"")</f>
        <v/>
      </c>
      <c r="U10" s="307"/>
      <c r="V10" s="305" t="str">
        <f>IF(AND('Mapa final'!$H$46="Muy Alta",'Mapa final'!$L$46="Moderado"),CONCATENATE("R",'Mapa final'!$A$46),"")</f>
        <v/>
      </c>
      <c r="W10" s="306"/>
      <c r="X10" s="306" t="str">
        <f>IF(AND('Mapa final'!$H$52="Muy Alta",'Mapa final'!$L$52="Moderado"),CONCATENATE("R",'Mapa final'!$A$52),"")</f>
        <v/>
      </c>
      <c r="Y10" s="306"/>
      <c r="Z10" s="306" t="str">
        <f>IF(AND('Mapa final'!$H$58="Muy Alta",'Mapa final'!$L$58="Moderado"),CONCATENATE("R",'Mapa final'!$A$58),"")</f>
        <v/>
      </c>
      <c r="AA10" s="307"/>
      <c r="AB10" s="305" t="str">
        <f>IF(AND('Mapa final'!$H$46="Muy Alta",'Mapa final'!$L$46="Mayor"),CONCATENATE("R",'Mapa final'!$A$46),"")</f>
        <v/>
      </c>
      <c r="AC10" s="306"/>
      <c r="AD10" s="306" t="str">
        <f>IF(AND('Mapa final'!$H$52="Muy Alta",'Mapa final'!$L$52="Mayor"),CONCATENATE("R",'Mapa final'!$A$52),"")</f>
        <v/>
      </c>
      <c r="AE10" s="306"/>
      <c r="AF10" s="306" t="str">
        <f>IF(AND('Mapa final'!$H$58="Muy Alta",'Mapa final'!$L$58="Mayor"),CONCATENATE("R",'Mapa final'!$A$58),"")</f>
        <v/>
      </c>
      <c r="AG10" s="307"/>
      <c r="AH10" s="296" t="str">
        <f>IF(AND('Mapa final'!$H$46="Muy Alta",'Mapa final'!$L$46="Catastrófico"),CONCATENATE("R",'Mapa final'!$A$46),"")</f>
        <v/>
      </c>
      <c r="AI10" s="297"/>
      <c r="AJ10" s="297" t="str">
        <f>IF(AND('Mapa final'!$H$52="Muy Alta",'Mapa final'!$L$52="Catastrófico"),CONCATENATE("R",'Mapa final'!$A$52),"")</f>
        <v/>
      </c>
      <c r="AK10" s="297"/>
      <c r="AL10" s="297" t="str">
        <f>IF(AND('Mapa final'!$H$58="Muy Alta",'Mapa final'!$L$58="Catastrófico"),CONCATENATE("R",'Mapa final'!$A$58),"")</f>
        <v/>
      </c>
      <c r="AM10" s="298"/>
      <c r="AN10" s="82"/>
      <c r="AO10" s="330"/>
      <c r="AP10" s="331"/>
      <c r="AQ10" s="331"/>
      <c r="AR10" s="331"/>
      <c r="AS10" s="331"/>
      <c r="AT10" s="33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3">
      <c r="A11" s="82"/>
      <c r="B11" s="325"/>
      <c r="C11" s="325"/>
      <c r="D11" s="326"/>
      <c r="E11" s="318"/>
      <c r="F11" s="319"/>
      <c r="G11" s="319"/>
      <c r="H11" s="319"/>
      <c r="I11" s="320"/>
      <c r="J11" s="305"/>
      <c r="K11" s="306"/>
      <c r="L11" s="306"/>
      <c r="M11" s="306"/>
      <c r="N11" s="306"/>
      <c r="O11" s="307"/>
      <c r="P11" s="305"/>
      <c r="Q11" s="306"/>
      <c r="R11" s="306"/>
      <c r="S11" s="306"/>
      <c r="T11" s="306"/>
      <c r="U11" s="307"/>
      <c r="V11" s="305"/>
      <c r="W11" s="306"/>
      <c r="X11" s="306"/>
      <c r="Y11" s="306"/>
      <c r="Z11" s="306"/>
      <c r="AA11" s="307"/>
      <c r="AB11" s="305"/>
      <c r="AC11" s="306"/>
      <c r="AD11" s="306"/>
      <c r="AE11" s="306"/>
      <c r="AF11" s="306"/>
      <c r="AG11" s="307"/>
      <c r="AH11" s="296"/>
      <c r="AI11" s="297"/>
      <c r="AJ11" s="297"/>
      <c r="AK11" s="297"/>
      <c r="AL11" s="297"/>
      <c r="AM11" s="298"/>
      <c r="AN11" s="82"/>
      <c r="AO11" s="330"/>
      <c r="AP11" s="331"/>
      <c r="AQ11" s="331"/>
      <c r="AR11" s="331"/>
      <c r="AS11" s="331"/>
      <c r="AT11" s="33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3">
      <c r="A12" s="82"/>
      <c r="B12" s="325"/>
      <c r="C12" s="325"/>
      <c r="D12" s="326"/>
      <c r="E12" s="318"/>
      <c r="F12" s="319"/>
      <c r="G12" s="319"/>
      <c r="H12" s="319"/>
      <c r="I12" s="320"/>
      <c r="J12" s="305" t="str">
        <f>IF(AND('Mapa final'!$H$64="Muy Alta",'Mapa final'!$L$64="Leve"),CONCATENATE("R",'Mapa final'!$A$64),"")</f>
        <v/>
      </c>
      <c r="K12" s="306"/>
      <c r="L12" s="306" t="str">
        <f>IF(AND('Mapa final'!$H$70="Muy Alta",'Mapa final'!$L$70="Leve"),CONCATENATE("R",'Mapa final'!$A$70),"")</f>
        <v/>
      </c>
      <c r="M12" s="306"/>
      <c r="N12" s="306" t="str">
        <f>IF(AND('Mapa final'!$H$76="Muy Alta",'Mapa final'!$L$76="Leve"),CONCATENATE("R",'Mapa final'!$A$76),"")</f>
        <v/>
      </c>
      <c r="O12" s="307"/>
      <c r="P12" s="305" t="str">
        <f>IF(AND('Mapa final'!$H$64="Muy Alta",'Mapa final'!$L$64="Menor"),CONCATENATE("R",'Mapa final'!$A$64),"")</f>
        <v/>
      </c>
      <c r="Q12" s="306"/>
      <c r="R12" s="306" t="str">
        <f>IF(AND('Mapa final'!$H$70="Muy Alta",'Mapa final'!$L$70="Menor"),CONCATENATE("R",'Mapa final'!$A$70),"")</f>
        <v/>
      </c>
      <c r="S12" s="306"/>
      <c r="T12" s="306" t="str">
        <f>IF(AND('Mapa final'!$H$76="Muy Alta",'Mapa final'!$L$76="Menor"),CONCATENATE("R",'Mapa final'!$A$76),"")</f>
        <v/>
      </c>
      <c r="U12" s="307"/>
      <c r="V12" s="305" t="str">
        <f>IF(AND('Mapa final'!$H$64="Muy Alta",'Mapa final'!$L$64="Moderado"),CONCATENATE("R",'Mapa final'!$A$64),"")</f>
        <v/>
      </c>
      <c r="W12" s="306"/>
      <c r="X12" s="306" t="str">
        <f>IF(AND('Mapa final'!$H$70="Muy Alta",'Mapa final'!$L$70="Moderado"),CONCATENATE("R",'Mapa final'!$A$70),"")</f>
        <v/>
      </c>
      <c r="Y12" s="306"/>
      <c r="Z12" s="306" t="str">
        <f>IF(AND('Mapa final'!$H$76="Muy Alta",'Mapa final'!$L$76="Moderado"),CONCATENATE("R",'Mapa final'!$A$76),"")</f>
        <v/>
      </c>
      <c r="AA12" s="307"/>
      <c r="AB12" s="305" t="str">
        <f>IF(AND('Mapa final'!$H$64="Muy Alta",'Mapa final'!$L$64="Mayor"),CONCATENATE("R",'Mapa final'!$A$64),"")</f>
        <v/>
      </c>
      <c r="AC12" s="306"/>
      <c r="AD12" s="306" t="str">
        <f>IF(AND('Mapa final'!$H$70="Muy Alta",'Mapa final'!$L$70="Mayor"),CONCATENATE("R",'Mapa final'!$A$70),"")</f>
        <v/>
      </c>
      <c r="AE12" s="306"/>
      <c r="AF12" s="306" t="str">
        <f>IF(AND('Mapa final'!$H$76="Muy Alta",'Mapa final'!$L$76="Mayor"),CONCATENATE("R",'Mapa final'!$A$76),"")</f>
        <v/>
      </c>
      <c r="AG12" s="307"/>
      <c r="AH12" s="296" t="str">
        <f>IF(AND('Mapa final'!$H$64="Muy Alta",'Mapa final'!$L$64="Catastrófico"),CONCATENATE("R",'Mapa final'!$A$64),"")</f>
        <v/>
      </c>
      <c r="AI12" s="297"/>
      <c r="AJ12" s="297" t="str">
        <f>IF(AND('Mapa final'!$H$70="Muy Alta",'Mapa final'!$L$70="Catastrófico"),CONCATENATE("R",'Mapa final'!$A$70),"")</f>
        <v/>
      </c>
      <c r="AK12" s="297"/>
      <c r="AL12" s="297" t="str">
        <f>IF(AND('Mapa final'!$H$76="Muy Alta",'Mapa final'!$L$76="Catastrófico"),CONCATENATE("R",'Mapa final'!$A$76),"")</f>
        <v/>
      </c>
      <c r="AM12" s="298"/>
      <c r="AN12" s="82"/>
      <c r="AO12" s="330"/>
      <c r="AP12" s="331"/>
      <c r="AQ12" s="331"/>
      <c r="AR12" s="331"/>
      <c r="AS12" s="331"/>
      <c r="AT12" s="33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5">
      <c r="A13" s="82"/>
      <c r="B13" s="325"/>
      <c r="C13" s="325"/>
      <c r="D13" s="326"/>
      <c r="E13" s="321"/>
      <c r="F13" s="322"/>
      <c r="G13" s="322"/>
      <c r="H13" s="322"/>
      <c r="I13" s="323"/>
      <c r="J13" s="305"/>
      <c r="K13" s="306"/>
      <c r="L13" s="306"/>
      <c r="M13" s="306"/>
      <c r="N13" s="306"/>
      <c r="O13" s="307"/>
      <c r="P13" s="305"/>
      <c r="Q13" s="306"/>
      <c r="R13" s="306"/>
      <c r="S13" s="306"/>
      <c r="T13" s="306"/>
      <c r="U13" s="307"/>
      <c r="V13" s="305"/>
      <c r="W13" s="306"/>
      <c r="X13" s="306"/>
      <c r="Y13" s="306"/>
      <c r="Z13" s="306"/>
      <c r="AA13" s="307"/>
      <c r="AB13" s="305"/>
      <c r="AC13" s="306"/>
      <c r="AD13" s="306"/>
      <c r="AE13" s="306"/>
      <c r="AF13" s="306"/>
      <c r="AG13" s="307"/>
      <c r="AH13" s="299"/>
      <c r="AI13" s="300"/>
      <c r="AJ13" s="300"/>
      <c r="AK13" s="300"/>
      <c r="AL13" s="300"/>
      <c r="AM13" s="301"/>
      <c r="AN13" s="82"/>
      <c r="AO13" s="333"/>
      <c r="AP13" s="334"/>
      <c r="AQ13" s="334"/>
      <c r="AR13" s="334"/>
      <c r="AS13" s="334"/>
      <c r="AT13" s="335"/>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3">
      <c r="A14" s="82"/>
      <c r="B14" s="325"/>
      <c r="C14" s="325"/>
      <c r="D14" s="326"/>
      <c r="E14" s="315" t="s">
        <v>114</v>
      </c>
      <c r="F14" s="316"/>
      <c r="G14" s="316"/>
      <c r="H14" s="316"/>
      <c r="I14" s="316"/>
      <c r="J14" s="293" t="str">
        <f>IF(AND('Mapa final'!$H$10="Alta",'Mapa final'!$L$10="Leve"),CONCATENATE("R",'Mapa final'!$A$10),"")</f>
        <v/>
      </c>
      <c r="K14" s="294"/>
      <c r="L14" s="294" t="str">
        <f>IF(AND('Mapa final'!$H$16="Alta",'Mapa final'!$L$16="Leve"),CONCATENATE("R",'Mapa final'!$A$16),"")</f>
        <v/>
      </c>
      <c r="M14" s="294"/>
      <c r="N14" s="294" t="str">
        <f>IF(AND('Mapa final'!$H$22="Alta",'Mapa final'!$L$22="Leve"),CONCATENATE("R",'Mapa final'!$A$22),"")</f>
        <v/>
      </c>
      <c r="O14" s="295"/>
      <c r="P14" s="293" t="str">
        <f>IF(AND('Mapa final'!$H$10="Alta",'Mapa final'!$L$10="Menor"),CONCATENATE("R",'Mapa final'!$A$10),"")</f>
        <v/>
      </c>
      <c r="Q14" s="294"/>
      <c r="R14" s="294" t="str">
        <f>IF(AND('Mapa final'!$H$16="Alta",'Mapa final'!$L$16="Menor"),CONCATENATE("R",'Mapa final'!$A$16),"")</f>
        <v/>
      </c>
      <c r="S14" s="294"/>
      <c r="T14" s="294" t="str">
        <f>IF(AND('Mapa final'!$H$22="Alta",'Mapa final'!$L$22="Menor"),CONCATENATE("R",'Mapa final'!$A$22),"")</f>
        <v/>
      </c>
      <c r="U14" s="295"/>
      <c r="V14" s="311" t="str">
        <f>IF(AND('Mapa final'!$H$10="Alta",'Mapa final'!$L$10="Moderado"),CONCATENATE("R",'Mapa final'!$A$10),"")</f>
        <v/>
      </c>
      <c r="W14" s="312"/>
      <c r="X14" s="312" t="str">
        <f>IF(AND('Mapa final'!$H$16="Alta",'Mapa final'!$L$16="Moderado"),CONCATENATE("R",'Mapa final'!$A$16),"")</f>
        <v/>
      </c>
      <c r="Y14" s="312"/>
      <c r="Z14" s="312" t="str">
        <f>IF(AND('Mapa final'!$H$22="Alta",'Mapa final'!$L$22="Moderado"),CONCATENATE("R",'Mapa final'!$A$22),"")</f>
        <v/>
      </c>
      <c r="AA14" s="313"/>
      <c r="AB14" s="311" t="str">
        <f>IF(AND('Mapa final'!$H$10="Alta",'Mapa final'!$L$10="Mayor"),CONCATENATE("R",'Mapa final'!$A$10),"")</f>
        <v/>
      </c>
      <c r="AC14" s="312"/>
      <c r="AD14" s="312" t="str">
        <f>IF(AND('Mapa final'!$H$16="Alta",'Mapa final'!$L$16="Mayor"),CONCATENATE("R",'Mapa final'!$A$16),"")</f>
        <v/>
      </c>
      <c r="AE14" s="312"/>
      <c r="AF14" s="312" t="str">
        <f>IF(AND('Mapa final'!$H$22="Alta",'Mapa final'!$L$22="Mayor"),CONCATENATE("R",'Mapa final'!$A$22),"")</f>
        <v/>
      </c>
      <c r="AG14" s="313"/>
      <c r="AH14" s="302" t="str">
        <f>IF(AND('Mapa final'!$H$10="Alta",'Mapa final'!$L$10="Catastrófico"),CONCATENATE("R",'Mapa final'!$A$10),"")</f>
        <v/>
      </c>
      <c r="AI14" s="303"/>
      <c r="AJ14" s="303" t="str">
        <f>IF(AND('Mapa final'!$H$16="Alta",'Mapa final'!$L$16="Catastrófico"),CONCATENATE("R",'Mapa final'!$A$16),"")</f>
        <v/>
      </c>
      <c r="AK14" s="303"/>
      <c r="AL14" s="303" t="str">
        <f>IF(AND('Mapa final'!$H$22="Alta",'Mapa final'!$L$22="Catastrófico"),CONCATENATE("R",'Mapa final'!$A$22),"")</f>
        <v/>
      </c>
      <c r="AM14" s="304"/>
      <c r="AN14" s="82"/>
      <c r="AO14" s="336" t="s">
        <v>79</v>
      </c>
      <c r="AP14" s="337"/>
      <c r="AQ14" s="337"/>
      <c r="AR14" s="337"/>
      <c r="AS14" s="337"/>
      <c r="AT14" s="338"/>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3">
      <c r="A15" s="82"/>
      <c r="B15" s="325"/>
      <c r="C15" s="325"/>
      <c r="D15" s="326"/>
      <c r="E15" s="318"/>
      <c r="F15" s="319"/>
      <c r="G15" s="319"/>
      <c r="H15" s="319"/>
      <c r="I15" s="319"/>
      <c r="J15" s="287"/>
      <c r="K15" s="288"/>
      <c r="L15" s="288"/>
      <c r="M15" s="288"/>
      <c r="N15" s="288"/>
      <c r="O15" s="289"/>
      <c r="P15" s="287"/>
      <c r="Q15" s="288"/>
      <c r="R15" s="288"/>
      <c r="S15" s="288"/>
      <c r="T15" s="288"/>
      <c r="U15" s="289"/>
      <c r="V15" s="305"/>
      <c r="W15" s="306"/>
      <c r="X15" s="306"/>
      <c r="Y15" s="306"/>
      <c r="Z15" s="306"/>
      <c r="AA15" s="307"/>
      <c r="AB15" s="305"/>
      <c r="AC15" s="306"/>
      <c r="AD15" s="306"/>
      <c r="AE15" s="306"/>
      <c r="AF15" s="306"/>
      <c r="AG15" s="307"/>
      <c r="AH15" s="296"/>
      <c r="AI15" s="297"/>
      <c r="AJ15" s="297"/>
      <c r="AK15" s="297"/>
      <c r="AL15" s="297"/>
      <c r="AM15" s="298"/>
      <c r="AN15" s="82"/>
      <c r="AO15" s="339"/>
      <c r="AP15" s="340"/>
      <c r="AQ15" s="340"/>
      <c r="AR15" s="340"/>
      <c r="AS15" s="340"/>
      <c r="AT15" s="341"/>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3">
      <c r="A16" s="82"/>
      <c r="B16" s="325"/>
      <c r="C16" s="325"/>
      <c r="D16" s="326"/>
      <c r="E16" s="318"/>
      <c r="F16" s="319"/>
      <c r="G16" s="319"/>
      <c r="H16" s="319"/>
      <c r="I16" s="319"/>
      <c r="J16" s="287" t="str">
        <f>IF(AND('Mapa final'!$H$28="Alta",'Mapa final'!$L$28="Leve"),CONCATENATE("R",'Mapa final'!$A$28),"")</f>
        <v/>
      </c>
      <c r="K16" s="288"/>
      <c r="L16" s="288" t="str">
        <f>IF(AND('Mapa final'!$H$34="Alta",'Mapa final'!$L$34="Leve"),CONCATENATE("R",'Mapa final'!$A$34),"")</f>
        <v/>
      </c>
      <c r="M16" s="288"/>
      <c r="N16" s="288" t="str">
        <f>IF(AND('Mapa final'!$H$40="Alta",'Mapa final'!$L$40="Leve"),CONCATENATE("R",'Mapa final'!$A$40),"")</f>
        <v/>
      </c>
      <c r="O16" s="289"/>
      <c r="P16" s="287" t="str">
        <f>IF(AND('Mapa final'!$H$28="Alta",'Mapa final'!$L$28="Menor"),CONCATENATE("R",'Mapa final'!$A$28),"")</f>
        <v/>
      </c>
      <c r="Q16" s="288"/>
      <c r="R16" s="288" t="str">
        <f>IF(AND('Mapa final'!$H$34="Alta",'Mapa final'!$L$34="Menor"),CONCATENATE("R",'Mapa final'!$A$34),"")</f>
        <v/>
      </c>
      <c r="S16" s="288"/>
      <c r="T16" s="288" t="str">
        <f>IF(AND('Mapa final'!$H$40="Alta",'Mapa final'!$L$40="Menor"),CONCATENATE("R",'Mapa final'!$A$40),"")</f>
        <v/>
      </c>
      <c r="U16" s="289"/>
      <c r="V16" s="305" t="str">
        <f>IF(AND('Mapa final'!$H$28="Alta",'Mapa final'!$L$28="Moderado"),CONCATENATE("R",'Mapa final'!$A$28),"")</f>
        <v/>
      </c>
      <c r="W16" s="306"/>
      <c r="X16" s="306" t="str">
        <f>IF(AND('Mapa final'!$H$34="Alta",'Mapa final'!$L$34="Moderado"),CONCATENATE("R",'Mapa final'!$A$34),"")</f>
        <v/>
      </c>
      <c r="Y16" s="306"/>
      <c r="Z16" s="306" t="str">
        <f>IF(AND('Mapa final'!$H$40="Alta",'Mapa final'!$L$40="Moderado"),CONCATENATE("R",'Mapa final'!$A$40),"")</f>
        <v/>
      </c>
      <c r="AA16" s="307"/>
      <c r="AB16" s="305" t="str">
        <f>IF(AND('Mapa final'!$H$28="Alta",'Mapa final'!$L$28="Mayor"),CONCATENATE("R",'Mapa final'!$A$28),"")</f>
        <v/>
      </c>
      <c r="AC16" s="306"/>
      <c r="AD16" s="306" t="str">
        <f>IF(AND('Mapa final'!$H$34="Alta",'Mapa final'!$L$34="Mayor"),CONCATENATE("R",'Mapa final'!$A$34),"")</f>
        <v/>
      </c>
      <c r="AE16" s="306"/>
      <c r="AF16" s="306" t="str">
        <f>IF(AND('Mapa final'!$H$40="Alta",'Mapa final'!$L$40="Mayor"),CONCATENATE("R",'Mapa final'!$A$40),"")</f>
        <v/>
      </c>
      <c r="AG16" s="307"/>
      <c r="AH16" s="296" t="str">
        <f>IF(AND('Mapa final'!$H$28="Alta",'Mapa final'!$L$28="Catastrófico"),CONCATENATE("R",'Mapa final'!$A$28),"")</f>
        <v/>
      </c>
      <c r="AI16" s="297"/>
      <c r="AJ16" s="297" t="str">
        <f>IF(AND('Mapa final'!$H$34="Alta",'Mapa final'!$L$34="Catastrófico"),CONCATENATE("R",'Mapa final'!$A$34),"")</f>
        <v/>
      </c>
      <c r="AK16" s="297"/>
      <c r="AL16" s="297" t="str">
        <f>IF(AND('Mapa final'!$H$40="Alta",'Mapa final'!$L$40="Catastrófico"),CONCATENATE("R",'Mapa final'!$A$40),"")</f>
        <v/>
      </c>
      <c r="AM16" s="298"/>
      <c r="AN16" s="82"/>
      <c r="AO16" s="339"/>
      <c r="AP16" s="340"/>
      <c r="AQ16" s="340"/>
      <c r="AR16" s="340"/>
      <c r="AS16" s="340"/>
      <c r="AT16" s="341"/>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3">
      <c r="A17" s="82"/>
      <c r="B17" s="325"/>
      <c r="C17" s="325"/>
      <c r="D17" s="326"/>
      <c r="E17" s="318"/>
      <c r="F17" s="319"/>
      <c r="G17" s="319"/>
      <c r="H17" s="319"/>
      <c r="I17" s="319"/>
      <c r="J17" s="287"/>
      <c r="K17" s="288"/>
      <c r="L17" s="288"/>
      <c r="M17" s="288"/>
      <c r="N17" s="288"/>
      <c r="O17" s="289"/>
      <c r="P17" s="287"/>
      <c r="Q17" s="288"/>
      <c r="R17" s="288"/>
      <c r="S17" s="288"/>
      <c r="T17" s="288"/>
      <c r="U17" s="289"/>
      <c r="V17" s="305"/>
      <c r="W17" s="306"/>
      <c r="X17" s="306"/>
      <c r="Y17" s="306"/>
      <c r="Z17" s="306"/>
      <c r="AA17" s="307"/>
      <c r="AB17" s="305"/>
      <c r="AC17" s="306"/>
      <c r="AD17" s="306"/>
      <c r="AE17" s="306"/>
      <c r="AF17" s="306"/>
      <c r="AG17" s="307"/>
      <c r="AH17" s="296"/>
      <c r="AI17" s="297"/>
      <c r="AJ17" s="297"/>
      <c r="AK17" s="297"/>
      <c r="AL17" s="297"/>
      <c r="AM17" s="298"/>
      <c r="AN17" s="82"/>
      <c r="AO17" s="339"/>
      <c r="AP17" s="340"/>
      <c r="AQ17" s="340"/>
      <c r="AR17" s="340"/>
      <c r="AS17" s="340"/>
      <c r="AT17" s="341"/>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3">
      <c r="A18" s="82"/>
      <c r="B18" s="325"/>
      <c r="C18" s="325"/>
      <c r="D18" s="326"/>
      <c r="E18" s="318"/>
      <c r="F18" s="319"/>
      <c r="G18" s="319"/>
      <c r="H18" s="319"/>
      <c r="I18" s="319"/>
      <c r="J18" s="287" t="str">
        <f>IF(AND('Mapa final'!$H$46="Alta",'Mapa final'!$L$46="Leve"),CONCATENATE("R",'Mapa final'!$A$46),"")</f>
        <v/>
      </c>
      <c r="K18" s="288"/>
      <c r="L18" s="288" t="str">
        <f>IF(AND('Mapa final'!$H$52="Alta",'Mapa final'!$L$52="Leve"),CONCATENATE("R",'Mapa final'!$A$52),"")</f>
        <v/>
      </c>
      <c r="M18" s="288"/>
      <c r="N18" s="288" t="str">
        <f>IF(AND('Mapa final'!$H$58="Alta",'Mapa final'!$L$58="Leve"),CONCATENATE("R",'Mapa final'!$A$58),"")</f>
        <v/>
      </c>
      <c r="O18" s="289"/>
      <c r="P18" s="287" t="str">
        <f>IF(AND('Mapa final'!$H$46="Alta",'Mapa final'!$L$46="Menor"),CONCATENATE("R",'Mapa final'!$A$46),"")</f>
        <v/>
      </c>
      <c r="Q18" s="288"/>
      <c r="R18" s="288" t="str">
        <f>IF(AND('Mapa final'!$H$52="Alta",'Mapa final'!$L$52="Menor"),CONCATENATE("R",'Mapa final'!$A$52),"")</f>
        <v/>
      </c>
      <c r="S18" s="288"/>
      <c r="T18" s="288" t="str">
        <f>IF(AND('Mapa final'!$H$58="Alta",'Mapa final'!$L$58="Menor"),CONCATENATE("R",'Mapa final'!$A$58),"")</f>
        <v/>
      </c>
      <c r="U18" s="289"/>
      <c r="V18" s="305" t="str">
        <f>IF(AND('Mapa final'!$H$46="Alta",'Mapa final'!$L$46="Moderado"),CONCATENATE("R",'Mapa final'!$A$46),"")</f>
        <v/>
      </c>
      <c r="W18" s="306"/>
      <c r="X18" s="306" t="str">
        <f>IF(AND('Mapa final'!$H$52="Alta",'Mapa final'!$L$52="Moderado"),CONCATENATE("R",'Mapa final'!$A$52),"")</f>
        <v/>
      </c>
      <c r="Y18" s="306"/>
      <c r="Z18" s="306" t="str">
        <f>IF(AND('Mapa final'!$H$58="Alta",'Mapa final'!$L$58="Moderado"),CONCATENATE("R",'Mapa final'!$A$58),"")</f>
        <v/>
      </c>
      <c r="AA18" s="307"/>
      <c r="AB18" s="305" t="str">
        <f>IF(AND('Mapa final'!$H$46="Alta",'Mapa final'!$L$46="Mayor"),CONCATENATE("R",'Mapa final'!$A$46),"")</f>
        <v/>
      </c>
      <c r="AC18" s="306"/>
      <c r="AD18" s="306" t="str">
        <f>IF(AND('Mapa final'!$H$52="Alta",'Mapa final'!$L$52="Mayor"),CONCATENATE("R",'Mapa final'!$A$52),"")</f>
        <v/>
      </c>
      <c r="AE18" s="306"/>
      <c r="AF18" s="306" t="str">
        <f>IF(AND('Mapa final'!$H$58="Alta",'Mapa final'!$L$58="Mayor"),CONCATENATE("R",'Mapa final'!$A$58),"")</f>
        <v/>
      </c>
      <c r="AG18" s="307"/>
      <c r="AH18" s="296" t="str">
        <f>IF(AND('Mapa final'!$H$46="Alta",'Mapa final'!$L$46="Catastrófico"),CONCATENATE("R",'Mapa final'!$A$46),"")</f>
        <v/>
      </c>
      <c r="AI18" s="297"/>
      <c r="AJ18" s="297" t="str">
        <f>IF(AND('Mapa final'!$H$52="Alta",'Mapa final'!$L$52="Catastrófico"),CONCATENATE("R",'Mapa final'!$A$52),"")</f>
        <v/>
      </c>
      <c r="AK18" s="297"/>
      <c r="AL18" s="297" t="str">
        <f>IF(AND('Mapa final'!$H$58="Alta",'Mapa final'!$L$58="Catastrófico"),CONCATENATE("R",'Mapa final'!$A$58),"")</f>
        <v/>
      </c>
      <c r="AM18" s="298"/>
      <c r="AN18" s="82"/>
      <c r="AO18" s="339"/>
      <c r="AP18" s="340"/>
      <c r="AQ18" s="340"/>
      <c r="AR18" s="340"/>
      <c r="AS18" s="340"/>
      <c r="AT18" s="341"/>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3">
      <c r="A19" s="82"/>
      <c r="B19" s="325"/>
      <c r="C19" s="325"/>
      <c r="D19" s="326"/>
      <c r="E19" s="318"/>
      <c r="F19" s="319"/>
      <c r="G19" s="319"/>
      <c r="H19" s="319"/>
      <c r="I19" s="319"/>
      <c r="J19" s="287"/>
      <c r="K19" s="288"/>
      <c r="L19" s="288"/>
      <c r="M19" s="288"/>
      <c r="N19" s="288"/>
      <c r="O19" s="289"/>
      <c r="P19" s="287"/>
      <c r="Q19" s="288"/>
      <c r="R19" s="288"/>
      <c r="S19" s="288"/>
      <c r="T19" s="288"/>
      <c r="U19" s="289"/>
      <c r="V19" s="305"/>
      <c r="W19" s="306"/>
      <c r="X19" s="306"/>
      <c r="Y19" s="306"/>
      <c r="Z19" s="306"/>
      <c r="AA19" s="307"/>
      <c r="AB19" s="305"/>
      <c r="AC19" s="306"/>
      <c r="AD19" s="306"/>
      <c r="AE19" s="306"/>
      <c r="AF19" s="306"/>
      <c r="AG19" s="307"/>
      <c r="AH19" s="296"/>
      <c r="AI19" s="297"/>
      <c r="AJ19" s="297"/>
      <c r="AK19" s="297"/>
      <c r="AL19" s="297"/>
      <c r="AM19" s="298"/>
      <c r="AN19" s="82"/>
      <c r="AO19" s="339"/>
      <c r="AP19" s="340"/>
      <c r="AQ19" s="340"/>
      <c r="AR19" s="340"/>
      <c r="AS19" s="340"/>
      <c r="AT19" s="341"/>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3">
      <c r="A20" s="82"/>
      <c r="B20" s="325"/>
      <c r="C20" s="325"/>
      <c r="D20" s="326"/>
      <c r="E20" s="318"/>
      <c r="F20" s="319"/>
      <c r="G20" s="319"/>
      <c r="H20" s="319"/>
      <c r="I20" s="319"/>
      <c r="J20" s="287" t="str">
        <f>IF(AND('Mapa final'!$H$64="Alta",'Mapa final'!$L$64="Leve"),CONCATENATE("R",'Mapa final'!$A$64),"")</f>
        <v/>
      </c>
      <c r="K20" s="288"/>
      <c r="L20" s="288" t="str">
        <f>IF(AND('Mapa final'!$H$70="Alta",'Mapa final'!$L$70="Leve"),CONCATENATE("R",'Mapa final'!$A$70),"")</f>
        <v/>
      </c>
      <c r="M20" s="288"/>
      <c r="N20" s="288" t="str">
        <f>IF(AND('Mapa final'!$H$76="Alta",'Mapa final'!$L$76="Leve"),CONCATENATE("R",'Mapa final'!$A$76),"")</f>
        <v/>
      </c>
      <c r="O20" s="289"/>
      <c r="P20" s="287" t="str">
        <f>IF(AND('Mapa final'!$H$64="Alta",'Mapa final'!$L$64="Menor"),CONCATENATE("R",'Mapa final'!$A$64),"")</f>
        <v/>
      </c>
      <c r="Q20" s="288"/>
      <c r="R20" s="288" t="str">
        <f>IF(AND('Mapa final'!$H$70="Alta",'Mapa final'!$L$70="Menor"),CONCATENATE("R",'Mapa final'!$A$70),"")</f>
        <v/>
      </c>
      <c r="S20" s="288"/>
      <c r="T20" s="288" t="str">
        <f>IF(AND('Mapa final'!$H$76="Alta",'Mapa final'!$L$76="Menor"),CONCATENATE("R",'Mapa final'!$A$76),"")</f>
        <v/>
      </c>
      <c r="U20" s="289"/>
      <c r="V20" s="305" t="str">
        <f>IF(AND('Mapa final'!$H$64="Alta",'Mapa final'!$L$64="Moderado"),CONCATENATE("R",'Mapa final'!$A$64),"")</f>
        <v/>
      </c>
      <c r="W20" s="306"/>
      <c r="X20" s="306" t="str">
        <f>IF(AND('Mapa final'!$H$70="Alta",'Mapa final'!$L$70="Moderado"),CONCATENATE("R",'Mapa final'!$A$70),"")</f>
        <v/>
      </c>
      <c r="Y20" s="306"/>
      <c r="Z20" s="306" t="str">
        <f>IF(AND('Mapa final'!$H$76="Alta",'Mapa final'!$L$76="Moderado"),CONCATENATE("R",'Mapa final'!$A$76),"")</f>
        <v/>
      </c>
      <c r="AA20" s="307"/>
      <c r="AB20" s="305" t="str">
        <f>IF(AND('Mapa final'!$H$64="Alta",'Mapa final'!$L$64="Mayor"),CONCATENATE("R",'Mapa final'!$A$64),"")</f>
        <v/>
      </c>
      <c r="AC20" s="306"/>
      <c r="AD20" s="306" t="str">
        <f>IF(AND('Mapa final'!$H$70="Alta",'Mapa final'!$L$70="Mayor"),CONCATENATE("R",'Mapa final'!$A$70),"")</f>
        <v/>
      </c>
      <c r="AE20" s="306"/>
      <c r="AF20" s="306" t="str">
        <f>IF(AND('Mapa final'!$H$76="Alta",'Mapa final'!$L$76="Mayor"),CONCATENATE("R",'Mapa final'!$A$76),"")</f>
        <v/>
      </c>
      <c r="AG20" s="307"/>
      <c r="AH20" s="296" t="str">
        <f>IF(AND('Mapa final'!$H$64="Alta",'Mapa final'!$L$64="Catastrófico"),CONCATENATE("R",'Mapa final'!$A$64),"")</f>
        <v/>
      </c>
      <c r="AI20" s="297"/>
      <c r="AJ20" s="297" t="str">
        <f>IF(AND('Mapa final'!$H$70="Alta",'Mapa final'!$L$70="Catastrófico"),CONCATENATE("R",'Mapa final'!$A$70),"")</f>
        <v/>
      </c>
      <c r="AK20" s="297"/>
      <c r="AL20" s="297" t="str">
        <f>IF(AND('Mapa final'!$H$76="Alta",'Mapa final'!$L$76="Catastrófico"),CONCATENATE("R",'Mapa final'!$A$76),"")</f>
        <v/>
      </c>
      <c r="AM20" s="298"/>
      <c r="AN20" s="82"/>
      <c r="AO20" s="339"/>
      <c r="AP20" s="340"/>
      <c r="AQ20" s="340"/>
      <c r="AR20" s="340"/>
      <c r="AS20" s="340"/>
      <c r="AT20" s="341"/>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5">
      <c r="A21" s="82"/>
      <c r="B21" s="325"/>
      <c r="C21" s="325"/>
      <c r="D21" s="326"/>
      <c r="E21" s="321"/>
      <c r="F21" s="322"/>
      <c r="G21" s="322"/>
      <c r="H21" s="322"/>
      <c r="I21" s="322"/>
      <c r="J21" s="290"/>
      <c r="K21" s="291"/>
      <c r="L21" s="291"/>
      <c r="M21" s="291"/>
      <c r="N21" s="291"/>
      <c r="O21" s="292"/>
      <c r="P21" s="290"/>
      <c r="Q21" s="291"/>
      <c r="R21" s="291"/>
      <c r="S21" s="291"/>
      <c r="T21" s="291"/>
      <c r="U21" s="292"/>
      <c r="V21" s="308"/>
      <c r="W21" s="309"/>
      <c r="X21" s="309"/>
      <c r="Y21" s="309"/>
      <c r="Z21" s="309"/>
      <c r="AA21" s="310"/>
      <c r="AB21" s="308"/>
      <c r="AC21" s="309"/>
      <c r="AD21" s="309"/>
      <c r="AE21" s="309"/>
      <c r="AF21" s="309"/>
      <c r="AG21" s="310"/>
      <c r="AH21" s="299"/>
      <c r="AI21" s="300"/>
      <c r="AJ21" s="300"/>
      <c r="AK21" s="300"/>
      <c r="AL21" s="300"/>
      <c r="AM21" s="301"/>
      <c r="AN21" s="82"/>
      <c r="AO21" s="342"/>
      <c r="AP21" s="343"/>
      <c r="AQ21" s="343"/>
      <c r="AR21" s="343"/>
      <c r="AS21" s="343"/>
      <c r="AT21" s="344"/>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x14ac:dyDescent="0.3">
      <c r="A22" s="82"/>
      <c r="B22" s="325"/>
      <c r="C22" s="325"/>
      <c r="D22" s="326"/>
      <c r="E22" s="315" t="s">
        <v>116</v>
      </c>
      <c r="F22" s="316"/>
      <c r="G22" s="316"/>
      <c r="H22" s="316"/>
      <c r="I22" s="317"/>
      <c r="J22" s="293" t="str">
        <f>IF(AND('Mapa final'!$H$10="Media",'Mapa final'!$L$10="Leve"),CONCATENATE("R",'Mapa final'!$A$10),"")</f>
        <v/>
      </c>
      <c r="K22" s="294"/>
      <c r="L22" s="294" t="str">
        <f>IF(AND('Mapa final'!$H$16="Media",'Mapa final'!$L$16="Leve"),CONCATENATE("R",'Mapa final'!$A$16),"")</f>
        <v/>
      </c>
      <c r="M22" s="294"/>
      <c r="N22" s="294" t="str">
        <f>IF(AND('Mapa final'!$H$22="Media",'Mapa final'!$L$22="Leve"),CONCATENATE("R",'Mapa final'!$A$22),"")</f>
        <v/>
      </c>
      <c r="O22" s="295"/>
      <c r="P22" s="293" t="str">
        <f>IF(AND('Mapa final'!$H$10="Media",'Mapa final'!$L$10="Menor"),CONCATENATE("R",'Mapa final'!$A$10),"")</f>
        <v/>
      </c>
      <c r="Q22" s="294"/>
      <c r="R22" s="294" t="str">
        <f>IF(AND('Mapa final'!$H$16="Media",'Mapa final'!$L$16="Menor"),CONCATENATE("R",'Mapa final'!$A$16),"")</f>
        <v/>
      </c>
      <c r="S22" s="294"/>
      <c r="T22" s="294" t="str">
        <f>IF(AND('Mapa final'!$H$22="Media",'Mapa final'!$L$22="Menor"),CONCATENATE("R",'Mapa final'!$A$22),"")</f>
        <v/>
      </c>
      <c r="U22" s="295"/>
      <c r="V22" s="293" t="str">
        <f>IF(AND('Mapa final'!$H$10="Media",'Mapa final'!$L$10="Moderado"),CONCATENATE("R",'Mapa final'!$A$10),"")</f>
        <v/>
      </c>
      <c r="W22" s="294"/>
      <c r="X22" s="294" t="str">
        <f>IF(AND('Mapa final'!$H$16="Media",'Mapa final'!$L$16="Moderado"),CONCATENATE("R",'Mapa final'!$A$16),"")</f>
        <v/>
      </c>
      <c r="Y22" s="294"/>
      <c r="Z22" s="294" t="str">
        <f>IF(AND('Mapa final'!$H$22="Media",'Mapa final'!$L$22="Moderado"),CONCATENATE("R",'Mapa final'!$A$22),"")</f>
        <v/>
      </c>
      <c r="AA22" s="295"/>
      <c r="AB22" s="311" t="str">
        <f>IF(AND('Mapa final'!$H$10="Media",'Mapa final'!$L$10="Mayor"),CONCATENATE("R",'Mapa final'!$A$10),"")</f>
        <v/>
      </c>
      <c r="AC22" s="312"/>
      <c r="AD22" s="312" t="str">
        <f>IF(AND('Mapa final'!$H$16="Media",'Mapa final'!$L$16="Mayor"),CONCATENATE("R",'Mapa final'!$A$16),"")</f>
        <v/>
      </c>
      <c r="AE22" s="312"/>
      <c r="AF22" s="312" t="str">
        <f>IF(AND('Mapa final'!$H$22="Media",'Mapa final'!$L$22="Mayor"),CONCATENATE("R",'Mapa final'!$A$22),"")</f>
        <v/>
      </c>
      <c r="AG22" s="313"/>
      <c r="AH22" s="302" t="str">
        <f>IF(AND('Mapa final'!$H$10="Media",'Mapa final'!$L$10="Catastrófico"),CONCATENATE("R",'Mapa final'!$A$10),"")</f>
        <v/>
      </c>
      <c r="AI22" s="303"/>
      <c r="AJ22" s="303" t="str">
        <f>IF(AND('Mapa final'!$H$16="Media",'Mapa final'!$L$16="Catastrófico"),CONCATENATE("R",'Mapa final'!$A$16),"")</f>
        <v/>
      </c>
      <c r="AK22" s="303"/>
      <c r="AL22" s="303" t="str">
        <f>IF(AND('Mapa final'!$H$22="Media",'Mapa final'!$L$22="Catastrófico"),CONCATENATE("R",'Mapa final'!$A$22),"")</f>
        <v/>
      </c>
      <c r="AM22" s="304"/>
      <c r="AN22" s="82"/>
      <c r="AO22" s="345" t="s">
        <v>80</v>
      </c>
      <c r="AP22" s="346"/>
      <c r="AQ22" s="346"/>
      <c r="AR22" s="346"/>
      <c r="AS22" s="346"/>
      <c r="AT22" s="347"/>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x14ac:dyDescent="0.3">
      <c r="A23" s="82"/>
      <c r="B23" s="325"/>
      <c r="C23" s="325"/>
      <c r="D23" s="326"/>
      <c r="E23" s="318"/>
      <c r="F23" s="319"/>
      <c r="G23" s="319"/>
      <c r="H23" s="319"/>
      <c r="I23" s="320"/>
      <c r="J23" s="287"/>
      <c r="K23" s="288"/>
      <c r="L23" s="288"/>
      <c r="M23" s="288"/>
      <c r="N23" s="288"/>
      <c r="O23" s="289"/>
      <c r="P23" s="287"/>
      <c r="Q23" s="288"/>
      <c r="R23" s="288"/>
      <c r="S23" s="288"/>
      <c r="T23" s="288"/>
      <c r="U23" s="289"/>
      <c r="V23" s="287"/>
      <c r="W23" s="288"/>
      <c r="X23" s="288"/>
      <c r="Y23" s="288"/>
      <c r="Z23" s="288"/>
      <c r="AA23" s="289"/>
      <c r="AB23" s="305"/>
      <c r="AC23" s="306"/>
      <c r="AD23" s="306"/>
      <c r="AE23" s="306"/>
      <c r="AF23" s="306"/>
      <c r="AG23" s="307"/>
      <c r="AH23" s="296"/>
      <c r="AI23" s="297"/>
      <c r="AJ23" s="297"/>
      <c r="AK23" s="297"/>
      <c r="AL23" s="297"/>
      <c r="AM23" s="298"/>
      <c r="AN23" s="82"/>
      <c r="AO23" s="348"/>
      <c r="AP23" s="349"/>
      <c r="AQ23" s="349"/>
      <c r="AR23" s="349"/>
      <c r="AS23" s="349"/>
      <c r="AT23" s="350"/>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3">
      <c r="A24" s="82"/>
      <c r="B24" s="325"/>
      <c r="C24" s="325"/>
      <c r="D24" s="326"/>
      <c r="E24" s="318"/>
      <c r="F24" s="319"/>
      <c r="G24" s="319"/>
      <c r="H24" s="319"/>
      <c r="I24" s="320"/>
      <c r="J24" s="287" t="str">
        <f>IF(AND('Mapa final'!$H$28="Media",'Mapa final'!$L$28="Leve"),CONCATENATE("R",'Mapa final'!$A$28),"")</f>
        <v/>
      </c>
      <c r="K24" s="288"/>
      <c r="L24" s="288" t="str">
        <f>IF(AND('Mapa final'!$H$34="Media",'Mapa final'!$L$34="Leve"),CONCATENATE("R",'Mapa final'!$A$34),"")</f>
        <v/>
      </c>
      <c r="M24" s="288"/>
      <c r="N24" s="288" t="str">
        <f>IF(AND('Mapa final'!$H$40="Media",'Mapa final'!$L$40="Leve"),CONCATENATE("R",'Mapa final'!$A$40),"")</f>
        <v/>
      </c>
      <c r="O24" s="289"/>
      <c r="P24" s="287" t="str">
        <f>IF(AND('Mapa final'!$H$28="Media",'Mapa final'!$L$28="Menor"),CONCATENATE("R",'Mapa final'!$A$28),"")</f>
        <v/>
      </c>
      <c r="Q24" s="288"/>
      <c r="R24" s="288" t="str">
        <f>IF(AND('Mapa final'!$H$34="Media",'Mapa final'!$L$34="Menor"),CONCATENATE("R",'Mapa final'!$A$34),"")</f>
        <v/>
      </c>
      <c r="S24" s="288"/>
      <c r="T24" s="288" t="str">
        <f>IF(AND('Mapa final'!$H$40="Media",'Mapa final'!$L$40="Menor"),CONCATENATE("R",'Mapa final'!$A$40),"")</f>
        <v/>
      </c>
      <c r="U24" s="289"/>
      <c r="V24" s="287" t="str">
        <f>IF(AND('Mapa final'!$H$28="Media",'Mapa final'!$L$28="Moderado"),CONCATENATE("R",'Mapa final'!$A$28),"")</f>
        <v/>
      </c>
      <c r="W24" s="288"/>
      <c r="X24" s="288" t="str">
        <f>IF(AND('Mapa final'!$H$34="Media",'Mapa final'!$L$34="Moderado"),CONCATENATE("R",'Mapa final'!$A$34),"")</f>
        <v/>
      </c>
      <c r="Y24" s="288"/>
      <c r="Z24" s="288" t="str">
        <f>IF(AND('Mapa final'!$H$40="Media",'Mapa final'!$L$40="Moderado"),CONCATENATE("R",'Mapa final'!$A$40),"")</f>
        <v/>
      </c>
      <c r="AA24" s="289"/>
      <c r="AB24" s="305" t="str">
        <f>IF(AND('Mapa final'!$H$28="Media",'Mapa final'!$L$28="Mayor"),CONCATENATE("R",'Mapa final'!$A$28),"")</f>
        <v/>
      </c>
      <c r="AC24" s="306"/>
      <c r="AD24" s="306" t="str">
        <f>IF(AND('Mapa final'!$H$34="Media",'Mapa final'!$L$34="Mayor"),CONCATENATE("R",'Mapa final'!$A$34),"")</f>
        <v/>
      </c>
      <c r="AE24" s="306"/>
      <c r="AF24" s="306" t="str">
        <f>IF(AND('Mapa final'!$H$40="Media",'Mapa final'!$L$40="Mayor"),CONCATENATE("R",'Mapa final'!$A$40),"")</f>
        <v/>
      </c>
      <c r="AG24" s="307"/>
      <c r="AH24" s="296" t="str">
        <f>IF(AND('Mapa final'!$H$28="Media",'Mapa final'!$L$28="Catastrófico"),CONCATENATE("R",'Mapa final'!$A$28),"")</f>
        <v/>
      </c>
      <c r="AI24" s="297"/>
      <c r="AJ24" s="297" t="str">
        <f>IF(AND('Mapa final'!$H$34="Media",'Mapa final'!$L$34="Catastrófico"),CONCATENATE("R",'Mapa final'!$A$34),"")</f>
        <v/>
      </c>
      <c r="AK24" s="297"/>
      <c r="AL24" s="297" t="str">
        <f>IF(AND('Mapa final'!$H$40="Media",'Mapa final'!$L$40="Catastrófico"),CONCATENATE("R",'Mapa final'!$A$40),"")</f>
        <v/>
      </c>
      <c r="AM24" s="298"/>
      <c r="AN24" s="82"/>
      <c r="AO24" s="348"/>
      <c r="AP24" s="349"/>
      <c r="AQ24" s="349"/>
      <c r="AR24" s="349"/>
      <c r="AS24" s="349"/>
      <c r="AT24" s="350"/>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3">
      <c r="A25" s="82"/>
      <c r="B25" s="325"/>
      <c r="C25" s="325"/>
      <c r="D25" s="326"/>
      <c r="E25" s="318"/>
      <c r="F25" s="319"/>
      <c r="G25" s="319"/>
      <c r="H25" s="319"/>
      <c r="I25" s="320"/>
      <c r="J25" s="287"/>
      <c r="K25" s="288"/>
      <c r="L25" s="288"/>
      <c r="M25" s="288"/>
      <c r="N25" s="288"/>
      <c r="O25" s="289"/>
      <c r="P25" s="287"/>
      <c r="Q25" s="288"/>
      <c r="R25" s="288"/>
      <c r="S25" s="288"/>
      <c r="T25" s="288"/>
      <c r="U25" s="289"/>
      <c r="V25" s="287"/>
      <c r="W25" s="288"/>
      <c r="X25" s="288"/>
      <c r="Y25" s="288"/>
      <c r="Z25" s="288"/>
      <c r="AA25" s="289"/>
      <c r="AB25" s="305"/>
      <c r="AC25" s="306"/>
      <c r="AD25" s="306"/>
      <c r="AE25" s="306"/>
      <c r="AF25" s="306"/>
      <c r="AG25" s="307"/>
      <c r="AH25" s="296"/>
      <c r="AI25" s="297"/>
      <c r="AJ25" s="297"/>
      <c r="AK25" s="297"/>
      <c r="AL25" s="297"/>
      <c r="AM25" s="298"/>
      <c r="AN25" s="82"/>
      <c r="AO25" s="348"/>
      <c r="AP25" s="349"/>
      <c r="AQ25" s="349"/>
      <c r="AR25" s="349"/>
      <c r="AS25" s="349"/>
      <c r="AT25" s="350"/>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3">
      <c r="A26" s="82"/>
      <c r="B26" s="325"/>
      <c r="C26" s="325"/>
      <c r="D26" s="326"/>
      <c r="E26" s="318"/>
      <c r="F26" s="319"/>
      <c r="G26" s="319"/>
      <c r="H26" s="319"/>
      <c r="I26" s="320"/>
      <c r="J26" s="287" t="str">
        <f>IF(AND('Mapa final'!$H$46="Media",'Mapa final'!$L$46="Leve"),CONCATENATE("R",'Mapa final'!$A$46),"")</f>
        <v/>
      </c>
      <c r="K26" s="288"/>
      <c r="L26" s="288" t="str">
        <f>IF(AND('Mapa final'!$H$52="Media",'Mapa final'!$L$52="Leve"),CONCATENATE("R",'Mapa final'!$A$52),"")</f>
        <v/>
      </c>
      <c r="M26" s="288"/>
      <c r="N26" s="288" t="str">
        <f>IF(AND('Mapa final'!$H$58="Media",'Mapa final'!$L$58="Leve"),CONCATENATE("R",'Mapa final'!$A$58),"")</f>
        <v/>
      </c>
      <c r="O26" s="289"/>
      <c r="P26" s="287" t="str">
        <f>IF(AND('Mapa final'!$H$46="Media",'Mapa final'!$L$46="Menor"),CONCATENATE("R",'Mapa final'!$A$46),"")</f>
        <v/>
      </c>
      <c r="Q26" s="288"/>
      <c r="R26" s="288" t="str">
        <f>IF(AND('Mapa final'!$H$52="Media",'Mapa final'!$L$52="Menor"),CONCATENATE("R",'Mapa final'!$A$52),"")</f>
        <v/>
      </c>
      <c r="S26" s="288"/>
      <c r="T26" s="288" t="str">
        <f>IF(AND('Mapa final'!$H$58="Media",'Mapa final'!$L$58="Menor"),CONCATENATE("R",'Mapa final'!$A$58),"")</f>
        <v/>
      </c>
      <c r="U26" s="289"/>
      <c r="V26" s="287" t="str">
        <f>IF(AND('Mapa final'!$H$46="Media",'Mapa final'!$L$46="Moderado"),CONCATENATE("R",'Mapa final'!$A$46),"")</f>
        <v/>
      </c>
      <c r="W26" s="288"/>
      <c r="X26" s="288" t="str">
        <f>IF(AND('Mapa final'!$H$52="Media",'Mapa final'!$L$52="Moderado"),CONCATENATE("R",'Mapa final'!$A$52),"")</f>
        <v/>
      </c>
      <c r="Y26" s="288"/>
      <c r="Z26" s="288" t="str">
        <f>IF(AND('Mapa final'!$H$58="Media",'Mapa final'!$L$58="Moderado"),CONCATENATE("R",'Mapa final'!$A$58),"")</f>
        <v/>
      </c>
      <c r="AA26" s="289"/>
      <c r="AB26" s="305" t="str">
        <f>IF(AND('Mapa final'!$H$46="Media",'Mapa final'!$L$46="Mayor"),CONCATENATE("R",'Mapa final'!$A$46),"")</f>
        <v/>
      </c>
      <c r="AC26" s="306"/>
      <c r="AD26" s="306" t="str">
        <f>IF(AND('Mapa final'!$H$52="Media",'Mapa final'!$L$52="Mayor"),CONCATENATE("R",'Mapa final'!$A$52),"")</f>
        <v/>
      </c>
      <c r="AE26" s="306"/>
      <c r="AF26" s="306" t="str">
        <f>IF(AND('Mapa final'!$H$58="Media",'Mapa final'!$L$58="Mayor"),CONCATENATE("R",'Mapa final'!$A$58),"")</f>
        <v/>
      </c>
      <c r="AG26" s="307"/>
      <c r="AH26" s="296" t="str">
        <f>IF(AND('Mapa final'!$H$46="Media",'Mapa final'!$L$46="Catastrófico"),CONCATENATE("R",'Mapa final'!$A$46),"")</f>
        <v/>
      </c>
      <c r="AI26" s="297"/>
      <c r="AJ26" s="297" t="str">
        <f>IF(AND('Mapa final'!$H$52="Media",'Mapa final'!$L$52="Catastrófico"),CONCATENATE("R",'Mapa final'!$A$52),"")</f>
        <v/>
      </c>
      <c r="AK26" s="297"/>
      <c r="AL26" s="297" t="str">
        <f>IF(AND('Mapa final'!$H$58="Media",'Mapa final'!$L$58="Catastrófico"),CONCATENATE("R",'Mapa final'!$A$58),"")</f>
        <v/>
      </c>
      <c r="AM26" s="298"/>
      <c r="AN26" s="82"/>
      <c r="AO26" s="348"/>
      <c r="AP26" s="349"/>
      <c r="AQ26" s="349"/>
      <c r="AR26" s="349"/>
      <c r="AS26" s="349"/>
      <c r="AT26" s="350"/>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3">
      <c r="A27" s="82"/>
      <c r="B27" s="325"/>
      <c r="C27" s="325"/>
      <c r="D27" s="326"/>
      <c r="E27" s="318"/>
      <c r="F27" s="319"/>
      <c r="G27" s="319"/>
      <c r="H27" s="319"/>
      <c r="I27" s="320"/>
      <c r="J27" s="287"/>
      <c r="K27" s="288"/>
      <c r="L27" s="288"/>
      <c r="M27" s="288"/>
      <c r="N27" s="288"/>
      <c r="O27" s="289"/>
      <c r="P27" s="287"/>
      <c r="Q27" s="288"/>
      <c r="R27" s="288"/>
      <c r="S27" s="288"/>
      <c r="T27" s="288"/>
      <c r="U27" s="289"/>
      <c r="V27" s="287"/>
      <c r="W27" s="288"/>
      <c r="X27" s="288"/>
      <c r="Y27" s="288"/>
      <c r="Z27" s="288"/>
      <c r="AA27" s="289"/>
      <c r="AB27" s="305"/>
      <c r="AC27" s="306"/>
      <c r="AD27" s="306"/>
      <c r="AE27" s="306"/>
      <c r="AF27" s="306"/>
      <c r="AG27" s="307"/>
      <c r="AH27" s="296"/>
      <c r="AI27" s="297"/>
      <c r="AJ27" s="297"/>
      <c r="AK27" s="297"/>
      <c r="AL27" s="297"/>
      <c r="AM27" s="298"/>
      <c r="AN27" s="82"/>
      <c r="AO27" s="348"/>
      <c r="AP27" s="349"/>
      <c r="AQ27" s="349"/>
      <c r="AR27" s="349"/>
      <c r="AS27" s="349"/>
      <c r="AT27" s="350"/>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3">
      <c r="A28" s="82"/>
      <c r="B28" s="325"/>
      <c r="C28" s="325"/>
      <c r="D28" s="326"/>
      <c r="E28" s="318"/>
      <c r="F28" s="319"/>
      <c r="G28" s="319"/>
      <c r="H28" s="319"/>
      <c r="I28" s="320"/>
      <c r="J28" s="287" t="str">
        <f>IF(AND('Mapa final'!$H$64="Media",'Mapa final'!$L$64="Leve"),CONCATENATE("R",'Mapa final'!$A$64),"")</f>
        <v/>
      </c>
      <c r="K28" s="288"/>
      <c r="L28" s="288" t="str">
        <f>IF(AND('Mapa final'!$H$70="Media",'Mapa final'!$L$70="Leve"),CONCATENATE("R",'Mapa final'!$A$70),"")</f>
        <v/>
      </c>
      <c r="M28" s="288"/>
      <c r="N28" s="288" t="str">
        <f>IF(AND('Mapa final'!$H$76="Media",'Mapa final'!$L$76="Leve"),CONCATENATE("R",'Mapa final'!$A$76),"")</f>
        <v/>
      </c>
      <c r="O28" s="289"/>
      <c r="P28" s="287" t="str">
        <f>IF(AND('Mapa final'!$H$64="Media",'Mapa final'!$L$64="Menor"),CONCATENATE("R",'Mapa final'!$A$64),"")</f>
        <v/>
      </c>
      <c r="Q28" s="288"/>
      <c r="R28" s="288" t="str">
        <f>IF(AND('Mapa final'!$H$70="Media",'Mapa final'!$L$70="Menor"),CONCATENATE("R",'Mapa final'!$A$70),"")</f>
        <v/>
      </c>
      <c r="S28" s="288"/>
      <c r="T28" s="288" t="str">
        <f>IF(AND('Mapa final'!$H$76="Media",'Mapa final'!$L$76="Menor"),CONCATENATE("R",'Mapa final'!$A$76),"")</f>
        <v/>
      </c>
      <c r="U28" s="289"/>
      <c r="V28" s="287" t="str">
        <f>IF(AND('Mapa final'!$H$64="Media",'Mapa final'!$L$64="Moderado"),CONCATENATE("R",'Mapa final'!$A$64),"")</f>
        <v/>
      </c>
      <c r="W28" s="288"/>
      <c r="X28" s="288" t="str">
        <f>IF(AND('Mapa final'!$H$70="Media",'Mapa final'!$L$70="Moderado"),CONCATENATE("R",'Mapa final'!$A$70),"")</f>
        <v/>
      </c>
      <c r="Y28" s="288"/>
      <c r="Z28" s="288" t="str">
        <f>IF(AND('Mapa final'!$H$76="Media",'Mapa final'!$L$76="Moderado"),CONCATENATE("R",'Mapa final'!$A$76),"")</f>
        <v/>
      </c>
      <c r="AA28" s="289"/>
      <c r="AB28" s="305" t="str">
        <f>IF(AND('Mapa final'!$H$64="Media",'Mapa final'!$L$64="Mayor"),CONCATENATE("R",'Mapa final'!$A$64),"")</f>
        <v/>
      </c>
      <c r="AC28" s="306"/>
      <c r="AD28" s="306" t="str">
        <f>IF(AND('Mapa final'!$H$70="Media",'Mapa final'!$L$70="Mayor"),CONCATENATE("R",'Mapa final'!$A$70),"")</f>
        <v/>
      </c>
      <c r="AE28" s="306"/>
      <c r="AF28" s="306" t="str">
        <f>IF(AND('Mapa final'!$H$76="Media",'Mapa final'!$L$76="Mayor"),CONCATENATE("R",'Mapa final'!$A$76),"")</f>
        <v/>
      </c>
      <c r="AG28" s="307"/>
      <c r="AH28" s="296" t="str">
        <f>IF(AND('Mapa final'!$H$64="Media",'Mapa final'!$L$64="Catastrófico"),CONCATENATE("R",'Mapa final'!$A$64),"")</f>
        <v/>
      </c>
      <c r="AI28" s="297"/>
      <c r="AJ28" s="297" t="str">
        <f>IF(AND('Mapa final'!$H$70="Media",'Mapa final'!$L$70="Catastrófico"),CONCATENATE("R",'Mapa final'!$A$70),"")</f>
        <v/>
      </c>
      <c r="AK28" s="297"/>
      <c r="AL28" s="297" t="str">
        <f>IF(AND('Mapa final'!$H$76="Media",'Mapa final'!$L$76="Catastrófico"),CONCATENATE("R",'Mapa final'!$A$76),"")</f>
        <v/>
      </c>
      <c r="AM28" s="298"/>
      <c r="AN28" s="82"/>
      <c r="AO28" s="348"/>
      <c r="AP28" s="349"/>
      <c r="AQ28" s="349"/>
      <c r="AR28" s="349"/>
      <c r="AS28" s="349"/>
      <c r="AT28" s="350"/>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 thickBot="1" x14ac:dyDescent="0.35">
      <c r="A29" s="82"/>
      <c r="B29" s="325"/>
      <c r="C29" s="325"/>
      <c r="D29" s="326"/>
      <c r="E29" s="321"/>
      <c r="F29" s="322"/>
      <c r="G29" s="322"/>
      <c r="H29" s="322"/>
      <c r="I29" s="323"/>
      <c r="J29" s="287"/>
      <c r="K29" s="288"/>
      <c r="L29" s="288"/>
      <c r="M29" s="288"/>
      <c r="N29" s="288"/>
      <c r="O29" s="289"/>
      <c r="P29" s="290"/>
      <c r="Q29" s="291"/>
      <c r="R29" s="291"/>
      <c r="S29" s="291"/>
      <c r="T29" s="291"/>
      <c r="U29" s="292"/>
      <c r="V29" s="290"/>
      <c r="W29" s="291"/>
      <c r="X29" s="291"/>
      <c r="Y29" s="291"/>
      <c r="Z29" s="291"/>
      <c r="AA29" s="292"/>
      <c r="AB29" s="308"/>
      <c r="AC29" s="309"/>
      <c r="AD29" s="309"/>
      <c r="AE29" s="309"/>
      <c r="AF29" s="309"/>
      <c r="AG29" s="310"/>
      <c r="AH29" s="299"/>
      <c r="AI29" s="300"/>
      <c r="AJ29" s="300"/>
      <c r="AK29" s="300"/>
      <c r="AL29" s="300"/>
      <c r="AM29" s="301"/>
      <c r="AN29" s="82"/>
      <c r="AO29" s="351"/>
      <c r="AP29" s="352"/>
      <c r="AQ29" s="352"/>
      <c r="AR29" s="352"/>
      <c r="AS29" s="352"/>
      <c r="AT29" s="353"/>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3">
      <c r="A30" s="82"/>
      <c r="B30" s="325"/>
      <c r="C30" s="325"/>
      <c r="D30" s="326"/>
      <c r="E30" s="315" t="s">
        <v>113</v>
      </c>
      <c r="F30" s="316"/>
      <c r="G30" s="316"/>
      <c r="H30" s="316"/>
      <c r="I30" s="316"/>
      <c r="J30" s="284" t="str">
        <f>IF(AND('Mapa final'!$H$10="Baja",'Mapa final'!$L$10="Leve"),CONCATENATE("R",'Mapa final'!$A$10),"")</f>
        <v/>
      </c>
      <c r="K30" s="285"/>
      <c r="L30" s="285" t="str">
        <f>IF(AND('Mapa final'!$H$16="Baja",'Mapa final'!$L$16="Leve"),CONCATENATE("R",'Mapa final'!$A$16),"")</f>
        <v/>
      </c>
      <c r="M30" s="285"/>
      <c r="N30" s="285" t="str">
        <f>IF(AND('Mapa final'!$H$22="Baja",'Mapa final'!$L$22="Leve"),CONCATENATE("R",'Mapa final'!$A$22),"")</f>
        <v/>
      </c>
      <c r="O30" s="286"/>
      <c r="P30" s="294" t="str">
        <f>IF(AND('Mapa final'!$H$10="Baja",'Mapa final'!$L$10="Menor"),CONCATENATE("R",'Mapa final'!$A$10),"")</f>
        <v/>
      </c>
      <c r="Q30" s="294"/>
      <c r="R30" s="294" t="str">
        <f>IF(AND('Mapa final'!$H$16="Baja",'Mapa final'!$L$16="Menor"),CONCATENATE("R",'Mapa final'!$A$16),"")</f>
        <v/>
      </c>
      <c r="S30" s="294"/>
      <c r="T30" s="294" t="str">
        <f>IF(AND('Mapa final'!$H$22="Baja",'Mapa final'!$L$22="Menor"),CONCATENATE("R",'Mapa final'!$A$22),"")</f>
        <v/>
      </c>
      <c r="U30" s="295"/>
      <c r="V30" s="293" t="str">
        <f>IF(AND('Mapa final'!$H$10="Baja",'Mapa final'!$L$10="Moderado"),CONCATENATE("R",'Mapa final'!$A$10),"")</f>
        <v/>
      </c>
      <c r="W30" s="294"/>
      <c r="X30" s="294" t="str">
        <f>IF(AND('Mapa final'!$H$16="Baja",'Mapa final'!$L$16="Moderado"),CONCATENATE("R",'Mapa final'!$A$16),"")</f>
        <v/>
      </c>
      <c r="Y30" s="294"/>
      <c r="Z30" s="294" t="str">
        <f>IF(AND('Mapa final'!$H$22="Baja",'Mapa final'!$L$22="Moderado"),CONCATENATE("R",'Mapa final'!$A$22),"")</f>
        <v>R3</v>
      </c>
      <c r="AA30" s="295"/>
      <c r="AB30" s="311" t="str">
        <f>IF(AND('Mapa final'!$H$10="Baja",'Mapa final'!$L$10="Mayor"),CONCATENATE("R",'Mapa final'!$A$10),"")</f>
        <v>R1</v>
      </c>
      <c r="AC30" s="312"/>
      <c r="AD30" s="312" t="str">
        <f>IF(AND('Mapa final'!$H$16="Baja",'Mapa final'!$L$16="Mayor"),CONCATENATE("R",'Mapa final'!$A$16),"")</f>
        <v>R2</v>
      </c>
      <c r="AE30" s="312"/>
      <c r="AF30" s="312" t="str">
        <f>IF(AND('Mapa final'!$H$22="Baja",'Mapa final'!$L$22="Mayor"),CONCATENATE("R",'Mapa final'!$A$22),"")</f>
        <v/>
      </c>
      <c r="AG30" s="313"/>
      <c r="AH30" s="302" t="str">
        <f>IF(AND('Mapa final'!$H$10="Baja",'Mapa final'!$L$10="Catastrófico"),CONCATENATE("R",'Mapa final'!$A$10),"")</f>
        <v/>
      </c>
      <c r="AI30" s="303"/>
      <c r="AJ30" s="303" t="str">
        <f>IF(AND('Mapa final'!$H$16="Baja",'Mapa final'!$L$16="Catastrófico"),CONCATENATE("R",'Mapa final'!$A$16),"")</f>
        <v/>
      </c>
      <c r="AK30" s="303"/>
      <c r="AL30" s="303" t="str">
        <f>IF(AND('Mapa final'!$H$22="Baja",'Mapa final'!$L$22="Catastrófico"),CONCATENATE("R",'Mapa final'!$A$22),"")</f>
        <v/>
      </c>
      <c r="AM30" s="304"/>
      <c r="AN30" s="82"/>
      <c r="AO30" s="354" t="s">
        <v>81</v>
      </c>
      <c r="AP30" s="355"/>
      <c r="AQ30" s="355"/>
      <c r="AR30" s="355"/>
      <c r="AS30" s="355"/>
      <c r="AT30" s="356"/>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3">
      <c r="A31" s="82"/>
      <c r="B31" s="325"/>
      <c r="C31" s="325"/>
      <c r="D31" s="326"/>
      <c r="E31" s="318"/>
      <c r="F31" s="319"/>
      <c r="G31" s="319"/>
      <c r="H31" s="319"/>
      <c r="I31" s="319"/>
      <c r="J31" s="278"/>
      <c r="K31" s="279"/>
      <c r="L31" s="279"/>
      <c r="M31" s="279"/>
      <c r="N31" s="279"/>
      <c r="O31" s="280"/>
      <c r="P31" s="288"/>
      <c r="Q31" s="288"/>
      <c r="R31" s="288"/>
      <c r="S31" s="288"/>
      <c r="T31" s="288"/>
      <c r="U31" s="289"/>
      <c r="V31" s="287"/>
      <c r="W31" s="288"/>
      <c r="X31" s="288"/>
      <c r="Y31" s="288"/>
      <c r="Z31" s="288"/>
      <c r="AA31" s="289"/>
      <c r="AB31" s="305"/>
      <c r="AC31" s="306"/>
      <c r="AD31" s="306"/>
      <c r="AE31" s="306"/>
      <c r="AF31" s="306"/>
      <c r="AG31" s="307"/>
      <c r="AH31" s="296"/>
      <c r="AI31" s="297"/>
      <c r="AJ31" s="297"/>
      <c r="AK31" s="297"/>
      <c r="AL31" s="297"/>
      <c r="AM31" s="298"/>
      <c r="AN31" s="82"/>
      <c r="AO31" s="357"/>
      <c r="AP31" s="358"/>
      <c r="AQ31" s="358"/>
      <c r="AR31" s="358"/>
      <c r="AS31" s="358"/>
      <c r="AT31" s="359"/>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3">
      <c r="A32" s="82"/>
      <c r="B32" s="325"/>
      <c r="C32" s="325"/>
      <c r="D32" s="326"/>
      <c r="E32" s="318"/>
      <c r="F32" s="319"/>
      <c r="G32" s="319"/>
      <c r="H32" s="319"/>
      <c r="I32" s="319"/>
      <c r="J32" s="278" t="str">
        <f>IF(AND('Mapa final'!$H$28="Baja",'Mapa final'!$L$28="Leve"),CONCATENATE("R",'Mapa final'!$A$28),"")</f>
        <v/>
      </c>
      <c r="K32" s="279"/>
      <c r="L32" s="279" t="str">
        <f>IF(AND('Mapa final'!$H$34="Baja",'Mapa final'!$L$34="Leve"),CONCATENATE("R",'Mapa final'!$A$34),"")</f>
        <v/>
      </c>
      <c r="M32" s="279"/>
      <c r="N32" s="279" t="str">
        <f>IF(AND('Mapa final'!$H$40="Baja",'Mapa final'!$L$40="Leve"),CONCATENATE("R",'Mapa final'!$A$40),"")</f>
        <v/>
      </c>
      <c r="O32" s="280"/>
      <c r="P32" s="288" t="str">
        <f>IF(AND('Mapa final'!$H$28="Baja",'Mapa final'!$L$28="Menor"),CONCATENATE("R",'Mapa final'!$A$28),"")</f>
        <v/>
      </c>
      <c r="Q32" s="288"/>
      <c r="R32" s="288" t="str">
        <f>IF(AND('Mapa final'!$H$34="Baja",'Mapa final'!$L$34="Menor"),CONCATENATE("R",'Mapa final'!$A$34),"")</f>
        <v/>
      </c>
      <c r="S32" s="288"/>
      <c r="T32" s="288" t="str">
        <f>IF(AND('Mapa final'!$H$40="Baja",'Mapa final'!$L$40="Menor"),CONCATENATE("R",'Mapa final'!$A$40),"")</f>
        <v/>
      </c>
      <c r="U32" s="289"/>
      <c r="V32" s="287" t="str">
        <f>IF(AND('Mapa final'!$H$28="Baja",'Mapa final'!$L$28="Moderado"),CONCATENATE("R",'Mapa final'!$A$28),"")</f>
        <v/>
      </c>
      <c r="W32" s="288"/>
      <c r="X32" s="288" t="str">
        <f>IF(AND('Mapa final'!$H$34="Baja",'Mapa final'!$L$34="Moderado"),CONCATENATE("R",'Mapa final'!$A$34),"")</f>
        <v/>
      </c>
      <c r="Y32" s="288"/>
      <c r="Z32" s="288" t="str">
        <f>IF(AND('Mapa final'!$H$40="Baja",'Mapa final'!$L$40="Moderado"),CONCATENATE("R",'Mapa final'!$A$40),"")</f>
        <v/>
      </c>
      <c r="AA32" s="289"/>
      <c r="AB32" s="305" t="str">
        <f>IF(AND('Mapa final'!$H$28="Baja",'Mapa final'!$L$28="Mayor"),CONCATENATE("R",'Mapa final'!$A$28),"")</f>
        <v/>
      </c>
      <c r="AC32" s="306"/>
      <c r="AD32" s="306" t="str">
        <f>IF(AND('Mapa final'!$H$34="Baja",'Mapa final'!$L$34="Mayor"),CONCATENATE("R",'Mapa final'!$A$34),"")</f>
        <v/>
      </c>
      <c r="AE32" s="306"/>
      <c r="AF32" s="306" t="str">
        <f>IF(AND('Mapa final'!$H$40="Baja",'Mapa final'!$L$40="Mayor"),CONCATENATE("R",'Mapa final'!$A$40),"")</f>
        <v/>
      </c>
      <c r="AG32" s="307"/>
      <c r="AH32" s="296" t="str">
        <f>IF(AND('Mapa final'!$H$28="Baja",'Mapa final'!$L$28="Catastrófico"),CONCATENATE("R",'Mapa final'!$A$28),"")</f>
        <v>R4</v>
      </c>
      <c r="AI32" s="297"/>
      <c r="AJ32" s="297" t="str">
        <f>IF(AND('Mapa final'!$H$34="Baja",'Mapa final'!$L$34="Catastrófico"),CONCATENATE("R",'Mapa final'!$A$34),"")</f>
        <v/>
      </c>
      <c r="AK32" s="297"/>
      <c r="AL32" s="297" t="str">
        <f>IF(AND('Mapa final'!$H$40="Baja",'Mapa final'!$L$40="Catastrófico"),CONCATENATE("R",'Mapa final'!$A$40),"")</f>
        <v/>
      </c>
      <c r="AM32" s="298"/>
      <c r="AN32" s="82"/>
      <c r="AO32" s="357"/>
      <c r="AP32" s="358"/>
      <c r="AQ32" s="358"/>
      <c r="AR32" s="358"/>
      <c r="AS32" s="358"/>
      <c r="AT32" s="359"/>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3">
      <c r="A33" s="82"/>
      <c r="B33" s="325"/>
      <c r="C33" s="325"/>
      <c r="D33" s="326"/>
      <c r="E33" s="318"/>
      <c r="F33" s="319"/>
      <c r="G33" s="319"/>
      <c r="H33" s="319"/>
      <c r="I33" s="319"/>
      <c r="J33" s="278"/>
      <c r="K33" s="279"/>
      <c r="L33" s="279"/>
      <c r="M33" s="279"/>
      <c r="N33" s="279"/>
      <c r="O33" s="280"/>
      <c r="P33" s="288"/>
      <c r="Q33" s="288"/>
      <c r="R33" s="288"/>
      <c r="S33" s="288"/>
      <c r="T33" s="288"/>
      <c r="U33" s="289"/>
      <c r="V33" s="287"/>
      <c r="W33" s="288"/>
      <c r="X33" s="288"/>
      <c r="Y33" s="288"/>
      <c r="Z33" s="288"/>
      <c r="AA33" s="289"/>
      <c r="AB33" s="305"/>
      <c r="AC33" s="306"/>
      <c r="AD33" s="306"/>
      <c r="AE33" s="306"/>
      <c r="AF33" s="306"/>
      <c r="AG33" s="307"/>
      <c r="AH33" s="296"/>
      <c r="AI33" s="297"/>
      <c r="AJ33" s="297"/>
      <c r="AK33" s="297"/>
      <c r="AL33" s="297"/>
      <c r="AM33" s="298"/>
      <c r="AN33" s="82"/>
      <c r="AO33" s="357"/>
      <c r="AP33" s="358"/>
      <c r="AQ33" s="358"/>
      <c r="AR33" s="358"/>
      <c r="AS33" s="358"/>
      <c r="AT33" s="359"/>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3">
      <c r="A34" s="82"/>
      <c r="B34" s="325"/>
      <c r="C34" s="325"/>
      <c r="D34" s="326"/>
      <c r="E34" s="318"/>
      <c r="F34" s="319"/>
      <c r="G34" s="319"/>
      <c r="H34" s="319"/>
      <c r="I34" s="319"/>
      <c r="J34" s="278" t="str">
        <f>IF(AND('Mapa final'!$H$46="Baja",'Mapa final'!$L$46="Leve"),CONCATENATE("R",'Mapa final'!$A$46),"")</f>
        <v/>
      </c>
      <c r="K34" s="279"/>
      <c r="L34" s="279" t="str">
        <f>IF(AND('Mapa final'!$H$52="Baja",'Mapa final'!$L$52="Leve"),CONCATENATE("R",'Mapa final'!$A$52),"")</f>
        <v/>
      </c>
      <c r="M34" s="279"/>
      <c r="N34" s="279" t="str">
        <f>IF(AND('Mapa final'!$H$58="Baja",'Mapa final'!$L$58="Leve"),CONCATENATE("R",'Mapa final'!$A$58),"")</f>
        <v/>
      </c>
      <c r="O34" s="280"/>
      <c r="P34" s="288" t="str">
        <f>IF(AND('Mapa final'!$H$46="Baja",'Mapa final'!$L$46="Menor"),CONCATENATE("R",'Mapa final'!$A$46),"")</f>
        <v/>
      </c>
      <c r="Q34" s="288"/>
      <c r="R34" s="288" t="str">
        <f>IF(AND('Mapa final'!$H$52="Baja",'Mapa final'!$L$52="Menor"),CONCATENATE("R",'Mapa final'!$A$52),"")</f>
        <v/>
      </c>
      <c r="S34" s="288"/>
      <c r="T34" s="288" t="str">
        <f>IF(AND('Mapa final'!$H$58="Baja",'Mapa final'!$L$58="Menor"),CONCATENATE("R",'Mapa final'!$A$58),"")</f>
        <v/>
      </c>
      <c r="U34" s="289"/>
      <c r="V34" s="287" t="str">
        <f>IF(AND('Mapa final'!$H$46="Baja",'Mapa final'!$L$46="Moderado"),CONCATENATE("R",'Mapa final'!$A$46),"")</f>
        <v/>
      </c>
      <c r="W34" s="288"/>
      <c r="X34" s="288" t="str">
        <f>IF(AND('Mapa final'!$H$52="Baja",'Mapa final'!$L$52="Moderado"),CONCATENATE("R",'Mapa final'!$A$52),"")</f>
        <v/>
      </c>
      <c r="Y34" s="288"/>
      <c r="Z34" s="288" t="str">
        <f>IF(AND('Mapa final'!$H$58="Baja",'Mapa final'!$L$58="Moderado"),CONCATENATE("R",'Mapa final'!$A$58),"")</f>
        <v/>
      </c>
      <c r="AA34" s="289"/>
      <c r="AB34" s="305" t="str">
        <f>IF(AND('Mapa final'!$H$46="Baja",'Mapa final'!$L$46="Mayor"),CONCATENATE("R",'Mapa final'!$A$46),"")</f>
        <v/>
      </c>
      <c r="AC34" s="306"/>
      <c r="AD34" s="306" t="str">
        <f>IF(AND('Mapa final'!$H$52="Baja",'Mapa final'!$L$52="Mayor"),CONCATENATE("R",'Mapa final'!$A$52),"")</f>
        <v/>
      </c>
      <c r="AE34" s="306"/>
      <c r="AF34" s="306" t="str">
        <f>IF(AND('Mapa final'!$H$58="Baja",'Mapa final'!$L$58="Mayor"),CONCATENATE("R",'Mapa final'!$A$58),"")</f>
        <v/>
      </c>
      <c r="AG34" s="307"/>
      <c r="AH34" s="296" t="str">
        <f>IF(AND('Mapa final'!$H$46="Baja",'Mapa final'!$L$46="Catastrófico"),CONCATENATE("R",'Mapa final'!$A$46),"")</f>
        <v/>
      </c>
      <c r="AI34" s="297"/>
      <c r="AJ34" s="297" t="str">
        <f>IF(AND('Mapa final'!$H$52="Baja",'Mapa final'!$L$52="Catastrófico"),CONCATENATE("R",'Mapa final'!$A$52),"")</f>
        <v/>
      </c>
      <c r="AK34" s="297"/>
      <c r="AL34" s="297" t="str">
        <f>IF(AND('Mapa final'!$H$58="Baja",'Mapa final'!$L$58="Catastrófico"),CONCATENATE("R",'Mapa final'!$A$58),"")</f>
        <v/>
      </c>
      <c r="AM34" s="298"/>
      <c r="AN34" s="82"/>
      <c r="AO34" s="357"/>
      <c r="AP34" s="358"/>
      <c r="AQ34" s="358"/>
      <c r="AR34" s="358"/>
      <c r="AS34" s="358"/>
      <c r="AT34" s="359"/>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3">
      <c r="A35" s="82"/>
      <c r="B35" s="325"/>
      <c r="C35" s="325"/>
      <c r="D35" s="326"/>
      <c r="E35" s="318"/>
      <c r="F35" s="319"/>
      <c r="G35" s="319"/>
      <c r="H35" s="319"/>
      <c r="I35" s="319"/>
      <c r="J35" s="278"/>
      <c r="K35" s="279"/>
      <c r="L35" s="279"/>
      <c r="M35" s="279"/>
      <c r="N35" s="279"/>
      <c r="O35" s="280"/>
      <c r="P35" s="288"/>
      <c r="Q35" s="288"/>
      <c r="R35" s="288"/>
      <c r="S35" s="288"/>
      <c r="T35" s="288"/>
      <c r="U35" s="289"/>
      <c r="V35" s="287"/>
      <c r="W35" s="288"/>
      <c r="X35" s="288"/>
      <c r="Y35" s="288"/>
      <c r="Z35" s="288"/>
      <c r="AA35" s="289"/>
      <c r="AB35" s="305"/>
      <c r="AC35" s="306"/>
      <c r="AD35" s="306"/>
      <c r="AE35" s="306"/>
      <c r="AF35" s="306"/>
      <c r="AG35" s="307"/>
      <c r="AH35" s="296"/>
      <c r="AI35" s="297"/>
      <c r="AJ35" s="297"/>
      <c r="AK35" s="297"/>
      <c r="AL35" s="297"/>
      <c r="AM35" s="298"/>
      <c r="AN35" s="82"/>
      <c r="AO35" s="357"/>
      <c r="AP35" s="358"/>
      <c r="AQ35" s="358"/>
      <c r="AR35" s="358"/>
      <c r="AS35" s="358"/>
      <c r="AT35" s="359"/>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3">
      <c r="A36" s="82"/>
      <c r="B36" s="325"/>
      <c r="C36" s="325"/>
      <c r="D36" s="326"/>
      <c r="E36" s="318"/>
      <c r="F36" s="319"/>
      <c r="G36" s="319"/>
      <c r="H36" s="319"/>
      <c r="I36" s="319"/>
      <c r="J36" s="278" t="str">
        <f>IF(AND('Mapa final'!$H$64="Baja",'Mapa final'!$L$64="Leve"),CONCATENATE("R",'Mapa final'!$A$64),"")</f>
        <v/>
      </c>
      <c r="K36" s="279"/>
      <c r="L36" s="279" t="str">
        <f>IF(AND('Mapa final'!$H$70="Baja",'Mapa final'!$L$70="Leve"),CONCATENATE("R",'Mapa final'!$A$70),"")</f>
        <v/>
      </c>
      <c r="M36" s="279"/>
      <c r="N36" s="279" t="str">
        <f>IF(AND('Mapa final'!$H$76="Baja",'Mapa final'!$L$76="Leve"),CONCATENATE("R",'Mapa final'!$A$76),"")</f>
        <v/>
      </c>
      <c r="O36" s="280"/>
      <c r="P36" s="288" t="str">
        <f>IF(AND('Mapa final'!$H$64="Baja",'Mapa final'!$L$64="Menor"),CONCATENATE("R",'Mapa final'!$A$64),"")</f>
        <v/>
      </c>
      <c r="Q36" s="288"/>
      <c r="R36" s="288" t="str">
        <f>IF(AND('Mapa final'!$H$70="Baja",'Mapa final'!$L$70="Menor"),CONCATENATE("R",'Mapa final'!$A$70),"")</f>
        <v/>
      </c>
      <c r="S36" s="288"/>
      <c r="T36" s="288" t="str">
        <f>IF(AND('Mapa final'!$H$76="Baja",'Mapa final'!$L$76="Menor"),CONCATENATE("R",'Mapa final'!$A$76),"")</f>
        <v/>
      </c>
      <c r="U36" s="289"/>
      <c r="V36" s="287" t="str">
        <f>IF(AND('Mapa final'!$H$64="Baja",'Mapa final'!$L$64="Moderado"),CONCATENATE("R",'Mapa final'!$A$64),"")</f>
        <v/>
      </c>
      <c r="W36" s="288"/>
      <c r="X36" s="288" t="str">
        <f>IF(AND('Mapa final'!$H$70="Baja",'Mapa final'!$L$70="Moderado"),CONCATENATE("R",'Mapa final'!$A$70),"")</f>
        <v/>
      </c>
      <c r="Y36" s="288"/>
      <c r="Z36" s="288" t="str">
        <f>IF(AND('Mapa final'!$H$76="Baja",'Mapa final'!$L$76="Moderado"),CONCATENATE("R",'Mapa final'!$A$76),"")</f>
        <v/>
      </c>
      <c r="AA36" s="289"/>
      <c r="AB36" s="305" t="str">
        <f>IF(AND('Mapa final'!$H$64="Baja",'Mapa final'!$L$64="Mayor"),CONCATENATE("R",'Mapa final'!$A$64),"")</f>
        <v/>
      </c>
      <c r="AC36" s="306"/>
      <c r="AD36" s="306" t="str">
        <f>IF(AND('Mapa final'!$H$70="Baja",'Mapa final'!$L$70="Mayor"),CONCATENATE("R",'Mapa final'!$A$70),"")</f>
        <v/>
      </c>
      <c r="AE36" s="306"/>
      <c r="AF36" s="306" t="str">
        <f>IF(AND('Mapa final'!$H$76="Baja",'Mapa final'!$L$76="Mayor"),CONCATENATE("R",'Mapa final'!$A$76),"")</f>
        <v/>
      </c>
      <c r="AG36" s="307"/>
      <c r="AH36" s="296" t="str">
        <f>IF(AND('Mapa final'!$H$64="Baja",'Mapa final'!$L$64="Catastrófico"),CONCATENATE("R",'Mapa final'!$A$64),"")</f>
        <v/>
      </c>
      <c r="AI36" s="297"/>
      <c r="AJ36" s="297" t="str">
        <f>IF(AND('Mapa final'!$H$70="Baja",'Mapa final'!$L$70="Catastrófico"),CONCATENATE("R",'Mapa final'!$A$70),"")</f>
        <v/>
      </c>
      <c r="AK36" s="297"/>
      <c r="AL36" s="297" t="str">
        <f>IF(AND('Mapa final'!$H$76="Baja",'Mapa final'!$L$76="Catastrófico"),CONCATENATE("R",'Mapa final'!$A$76),"")</f>
        <v/>
      </c>
      <c r="AM36" s="298"/>
      <c r="AN36" s="82"/>
      <c r="AO36" s="357"/>
      <c r="AP36" s="358"/>
      <c r="AQ36" s="358"/>
      <c r="AR36" s="358"/>
      <c r="AS36" s="358"/>
      <c r="AT36" s="359"/>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 thickBot="1" x14ac:dyDescent="0.35">
      <c r="A37" s="82"/>
      <c r="B37" s="325"/>
      <c r="C37" s="325"/>
      <c r="D37" s="326"/>
      <c r="E37" s="321"/>
      <c r="F37" s="322"/>
      <c r="G37" s="322"/>
      <c r="H37" s="322"/>
      <c r="I37" s="322"/>
      <c r="J37" s="281"/>
      <c r="K37" s="282"/>
      <c r="L37" s="282"/>
      <c r="M37" s="282"/>
      <c r="N37" s="282"/>
      <c r="O37" s="283"/>
      <c r="P37" s="291"/>
      <c r="Q37" s="291"/>
      <c r="R37" s="291"/>
      <c r="S37" s="291"/>
      <c r="T37" s="291"/>
      <c r="U37" s="292"/>
      <c r="V37" s="290"/>
      <c r="W37" s="291"/>
      <c r="X37" s="291"/>
      <c r="Y37" s="291"/>
      <c r="Z37" s="291"/>
      <c r="AA37" s="292"/>
      <c r="AB37" s="308"/>
      <c r="AC37" s="309"/>
      <c r="AD37" s="309"/>
      <c r="AE37" s="309"/>
      <c r="AF37" s="309"/>
      <c r="AG37" s="310"/>
      <c r="AH37" s="299"/>
      <c r="AI37" s="300"/>
      <c r="AJ37" s="300"/>
      <c r="AK37" s="300"/>
      <c r="AL37" s="300"/>
      <c r="AM37" s="301"/>
      <c r="AN37" s="82"/>
      <c r="AO37" s="360"/>
      <c r="AP37" s="361"/>
      <c r="AQ37" s="361"/>
      <c r="AR37" s="361"/>
      <c r="AS37" s="361"/>
      <c r="AT37" s="36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3">
      <c r="A38" s="82"/>
      <c r="B38" s="325"/>
      <c r="C38" s="325"/>
      <c r="D38" s="326"/>
      <c r="E38" s="315" t="s">
        <v>112</v>
      </c>
      <c r="F38" s="316"/>
      <c r="G38" s="316"/>
      <c r="H38" s="316"/>
      <c r="I38" s="317"/>
      <c r="J38" s="284" t="str">
        <f>IF(AND('Mapa final'!$H$10="Muy Baja",'Mapa final'!$L$10="Leve"),CONCATENATE("R",'Mapa final'!$A$10),"")</f>
        <v/>
      </c>
      <c r="K38" s="285"/>
      <c r="L38" s="285" t="str">
        <f>IF(AND('Mapa final'!$H$16="Muy Baja",'Mapa final'!$L$16="Leve"),CONCATENATE("R",'Mapa final'!$A$16),"")</f>
        <v/>
      </c>
      <c r="M38" s="285"/>
      <c r="N38" s="285" t="str">
        <f>IF(AND('Mapa final'!$H$22="Muy Baja",'Mapa final'!$L$22="Leve"),CONCATENATE("R",'Mapa final'!$A$22),"")</f>
        <v/>
      </c>
      <c r="O38" s="286"/>
      <c r="P38" s="284" t="str">
        <f>IF(AND('Mapa final'!$H$10="Muy Baja",'Mapa final'!$L$10="Menor"),CONCATENATE("R",'Mapa final'!$A$10),"")</f>
        <v/>
      </c>
      <c r="Q38" s="285"/>
      <c r="R38" s="285" t="str">
        <f>IF(AND('Mapa final'!$H$16="Muy Baja",'Mapa final'!$L$16="Menor"),CONCATENATE("R",'Mapa final'!$A$16),"")</f>
        <v/>
      </c>
      <c r="S38" s="285"/>
      <c r="T38" s="285" t="str">
        <f>IF(AND('Mapa final'!$H$22="Muy Baja",'Mapa final'!$L$22="Menor"),CONCATENATE("R",'Mapa final'!$A$22),"")</f>
        <v/>
      </c>
      <c r="U38" s="286"/>
      <c r="V38" s="293" t="str">
        <f>IF(AND('Mapa final'!$H$10="Muy Baja",'Mapa final'!$L$10="Moderado"),CONCATENATE("R",'Mapa final'!$A$10),"")</f>
        <v/>
      </c>
      <c r="W38" s="294"/>
      <c r="X38" s="294" t="str">
        <f>IF(AND('Mapa final'!$H$16="Muy Baja",'Mapa final'!$L$16="Moderado"),CONCATENATE("R",'Mapa final'!$A$16),"")</f>
        <v/>
      </c>
      <c r="Y38" s="294"/>
      <c r="Z38" s="294" t="str">
        <f>IF(AND('Mapa final'!$H$22="Muy Baja",'Mapa final'!$L$22="Moderado"),CONCATENATE("R",'Mapa final'!$A$22),"")</f>
        <v/>
      </c>
      <c r="AA38" s="295"/>
      <c r="AB38" s="311" t="str">
        <f>IF(AND('Mapa final'!$H$10="Muy Baja",'Mapa final'!$L$10="Mayor"),CONCATENATE("R",'Mapa final'!$A$10),"")</f>
        <v/>
      </c>
      <c r="AC38" s="312"/>
      <c r="AD38" s="312" t="str">
        <f>IF(AND('Mapa final'!$H$16="Muy Baja",'Mapa final'!$L$16="Mayor"),CONCATENATE("R",'Mapa final'!$A$16),"")</f>
        <v/>
      </c>
      <c r="AE38" s="312"/>
      <c r="AF38" s="312" t="str">
        <f>IF(AND('Mapa final'!$H$22="Muy Baja",'Mapa final'!$L$22="Mayor"),CONCATENATE("R",'Mapa final'!$A$22),"")</f>
        <v/>
      </c>
      <c r="AG38" s="313"/>
      <c r="AH38" s="302" t="str">
        <f>IF(AND('Mapa final'!$H$10="Muy Baja",'Mapa final'!$L$10="Catastrófico"),CONCATENATE("R",'Mapa final'!$A$10),"")</f>
        <v/>
      </c>
      <c r="AI38" s="303"/>
      <c r="AJ38" s="303" t="str">
        <f>IF(AND('Mapa final'!$H$16="Muy Baja",'Mapa final'!$L$16="Catastrófico"),CONCATENATE("R",'Mapa final'!$A$16),"")</f>
        <v/>
      </c>
      <c r="AK38" s="303"/>
      <c r="AL38" s="303" t="str">
        <f>IF(AND('Mapa final'!$H$22="Muy Baja",'Mapa final'!$L$22="Catastrófico"),CONCATENATE("R",'Mapa final'!$A$22),"")</f>
        <v/>
      </c>
      <c r="AM38" s="304"/>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3">
      <c r="A39" s="82"/>
      <c r="B39" s="325"/>
      <c r="C39" s="325"/>
      <c r="D39" s="326"/>
      <c r="E39" s="318"/>
      <c r="F39" s="319"/>
      <c r="G39" s="319"/>
      <c r="H39" s="319"/>
      <c r="I39" s="320"/>
      <c r="J39" s="278"/>
      <c r="K39" s="279"/>
      <c r="L39" s="279"/>
      <c r="M39" s="279"/>
      <c r="N39" s="279"/>
      <c r="O39" s="280"/>
      <c r="P39" s="278"/>
      <c r="Q39" s="279"/>
      <c r="R39" s="279"/>
      <c r="S39" s="279"/>
      <c r="T39" s="279"/>
      <c r="U39" s="280"/>
      <c r="V39" s="287"/>
      <c r="W39" s="288"/>
      <c r="X39" s="288"/>
      <c r="Y39" s="288"/>
      <c r="Z39" s="288"/>
      <c r="AA39" s="289"/>
      <c r="AB39" s="305"/>
      <c r="AC39" s="306"/>
      <c r="AD39" s="306"/>
      <c r="AE39" s="306"/>
      <c r="AF39" s="306"/>
      <c r="AG39" s="307"/>
      <c r="AH39" s="296"/>
      <c r="AI39" s="297"/>
      <c r="AJ39" s="297"/>
      <c r="AK39" s="297"/>
      <c r="AL39" s="297"/>
      <c r="AM39" s="298"/>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3">
      <c r="A40" s="82"/>
      <c r="B40" s="325"/>
      <c r="C40" s="325"/>
      <c r="D40" s="326"/>
      <c r="E40" s="318"/>
      <c r="F40" s="319"/>
      <c r="G40" s="319"/>
      <c r="H40" s="319"/>
      <c r="I40" s="320"/>
      <c r="J40" s="278" t="str">
        <f>IF(AND('Mapa final'!$H$28="Muy Baja",'Mapa final'!$L$28="Leve"),CONCATENATE("R",'Mapa final'!$A$28),"")</f>
        <v/>
      </c>
      <c r="K40" s="279"/>
      <c r="L40" s="279" t="str">
        <f>IF(AND('Mapa final'!$H$34="Muy Baja",'Mapa final'!$L$34="Leve"),CONCATENATE("R",'Mapa final'!$A$34),"")</f>
        <v/>
      </c>
      <c r="M40" s="279"/>
      <c r="N40" s="279" t="str">
        <f>IF(AND('Mapa final'!$H$40="Muy Baja",'Mapa final'!$L$40="Leve"),CONCATENATE("R",'Mapa final'!$A$40),"")</f>
        <v/>
      </c>
      <c r="O40" s="280"/>
      <c r="P40" s="278" t="str">
        <f>IF(AND('Mapa final'!$H$28="Muy Baja",'Mapa final'!$L$28="Menor"),CONCATENATE("R",'Mapa final'!$A$28),"")</f>
        <v/>
      </c>
      <c r="Q40" s="279"/>
      <c r="R40" s="279" t="str">
        <f>IF(AND('Mapa final'!$H$34="Muy Baja",'Mapa final'!$L$34="Menor"),CONCATENATE("R",'Mapa final'!$A$34),"")</f>
        <v/>
      </c>
      <c r="S40" s="279"/>
      <c r="T40" s="279" t="str">
        <f>IF(AND('Mapa final'!$H$40="Muy Baja",'Mapa final'!$L$40="Menor"),CONCATENATE("R",'Mapa final'!$A$40),"")</f>
        <v/>
      </c>
      <c r="U40" s="280"/>
      <c r="V40" s="287" t="str">
        <f>IF(AND('Mapa final'!$H$28="Muy Baja",'Mapa final'!$L$28="Moderado"),CONCATENATE("R",'Mapa final'!$A$28),"")</f>
        <v/>
      </c>
      <c r="W40" s="288"/>
      <c r="X40" s="288" t="str">
        <f>IF(AND('Mapa final'!$H$34="Muy Baja",'Mapa final'!$L$34="Moderado"),CONCATENATE("R",'Mapa final'!$A$34),"")</f>
        <v/>
      </c>
      <c r="Y40" s="288"/>
      <c r="Z40" s="288" t="str">
        <f>IF(AND('Mapa final'!$H$40="Muy Baja",'Mapa final'!$L$40="Moderado"),CONCATENATE("R",'Mapa final'!$A$40),"")</f>
        <v/>
      </c>
      <c r="AA40" s="289"/>
      <c r="AB40" s="305" t="str">
        <f>IF(AND('Mapa final'!$H$28="Muy Baja",'Mapa final'!$L$28="Mayor"),CONCATENATE("R",'Mapa final'!$A$28),"")</f>
        <v/>
      </c>
      <c r="AC40" s="306"/>
      <c r="AD40" s="306" t="str">
        <f>IF(AND('Mapa final'!$H$34="Muy Baja",'Mapa final'!$L$34="Mayor"),CONCATENATE("R",'Mapa final'!$A$34),"")</f>
        <v/>
      </c>
      <c r="AE40" s="306"/>
      <c r="AF40" s="306" t="str">
        <f>IF(AND('Mapa final'!$H$40="Muy Baja",'Mapa final'!$L$40="Mayor"),CONCATENATE("R",'Mapa final'!$A$40),"")</f>
        <v/>
      </c>
      <c r="AG40" s="307"/>
      <c r="AH40" s="296" t="str">
        <f>IF(AND('Mapa final'!$H$28="Muy Baja",'Mapa final'!$L$28="Catastrófico"),CONCATENATE("R",'Mapa final'!$A$28),"")</f>
        <v/>
      </c>
      <c r="AI40" s="297"/>
      <c r="AJ40" s="297" t="str">
        <f>IF(AND('Mapa final'!$H$34="Muy Baja",'Mapa final'!$L$34="Catastrófico"),CONCATENATE("R",'Mapa final'!$A$34),"")</f>
        <v/>
      </c>
      <c r="AK40" s="297"/>
      <c r="AL40" s="297" t="str">
        <f>IF(AND('Mapa final'!$H$40="Muy Baja",'Mapa final'!$L$40="Catastrófico"),CONCATENATE("R",'Mapa final'!$A$40),"")</f>
        <v/>
      </c>
      <c r="AM40" s="298"/>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3">
      <c r="A41" s="82"/>
      <c r="B41" s="325"/>
      <c r="C41" s="325"/>
      <c r="D41" s="326"/>
      <c r="E41" s="318"/>
      <c r="F41" s="319"/>
      <c r="G41" s="319"/>
      <c r="H41" s="319"/>
      <c r="I41" s="320"/>
      <c r="J41" s="278"/>
      <c r="K41" s="279"/>
      <c r="L41" s="279"/>
      <c r="M41" s="279"/>
      <c r="N41" s="279"/>
      <c r="O41" s="280"/>
      <c r="P41" s="278"/>
      <c r="Q41" s="279"/>
      <c r="R41" s="279"/>
      <c r="S41" s="279"/>
      <c r="T41" s="279"/>
      <c r="U41" s="280"/>
      <c r="V41" s="287"/>
      <c r="W41" s="288"/>
      <c r="X41" s="288"/>
      <c r="Y41" s="288"/>
      <c r="Z41" s="288"/>
      <c r="AA41" s="289"/>
      <c r="AB41" s="305"/>
      <c r="AC41" s="306"/>
      <c r="AD41" s="306"/>
      <c r="AE41" s="306"/>
      <c r="AF41" s="306"/>
      <c r="AG41" s="307"/>
      <c r="AH41" s="296"/>
      <c r="AI41" s="297"/>
      <c r="AJ41" s="297"/>
      <c r="AK41" s="297"/>
      <c r="AL41" s="297"/>
      <c r="AM41" s="298"/>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3">
      <c r="A42" s="82"/>
      <c r="B42" s="325"/>
      <c r="C42" s="325"/>
      <c r="D42" s="326"/>
      <c r="E42" s="318"/>
      <c r="F42" s="319"/>
      <c r="G42" s="319"/>
      <c r="H42" s="319"/>
      <c r="I42" s="320"/>
      <c r="J42" s="278" t="str">
        <f>IF(AND('Mapa final'!$H$46="Muy Baja",'Mapa final'!$L$46="Leve"),CONCATENATE("R",'Mapa final'!$A$46),"")</f>
        <v/>
      </c>
      <c r="K42" s="279"/>
      <c r="L42" s="279" t="str">
        <f>IF(AND('Mapa final'!$H$52="Muy Baja",'Mapa final'!$L$52="Leve"),CONCATENATE("R",'Mapa final'!$A$52),"")</f>
        <v/>
      </c>
      <c r="M42" s="279"/>
      <c r="N42" s="279" t="str">
        <f>IF(AND('Mapa final'!$H$58="Muy Baja",'Mapa final'!$L$58="Leve"),CONCATENATE("R",'Mapa final'!$A$58),"")</f>
        <v/>
      </c>
      <c r="O42" s="280"/>
      <c r="P42" s="278" t="str">
        <f>IF(AND('Mapa final'!$H$46="Muy Baja",'Mapa final'!$L$46="Menor"),CONCATENATE("R",'Mapa final'!$A$46),"")</f>
        <v/>
      </c>
      <c r="Q42" s="279"/>
      <c r="R42" s="279" t="str">
        <f>IF(AND('Mapa final'!$H$52="Muy Baja",'Mapa final'!$L$52="Menor"),CONCATENATE("R",'Mapa final'!$A$52),"")</f>
        <v/>
      </c>
      <c r="S42" s="279"/>
      <c r="T42" s="279" t="str">
        <f>IF(AND('Mapa final'!$H$58="Muy Baja",'Mapa final'!$L$58="Menor"),CONCATENATE("R",'Mapa final'!$A$58),"")</f>
        <v/>
      </c>
      <c r="U42" s="280"/>
      <c r="V42" s="287" t="str">
        <f>IF(AND('Mapa final'!$H$46="Muy Baja",'Mapa final'!$L$46="Moderado"),CONCATENATE("R",'Mapa final'!$A$46),"")</f>
        <v/>
      </c>
      <c r="W42" s="288"/>
      <c r="X42" s="288" t="str">
        <f>IF(AND('Mapa final'!$H$52="Muy Baja",'Mapa final'!$L$52="Moderado"),CONCATENATE("R",'Mapa final'!$A$52),"")</f>
        <v/>
      </c>
      <c r="Y42" s="288"/>
      <c r="Z42" s="288" t="str">
        <f>IF(AND('Mapa final'!$H$58="Muy Baja",'Mapa final'!$L$58="Moderado"),CONCATENATE("R",'Mapa final'!$A$58),"")</f>
        <v/>
      </c>
      <c r="AA42" s="289"/>
      <c r="AB42" s="305" t="str">
        <f>IF(AND('Mapa final'!$H$46="Muy Baja",'Mapa final'!$L$46="Mayor"),CONCATENATE("R",'Mapa final'!$A$46),"")</f>
        <v/>
      </c>
      <c r="AC42" s="306"/>
      <c r="AD42" s="306" t="str">
        <f>IF(AND('Mapa final'!$H$52="Muy Baja",'Mapa final'!$L$52="Mayor"),CONCATENATE("R",'Mapa final'!$A$52),"")</f>
        <v/>
      </c>
      <c r="AE42" s="306"/>
      <c r="AF42" s="306" t="str">
        <f>IF(AND('Mapa final'!$H$58="Muy Baja",'Mapa final'!$L$58="Mayor"),CONCATENATE("R",'Mapa final'!$A$58),"")</f>
        <v/>
      </c>
      <c r="AG42" s="307"/>
      <c r="AH42" s="296" t="str">
        <f>IF(AND('Mapa final'!$H$46="Muy Baja",'Mapa final'!$L$46="Catastrófico"),CONCATENATE("R",'Mapa final'!$A$46),"")</f>
        <v/>
      </c>
      <c r="AI42" s="297"/>
      <c r="AJ42" s="297" t="str">
        <f>IF(AND('Mapa final'!$H$52="Muy Baja",'Mapa final'!$L$52="Catastrófico"),CONCATENATE("R",'Mapa final'!$A$52),"")</f>
        <v/>
      </c>
      <c r="AK42" s="297"/>
      <c r="AL42" s="297" t="str">
        <f>IF(AND('Mapa final'!$H$58="Muy Baja",'Mapa final'!$L$58="Catastrófico"),CONCATENATE("R",'Mapa final'!$A$58),"")</f>
        <v/>
      </c>
      <c r="AM42" s="298"/>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3">
      <c r="A43" s="82"/>
      <c r="B43" s="325"/>
      <c r="C43" s="325"/>
      <c r="D43" s="326"/>
      <c r="E43" s="318"/>
      <c r="F43" s="319"/>
      <c r="G43" s="319"/>
      <c r="H43" s="319"/>
      <c r="I43" s="320"/>
      <c r="J43" s="278"/>
      <c r="K43" s="279"/>
      <c r="L43" s="279"/>
      <c r="M43" s="279"/>
      <c r="N43" s="279"/>
      <c r="O43" s="280"/>
      <c r="P43" s="278"/>
      <c r="Q43" s="279"/>
      <c r="R43" s="279"/>
      <c r="S43" s="279"/>
      <c r="T43" s="279"/>
      <c r="U43" s="280"/>
      <c r="V43" s="287"/>
      <c r="W43" s="288"/>
      <c r="X43" s="288"/>
      <c r="Y43" s="288"/>
      <c r="Z43" s="288"/>
      <c r="AA43" s="289"/>
      <c r="AB43" s="305"/>
      <c r="AC43" s="306"/>
      <c r="AD43" s="306"/>
      <c r="AE43" s="306"/>
      <c r="AF43" s="306"/>
      <c r="AG43" s="307"/>
      <c r="AH43" s="296"/>
      <c r="AI43" s="297"/>
      <c r="AJ43" s="297"/>
      <c r="AK43" s="297"/>
      <c r="AL43" s="297"/>
      <c r="AM43" s="298"/>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3">
      <c r="A44" s="82"/>
      <c r="B44" s="325"/>
      <c r="C44" s="325"/>
      <c r="D44" s="326"/>
      <c r="E44" s="318"/>
      <c r="F44" s="319"/>
      <c r="G44" s="319"/>
      <c r="H44" s="319"/>
      <c r="I44" s="320"/>
      <c r="J44" s="278" t="str">
        <f>IF(AND('Mapa final'!$H$64="Muy Baja",'Mapa final'!$L$64="Leve"),CONCATENATE("R",'Mapa final'!$A$64),"")</f>
        <v/>
      </c>
      <c r="K44" s="279"/>
      <c r="L44" s="279" t="str">
        <f>IF(AND('Mapa final'!$H$70="Muy Baja",'Mapa final'!$L$70="Leve"),CONCATENATE("R",'Mapa final'!$A$70),"")</f>
        <v/>
      </c>
      <c r="M44" s="279"/>
      <c r="N44" s="279" t="str">
        <f>IF(AND('Mapa final'!$H$76="Muy Baja",'Mapa final'!$L$76="Leve"),CONCATENATE("R",'Mapa final'!$A$76),"")</f>
        <v/>
      </c>
      <c r="O44" s="280"/>
      <c r="P44" s="278" t="str">
        <f>IF(AND('Mapa final'!$H$64="Muy Baja",'Mapa final'!$L$64="Menor"),CONCATENATE("R",'Mapa final'!$A$64),"")</f>
        <v/>
      </c>
      <c r="Q44" s="279"/>
      <c r="R44" s="279" t="str">
        <f>IF(AND('Mapa final'!$H$70="Muy Baja",'Mapa final'!$L$70="Menor"),CONCATENATE("R",'Mapa final'!$A$70),"")</f>
        <v/>
      </c>
      <c r="S44" s="279"/>
      <c r="T44" s="279" t="str">
        <f>IF(AND('Mapa final'!$H$76="Muy Baja",'Mapa final'!$L$76="Menor"),CONCATENATE("R",'Mapa final'!$A$76),"")</f>
        <v/>
      </c>
      <c r="U44" s="280"/>
      <c r="V44" s="287" t="str">
        <f>IF(AND('Mapa final'!$H$64="Muy Baja",'Mapa final'!$L$64="Moderado"),CONCATENATE("R",'Mapa final'!$A$64),"")</f>
        <v/>
      </c>
      <c r="W44" s="288"/>
      <c r="X44" s="288" t="str">
        <f>IF(AND('Mapa final'!$H$70="Muy Baja",'Mapa final'!$L$70="Moderado"),CONCATENATE("R",'Mapa final'!$A$70),"")</f>
        <v/>
      </c>
      <c r="Y44" s="288"/>
      <c r="Z44" s="288" t="str">
        <f>IF(AND('Mapa final'!$H$76="Muy Baja",'Mapa final'!$L$76="Moderado"),CONCATENATE("R",'Mapa final'!$A$76),"")</f>
        <v/>
      </c>
      <c r="AA44" s="289"/>
      <c r="AB44" s="305" t="str">
        <f>IF(AND('Mapa final'!$H$64="Muy Baja",'Mapa final'!$L$64="Mayor"),CONCATENATE("R",'Mapa final'!$A$64),"")</f>
        <v/>
      </c>
      <c r="AC44" s="306"/>
      <c r="AD44" s="306" t="str">
        <f>IF(AND('Mapa final'!$H$70="Muy Baja",'Mapa final'!$L$70="Mayor"),CONCATENATE("R",'Mapa final'!$A$70),"")</f>
        <v/>
      </c>
      <c r="AE44" s="306"/>
      <c r="AF44" s="306" t="str">
        <f>IF(AND('Mapa final'!$H$76="Muy Baja",'Mapa final'!$L$76="Mayor"),CONCATENATE("R",'Mapa final'!$A$76),"")</f>
        <v/>
      </c>
      <c r="AG44" s="307"/>
      <c r="AH44" s="296" t="str">
        <f>IF(AND('Mapa final'!$H$64="Muy Baja",'Mapa final'!$L$64="Catastrófico"),CONCATENATE("R",'Mapa final'!$A$64),"")</f>
        <v/>
      </c>
      <c r="AI44" s="297"/>
      <c r="AJ44" s="297" t="str">
        <f>IF(AND('Mapa final'!$H$70="Muy Baja",'Mapa final'!$L$70="Catastrófico"),CONCATENATE("R",'Mapa final'!$A$70),"")</f>
        <v/>
      </c>
      <c r="AK44" s="297"/>
      <c r="AL44" s="297" t="str">
        <f>IF(AND('Mapa final'!$H$76="Muy Baja",'Mapa final'!$L$76="Catastrófico"),CONCATENATE("R",'Mapa final'!$A$76),"")</f>
        <v/>
      </c>
      <c r="AM44" s="298"/>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 thickBot="1" x14ac:dyDescent="0.35">
      <c r="A45" s="82"/>
      <c r="B45" s="325"/>
      <c r="C45" s="325"/>
      <c r="D45" s="326"/>
      <c r="E45" s="321"/>
      <c r="F45" s="322"/>
      <c r="G45" s="322"/>
      <c r="H45" s="322"/>
      <c r="I45" s="323"/>
      <c r="J45" s="281"/>
      <c r="K45" s="282"/>
      <c r="L45" s="282"/>
      <c r="M45" s="282"/>
      <c r="N45" s="282"/>
      <c r="O45" s="283"/>
      <c r="P45" s="281"/>
      <c r="Q45" s="282"/>
      <c r="R45" s="282"/>
      <c r="S45" s="282"/>
      <c r="T45" s="282"/>
      <c r="U45" s="283"/>
      <c r="V45" s="290"/>
      <c r="W45" s="291"/>
      <c r="X45" s="291"/>
      <c r="Y45" s="291"/>
      <c r="Z45" s="291"/>
      <c r="AA45" s="292"/>
      <c r="AB45" s="308"/>
      <c r="AC45" s="309"/>
      <c r="AD45" s="309"/>
      <c r="AE45" s="309"/>
      <c r="AF45" s="309"/>
      <c r="AG45" s="310"/>
      <c r="AH45" s="299"/>
      <c r="AI45" s="300"/>
      <c r="AJ45" s="300"/>
      <c r="AK45" s="300"/>
      <c r="AL45" s="300"/>
      <c r="AM45" s="301"/>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3">
      <c r="A46" s="82"/>
      <c r="B46" s="82"/>
      <c r="C46" s="82"/>
      <c r="D46" s="82"/>
      <c r="E46" s="82"/>
      <c r="F46" s="82"/>
      <c r="G46" s="82"/>
      <c r="H46" s="82"/>
      <c r="I46" s="82"/>
      <c r="J46" s="315" t="s">
        <v>111</v>
      </c>
      <c r="K46" s="316"/>
      <c r="L46" s="316"/>
      <c r="M46" s="316"/>
      <c r="N46" s="316"/>
      <c r="O46" s="317"/>
      <c r="P46" s="315" t="s">
        <v>110</v>
      </c>
      <c r="Q46" s="316"/>
      <c r="R46" s="316"/>
      <c r="S46" s="316"/>
      <c r="T46" s="316"/>
      <c r="U46" s="317"/>
      <c r="V46" s="315" t="s">
        <v>109</v>
      </c>
      <c r="W46" s="316"/>
      <c r="X46" s="316"/>
      <c r="Y46" s="316"/>
      <c r="Z46" s="316"/>
      <c r="AA46" s="317"/>
      <c r="AB46" s="315" t="s">
        <v>108</v>
      </c>
      <c r="AC46" s="324"/>
      <c r="AD46" s="316"/>
      <c r="AE46" s="316"/>
      <c r="AF46" s="316"/>
      <c r="AG46" s="317"/>
      <c r="AH46" s="315" t="s">
        <v>107</v>
      </c>
      <c r="AI46" s="316"/>
      <c r="AJ46" s="316"/>
      <c r="AK46" s="316"/>
      <c r="AL46" s="316"/>
      <c r="AM46" s="317"/>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3">
      <c r="A47" s="82"/>
      <c r="B47" s="82"/>
      <c r="C47" s="82"/>
      <c r="D47" s="82"/>
      <c r="E47" s="82"/>
      <c r="F47" s="82"/>
      <c r="G47" s="82"/>
      <c r="H47" s="82"/>
      <c r="I47" s="82"/>
      <c r="J47" s="318"/>
      <c r="K47" s="319"/>
      <c r="L47" s="319"/>
      <c r="M47" s="319"/>
      <c r="N47" s="319"/>
      <c r="O47" s="320"/>
      <c r="P47" s="318"/>
      <c r="Q47" s="319"/>
      <c r="R47" s="319"/>
      <c r="S47" s="319"/>
      <c r="T47" s="319"/>
      <c r="U47" s="320"/>
      <c r="V47" s="318"/>
      <c r="W47" s="319"/>
      <c r="X47" s="319"/>
      <c r="Y47" s="319"/>
      <c r="Z47" s="319"/>
      <c r="AA47" s="320"/>
      <c r="AB47" s="318"/>
      <c r="AC47" s="319"/>
      <c r="AD47" s="319"/>
      <c r="AE47" s="319"/>
      <c r="AF47" s="319"/>
      <c r="AG47" s="320"/>
      <c r="AH47" s="318"/>
      <c r="AI47" s="319"/>
      <c r="AJ47" s="319"/>
      <c r="AK47" s="319"/>
      <c r="AL47" s="319"/>
      <c r="AM47" s="320"/>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3">
      <c r="A48" s="82"/>
      <c r="B48" s="82"/>
      <c r="C48" s="82"/>
      <c r="D48" s="82"/>
      <c r="E48" s="82"/>
      <c r="F48" s="82"/>
      <c r="G48" s="82"/>
      <c r="H48" s="82"/>
      <c r="I48" s="82"/>
      <c r="J48" s="318"/>
      <c r="K48" s="319"/>
      <c r="L48" s="319"/>
      <c r="M48" s="319"/>
      <c r="N48" s="319"/>
      <c r="O48" s="320"/>
      <c r="P48" s="318"/>
      <c r="Q48" s="319"/>
      <c r="R48" s="319"/>
      <c r="S48" s="319"/>
      <c r="T48" s="319"/>
      <c r="U48" s="320"/>
      <c r="V48" s="318"/>
      <c r="W48" s="319"/>
      <c r="X48" s="319"/>
      <c r="Y48" s="319"/>
      <c r="Z48" s="319"/>
      <c r="AA48" s="320"/>
      <c r="AB48" s="318"/>
      <c r="AC48" s="319"/>
      <c r="AD48" s="319"/>
      <c r="AE48" s="319"/>
      <c r="AF48" s="319"/>
      <c r="AG48" s="320"/>
      <c r="AH48" s="318"/>
      <c r="AI48" s="319"/>
      <c r="AJ48" s="319"/>
      <c r="AK48" s="319"/>
      <c r="AL48" s="319"/>
      <c r="AM48" s="320"/>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3">
      <c r="A49" s="82"/>
      <c r="B49" s="82"/>
      <c r="C49" s="82"/>
      <c r="D49" s="82"/>
      <c r="E49" s="82"/>
      <c r="F49" s="82"/>
      <c r="G49" s="82"/>
      <c r="H49" s="82"/>
      <c r="I49" s="82"/>
      <c r="J49" s="318"/>
      <c r="K49" s="319"/>
      <c r="L49" s="319"/>
      <c r="M49" s="319"/>
      <c r="N49" s="319"/>
      <c r="O49" s="320"/>
      <c r="P49" s="318"/>
      <c r="Q49" s="319"/>
      <c r="R49" s="319"/>
      <c r="S49" s="319"/>
      <c r="T49" s="319"/>
      <c r="U49" s="320"/>
      <c r="V49" s="318"/>
      <c r="W49" s="319"/>
      <c r="X49" s="319"/>
      <c r="Y49" s="319"/>
      <c r="Z49" s="319"/>
      <c r="AA49" s="320"/>
      <c r="AB49" s="318"/>
      <c r="AC49" s="319"/>
      <c r="AD49" s="319"/>
      <c r="AE49" s="319"/>
      <c r="AF49" s="319"/>
      <c r="AG49" s="320"/>
      <c r="AH49" s="318"/>
      <c r="AI49" s="319"/>
      <c r="AJ49" s="319"/>
      <c r="AK49" s="319"/>
      <c r="AL49" s="319"/>
      <c r="AM49" s="320"/>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3">
      <c r="A50" s="82"/>
      <c r="B50" s="82"/>
      <c r="C50" s="82"/>
      <c r="D50" s="82"/>
      <c r="E50" s="82"/>
      <c r="F50" s="82"/>
      <c r="G50" s="82"/>
      <c r="H50" s="82"/>
      <c r="I50" s="82"/>
      <c r="J50" s="318"/>
      <c r="K50" s="319"/>
      <c r="L50" s="319"/>
      <c r="M50" s="319"/>
      <c r="N50" s="319"/>
      <c r="O50" s="320"/>
      <c r="P50" s="318"/>
      <c r="Q50" s="319"/>
      <c r="R50" s="319"/>
      <c r="S50" s="319"/>
      <c r="T50" s="319"/>
      <c r="U50" s="320"/>
      <c r="V50" s="318"/>
      <c r="W50" s="319"/>
      <c r="X50" s="319"/>
      <c r="Y50" s="319"/>
      <c r="Z50" s="319"/>
      <c r="AA50" s="320"/>
      <c r="AB50" s="318"/>
      <c r="AC50" s="319"/>
      <c r="AD50" s="319"/>
      <c r="AE50" s="319"/>
      <c r="AF50" s="319"/>
      <c r="AG50" s="320"/>
      <c r="AH50" s="318"/>
      <c r="AI50" s="319"/>
      <c r="AJ50" s="319"/>
      <c r="AK50" s="319"/>
      <c r="AL50" s="319"/>
      <c r="AM50" s="320"/>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thickBot="1" x14ac:dyDescent="0.35">
      <c r="A51" s="82"/>
      <c r="B51" s="82"/>
      <c r="C51" s="82"/>
      <c r="D51" s="82"/>
      <c r="E51" s="82"/>
      <c r="F51" s="82"/>
      <c r="G51" s="82"/>
      <c r="H51" s="82"/>
      <c r="I51" s="82"/>
      <c r="J51" s="321"/>
      <c r="K51" s="322"/>
      <c r="L51" s="322"/>
      <c r="M51" s="322"/>
      <c r="N51" s="322"/>
      <c r="O51" s="323"/>
      <c r="P51" s="321"/>
      <c r="Q51" s="322"/>
      <c r="R51" s="322"/>
      <c r="S51" s="322"/>
      <c r="T51" s="322"/>
      <c r="U51" s="323"/>
      <c r="V51" s="321"/>
      <c r="W51" s="322"/>
      <c r="X51" s="322"/>
      <c r="Y51" s="322"/>
      <c r="Z51" s="322"/>
      <c r="AA51" s="323"/>
      <c r="AB51" s="321"/>
      <c r="AC51" s="322"/>
      <c r="AD51" s="322"/>
      <c r="AE51" s="322"/>
      <c r="AF51" s="322"/>
      <c r="AG51" s="323"/>
      <c r="AH51" s="321"/>
      <c r="AI51" s="322"/>
      <c r="AJ51" s="322"/>
      <c r="AK51" s="322"/>
      <c r="AL51" s="322"/>
      <c r="AM51" s="323"/>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3">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3">
      <c r="A53" s="8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3">
      <c r="A54" s="8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3">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3">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3">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3">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3">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3">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3">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3">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3">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3">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3">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3">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3">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3">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3">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3">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3">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3">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3">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3">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3">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3">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3">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3">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3">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3">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3">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3">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3">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3">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3">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3">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3">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3">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3">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3">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3">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3">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3">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3">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3">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3">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3">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3">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3">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3">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3">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3">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3">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3">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3">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3">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3">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3">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3">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3">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3">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3">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3">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3">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3">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3">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3">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3">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3">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3">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3">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3">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3">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3">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3">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3">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3">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3">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3">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3">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3">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3">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3">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3">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3">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3">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3">
      <c r="B137" s="82"/>
      <c r="C137" s="82"/>
      <c r="D137" s="82"/>
      <c r="E137" s="82"/>
      <c r="F137" s="82"/>
      <c r="G137" s="82"/>
      <c r="H137" s="82"/>
      <c r="I137" s="82"/>
    </row>
    <row r="138" spans="2:63" x14ac:dyDescent="0.3">
      <c r="B138" s="82"/>
      <c r="C138" s="82"/>
      <c r="D138" s="82"/>
      <c r="E138" s="82"/>
      <c r="F138" s="82"/>
      <c r="G138" s="82"/>
      <c r="H138" s="82"/>
      <c r="I138" s="82"/>
    </row>
    <row r="139" spans="2:63" x14ac:dyDescent="0.3">
      <c r="B139" s="82"/>
      <c r="C139" s="82"/>
      <c r="D139" s="82"/>
      <c r="E139" s="82"/>
      <c r="F139" s="82"/>
      <c r="G139" s="82"/>
      <c r="H139" s="82"/>
      <c r="I139" s="82"/>
    </row>
    <row r="140" spans="2:63" x14ac:dyDescent="0.3">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4" zoomScale="50" zoomScaleNormal="50" workbookViewId="0">
      <selection activeCell="J6" sqref="J6"/>
    </sheetView>
  </sheetViews>
  <sheetFormatPr baseColWidth="10"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3">
      <c r="A2" s="82"/>
      <c r="B2" s="392" t="s">
        <v>158</v>
      </c>
      <c r="C2" s="393"/>
      <c r="D2" s="393"/>
      <c r="E2" s="393"/>
      <c r="F2" s="393"/>
      <c r="G2" s="393"/>
      <c r="H2" s="393"/>
      <c r="I2" s="393"/>
      <c r="J2" s="314" t="s">
        <v>2</v>
      </c>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3">
      <c r="A3" s="82"/>
      <c r="B3" s="393"/>
      <c r="C3" s="393"/>
      <c r="D3" s="393"/>
      <c r="E3" s="393"/>
      <c r="F3" s="393"/>
      <c r="G3" s="393"/>
      <c r="H3" s="393"/>
      <c r="I3" s="393"/>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3">
      <c r="A4" s="82"/>
      <c r="B4" s="393"/>
      <c r="C4" s="393"/>
      <c r="D4" s="393"/>
      <c r="E4" s="393"/>
      <c r="F4" s="393"/>
      <c r="G4" s="393"/>
      <c r="H4" s="393"/>
      <c r="I4" s="393"/>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 thickBot="1" x14ac:dyDescent="0.35">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3">
      <c r="A6" s="82"/>
      <c r="B6" s="325" t="s">
        <v>4</v>
      </c>
      <c r="C6" s="325"/>
      <c r="D6" s="326"/>
      <c r="E6" s="363" t="s">
        <v>115</v>
      </c>
      <c r="F6" s="364"/>
      <c r="G6" s="364"/>
      <c r="H6" s="364"/>
      <c r="I6" s="365"/>
      <c r="J6" s="45" t="str">
        <f>IF(AND('Mapa final'!$Y$10="Muy Alta",'Mapa final'!$AA$10="Leve"),CONCATENATE("R1C",'Mapa final'!$O$10),"")</f>
        <v/>
      </c>
      <c r="K6" s="46" t="str">
        <f>IF(AND('Mapa final'!$Y$11="Muy Alta",'Mapa final'!$AA$11="Leve"),CONCATENATE("R1C",'Mapa final'!$O$11),"")</f>
        <v/>
      </c>
      <c r="L6" s="46" t="str">
        <f>IF(AND('Mapa final'!$Y$12="Muy Alta",'Mapa final'!$AA$12="Leve"),CONCATENATE("R1C",'Mapa final'!$O$12),"")</f>
        <v/>
      </c>
      <c r="M6" s="46" t="str">
        <f>IF(AND('Mapa final'!$Y$13="Muy Alta",'Mapa final'!$AA$13="Leve"),CONCATENATE("R1C",'Mapa final'!$O$13),"")</f>
        <v/>
      </c>
      <c r="N6" s="46" t="str">
        <f>IF(AND('Mapa final'!$Y$14="Muy Alta",'Mapa final'!$AA$14="Leve"),CONCATENATE("R1C",'Mapa final'!$O$14),"")</f>
        <v/>
      </c>
      <c r="O6" s="47" t="str">
        <f>IF(AND('Mapa final'!$Y$15="Muy Alta",'Mapa final'!$AA$15="Leve"),CONCATENATE("R1C",'Mapa final'!$O$15),"")</f>
        <v/>
      </c>
      <c r="P6" s="45" t="str">
        <f>IF(AND('Mapa final'!$Y$10="Muy Alta",'Mapa final'!$AA$10="Menor"),CONCATENATE("R1C",'Mapa final'!$O$10),"")</f>
        <v/>
      </c>
      <c r="Q6" s="46" t="str">
        <f>IF(AND('Mapa final'!$Y$11="Muy Alta",'Mapa final'!$AA$11="Menor"),CONCATENATE("R1C",'Mapa final'!$O$11),"")</f>
        <v/>
      </c>
      <c r="R6" s="46" t="str">
        <f>IF(AND('Mapa final'!$Y$12="Muy Alta",'Mapa final'!$AA$12="Menor"),CONCATENATE("R1C",'Mapa final'!$O$12),"")</f>
        <v/>
      </c>
      <c r="S6" s="46" t="str">
        <f>IF(AND('Mapa final'!$Y$13="Muy Alta",'Mapa final'!$AA$13="Menor"),CONCATENATE("R1C",'Mapa final'!$O$13),"")</f>
        <v/>
      </c>
      <c r="T6" s="46" t="str">
        <f>IF(AND('Mapa final'!$Y$14="Muy Alta",'Mapa final'!$AA$14="Menor"),CONCATENATE("R1C",'Mapa final'!$O$14),"")</f>
        <v/>
      </c>
      <c r="U6" s="47" t="str">
        <f>IF(AND('Mapa final'!$Y$15="Muy Alta",'Mapa final'!$AA$15="Menor"),CONCATENATE("R1C",'Mapa final'!$O$15),"")</f>
        <v/>
      </c>
      <c r="V6" s="45" t="str">
        <f>IF(AND('Mapa final'!$Y$10="Muy Alta",'Mapa final'!$AA$10="Moderado"),CONCATENATE("R1C",'Mapa final'!$O$10),"")</f>
        <v/>
      </c>
      <c r="W6" s="46" t="str">
        <f>IF(AND('Mapa final'!$Y$11="Muy Alta",'Mapa final'!$AA$11="Moderado"),CONCATENATE("R1C",'Mapa final'!$O$11),"")</f>
        <v/>
      </c>
      <c r="X6" s="46" t="str">
        <f>IF(AND('Mapa final'!$Y$12="Muy Alta",'Mapa final'!$AA$12="Moderado"),CONCATENATE("R1C",'Mapa final'!$O$12),"")</f>
        <v/>
      </c>
      <c r="Y6" s="46" t="str">
        <f>IF(AND('Mapa final'!$Y$13="Muy Alta",'Mapa final'!$AA$13="Moderado"),CONCATENATE("R1C",'Mapa final'!$O$13),"")</f>
        <v/>
      </c>
      <c r="Z6" s="46" t="str">
        <f>IF(AND('Mapa final'!$Y$14="Muy Alta",'Mapa final'!$AA$14="Moderado"),CONCATENATE("R1C",'Mapa final'!$O$14),"")</f>
        <v/>
      </c>
      <c r="AA6" s="47" t="str">
        <f>IF(AND('Mapa final'!$Y$15="Muy Alta",'Mapa final'!$AA$15="Moderado"),CONCATENATE("R1C",'Mapa final'!$O$15),"")</f>
        <v/>
      </c>
      <c r="AB6" s="45" t="str">
        <f>IF(AND('Mapa final'!$Y$10="Muy Alta",'Mapa final'!$AA$10="Mayor"),CONCATENATE("R1C",'Mapa final'!$O$10),"")</f>
        <v/>
      </c>
      <c r="AC6" s="46" t="str">
        <f>IF(AND('Mapa final'!$Y$11="Muy Alta",'Mapa final'!$AA$11="Mayor"),CONCATENATE("R1C",'Mapa final'!$O$11),"")</f>
        <v/>
      </c>
      <c r="AD6" s="46" t="str">
        <f>IF(AND('Mapa final'!$Y$12="Muy Alta",'Mapa final'!$AA$12="Mayor"),CONCATENATE("R1C",'Mapa final'!$O$12),"")</f>
        <v/>
      </c>
      <c r="AE6" s="46" t="str">
        <f>IF(AND('Mapa final'!$Y$13="Muy Alta",'Mapa final'!$AA$13="Mayor"),CONCATENATE("R1C",'Mapa final'!$O$13),"")</f>
        <v/>
      </c>
      <c r="AF6" s="46" t="str">
        <f>IF(AND('Mapa final'!$Y$14="Muy Alta",'Mapa final'!$AA$14="Mayor"),CONCATENATE("R1C",'Mapa final'!$O$14),"")</f>
        <v/>
      </c>
      <c r="AG6" s="47" t="str">
        <f>IF(AND('Mapa final'!$Y$15="Muy Alta",'Mapa final'!$AA$15="Mayor"),CONCATENATE("R1C",'Mapa final'!$O$15),"")</f>
        <v/>
      </c>
      <c r="AH6" s="48" t="str">
        <f>IF(AND('Mapa final'!$Y$10="Muy Alta",'Mapa final'!$AA$10="Catastrófico"),CONCATENATE("R1C",'Mapa final'!$O$10),"")</f>
        <v/>
      </c>
      <c r="AI6" s="49" t="str">
        <f>IF(AND('Mapa final'!$Y$11="Muy Alta",'Mapa final'!$AA$11="Catastrófico"),CONCATENATE("R1C",'Mapa final'!$O$11),"")</f>
        <v/>
      </c>
      <c r="AJ6" s="49" t="str">
        <f>IF(AND('Mapa final'!$Y$12="Muy Alta",'Mapa final'!$AA$12="Catastrófico"),CONCATENATE("R1C",'Mapa final'!$O$12),"")</f>
        <v/>
      </c>
      <c r="AK6" s="49" t="str">
        <f>IF(AND('Mapa final'!$Y$13="Muy Alta",'Mapa final'!$AA$13="Catastrófico"),CONCATENATE("R1C",'Mapa final'!$O$13),"")</f>
        <v/>
      </c>
      <c r="AL6" s="49" t="str">
        <f>IF(AND('Mapa final'!$Y$14="Muy Alta",'Mapa final'!$AA$14="Catastrófico"),CONCATENATE("R1C",'Mapa final'!$O$14),"")</f>
        <v/>
      </c>
      <c r="AM6" s="50" t="str">
        <f>IF(AND('Mapa final'!$Y$15="Muy Alta",'Mapa final'!$AA$15="Catastrófico"),CONCATENATE("R1C",'Mapa final'!$O$15),"")</f>
        <v/>
      </c>
      <c r="AN6" s="82"/>
      <c r="AO6" s="383" t="s">
        <v>78</v>
      </c>
      <c r="AP6" s="384"/>
      <c r="AQ6" s="384"/>
      <c r="AR6" s="384"/>
      <c r="AS6" s="384"/>
      <c r="AT6" s="385"/>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3">
      <c r="A7" s="82"/>
      <c r="B7" s="325"/>
      <c r="C7" s="325"/>
      <c r="D7" s="326"/>
      <c r="E7" s="366"/>
      <c r="F7" s="367"/>
      <c r="G7" s="367"/>
      <c r="H7" s="367"/>
      <c r="I7" s="368"/>
      <c r="J7" s="51" t="str">
        <f>IF(AND('Mapa final'!$Y$16="Muy Alta",'Mapa final'!$AA$16="Leve"),CONCATENATE("R2C",'Mapa final'!$O$16),"")</f>
        <v/>
      </c>
      <c r="K7" s="52" t="str">
        <f>IF(AND('Mapa final'!$Y$17="Muy Alta",'Mapa final'!$AA$17="Leve"),CONCATENATE("R2C",'Mapa final'!$O$17),"")</f>
        <v/>
      </c>
      <c r="L7" s="52" t="str">
        <f>IF(AND('Mapa final'!$Y$18="Muy Alta",'Mapa final'!$AA$18="Leve"),CONCATENATE("R2C",'Mapa final'!$O$18),"")</f>
        <v/>
      </c>
      <c r="M7" s="52" t="str">
        <f>IF(AND('Mapa final'!$Y$19="Muy Alta",'Mapa final'!$AA$19="Leve"),CONCATENATE("R2C",'Mapa final'!$O$19),"")</f>
        <v/>
      </c>
      <c r="N7" s="52" t="str">
        <f>IF(AND('Mapa final'!$Y$20="Muy Alta",'Mapa final'!$AA$20="Leve"),CONCATENATE("R2C",'Mapa final'!$O$20),"")</f>
        <v/>
      </c>
      <c r="O7" s="53" t="str">
        <f>IF(AND('Mapa final'!$Y$21="Muy Alta",'Mapa final'!$AA$21="Leve"),CONCATENATE("R2C",'Mapa final'!$O$21),"")</f>
        <v/>
      </c>
      <c r="P7" s="51" t="str">
        <f>IF(AND('Mapa final'!$Y$16="Muy Alta",'Mapa final'!$AA$16="Menor"),CONCATENATE("R2C",'Mapa final'!$O$16),"")</f>
        <v/>
      </c>
      <c r="Q7" s="52" t="str">
        <f>IF(AND('Mapa final'!$Y$17="Muy Alta",'Mapa final'!$AA$17="Menor"),CONCATENATE("R2C",'Mapa final'!$O$17),"")</f>
        <v/>
      </c>
      <c r="R7" s="52" t="str">
        <f>IF(AND('Mapa final'!$Y$18="Muy Alta",'Mapa final'!$AA$18="Menor"),CONCATENATE("R2C",'Mapa final'!$O$18),"")</f>
        <v/>
      </c>
      <c r="S7" s="52" t="str">
        <f>IF(AND('Mapa final'!$Y$19="Muy Alta",'Mapa final'!$AA$19="Menor"),CONCATENATE("R2C",'Mapa final'!$O$19),"")</f>
        <v/>
      </c>
      <c r="T7" s="52" t="str">
        <f>IF(AND('Mapa final'!$Y$20="Muy Alta",'Mapa final'!$AA$20="Menor"),CONCATENATE("R2C",'Mapa final'!$O$20),"")</f>
        <v/>
      </c>
      <c r="U7" s="53" t="str">
        <f>IF(AND('Mapa final'!$Y$21="Muy Alta",'Mapa final'!$AA$21="Menor"),CONCATENATE("R2C",'Mapa final'!$O$21),"")</f>
        <v/>
      </c>
      <c r="V7" s="51" t="str">
        <f>IF(AND('Mapa final'!$Y$16="Muy Alta",'Mapa final'!$AA$16="Moderado"),CONCATENATE("R2C",'Mapa final'!$O$16),"")</f>
        <v/>
      </c>
      <c r="W7" s="52" t="str">
        <f>IF(AND('Mapa final'!$Y$17="Muy Alta",'Mapa final'!$AA$17="Moderado"),CONCATENATE("R2C",'Mapa final'!$O$17),"")</f>
        <v/>
      </c>
      <c r="X7" s="52" t="str">
        <f>IF(AND('Mapa final'!$Y$18="Muy Alta",'Mapa final'!$AA$18="Moderado"),CONCATENATE("R2C",'Mapa final'!$O$18),"")</f>
        <v/>
      </c>
      <c r="Y7" s="52" t="str">
        <f>IF(AND('Mapa final'!$Y$19="Muy Alta",'Mapa final'!$AA$19="Moderado"),CONCATENATE("R2C",'Mapa final'!$O$19),"")</f>
        <v/>
      </c>
      <c r="Z7" s="52" t="str">
        <f>IF(AND('Mapa final'!$Y$20="Muy Alta",'Mapa final'!$AA$20="Moderado"),CONCATENATE("R2C",'Mapa final'!$O$20),"")</f>
        <v/>
      </c>
      <c r="AA7" s="53" t="str">
        <f>IF(AND('Mapa final'!$Y$21="Muy Alta",'Mapa final'!$AA$21="Moderado"),CONCATENATE("R2C",'Mapa final'!$O$21),"")</f>
        <v/>
      </c>
      <c r="AB7" s="51" t="str">
        <f>IF(AND('Mapa final'!$Y$16="Muy Alta",'Mapa final'!$AA$16="Mayor"),CONCATENATE("R2C",'Mapa final'!$O$16),"")</f>
        <v/>
      </c>
      <c r="AC7" s="52" t="str">
        <f>IF(AND('Mapa final'!$Y$17="Muy Alta",'Mapa final'!$AA$17="Mayor"),CONCATENATE("R2C",'Mapa final'!$O$17),"")</f>
        <v/>
      </c>
      <c r="AD7" s="52" t="str">
        <f>IF(AND('Mapa final'!$Y$18="Muy Alta",'Mapa final'!$AA$18="Mayor"),CONCATENATE("R2C",'Mapa final'!$O$18),"")</f>
        <v/>
      </c>
      <c r="AE7" s="52" t="str">
        <f>IF(AND('Mapa final'!$Y$19="Muy Alta",'Mapa final'!$AA$19="Mayor"),CONCATENATE("R2C",'Mapa final'!$O$19),"")</f>
        <v/>
      </c>
      <c r="AF7" s="52" t="str">
        <f>IF(AND('Mapa final'!$Y$20="Muy Alta",'Mapa final'!$AA$20="Mayor"),CONCATENATE("R2C",'Mapa final'!$O$20),"")</f>
        <v/>
      </c>
      <c r="AG7" s="53" t="str">
        <f>IF(AND('Mapa final'!$Y$21="Muy Alta",'Mapa final'!$AA$21="Mayor"),CONCATENATE("R2C",'Mapa final'!$O$21),"")</f>
        <v/>
      </c>
      <c r="AH7" s="54" t="str">
        <f>IF(AND('Mapa final'!$Y$16="Muy Alta",'Mapa final'!$AA$16="Catastrófico"),CONCATENATE("R2C",'Mapa final'!$O$16),"")</f>
        <v/>
      </c>
      <c r="AI7" s="55" t="str">
        <f>IF(AND('Mapa final'!$Y$17="Muy Alta",'Mapa final'!$AA$17="Catastrófico"),CONCATENATE("R2C",'Mapa final'!$O$17),"")</f>
        <v/>
      </c>
      <c r="AJ7" s="55" t="str">
        <f>IF(AND('Mapa final'!$Y$18="Muy Alta",'Mapa final'!$AA$18="Catastrófico"),CONCATENATE("R2C",'Mapa final'!$O$18),"")</f>
        <v/>
      </c>
      <c r="AK7" s="55" t="str">
        <f>IF(AND('Mapa final'!$Y$19="Muy Alta",'Mapa final'!$AA$19="Catastrófico"),CONCATENATE("R2C",'Mapa final'!$O$19),"")</f>
        <v/>
      </c>
      <c r="AL7" s="55" t="str">
        <f>IF(AND('Mapa final'!$Y$20="Muy Alta",'Mapa final'!$AA$20="Catastrófico"),CONCATENATE("R2C",'Mapa final'!$O$20),"")</f>
        <v/>
      </c>
      <c r="AM7" s="56" t="str">
        <f>IF(AND('Mapa final'!$Y$21="Muy Alta",'Mapa final'!$AA$21="Catastrófico"),CONCATENATE("R2C",'Mapa final'!$O$21),"")</f>
        <v/>
      </c>
      <c r="AN7" s="82"/>
      <c r="AO7" s="386"/>
      <c r="AP7" s="387"/>
      <c r="AQ7" s="387"/>
      <c r="AR7" s="387"/>
      <c r="AS7" s="387"/>
      <c r="AT7" s="388"/>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3">
      <c r="A8" s="82"/>
      <c r="B8" s="325"/>
      <c r="C8" s="325"/>
      <c r="D8" s="326"/>
      <c r="E8" s="366"/>
      <c r="F8" s="367"/>
      <c r="G8" s="367"/>
      <c r="H8" s="367"/>
      <c r="I8" s="368"/>
      <c r="J8" s="51" t="str">
        <f>IF(AND('Mapa final'!$Y$22="Muy Alta",'Mapa final'!$AA$22="Leve"),CONCATENATE("R3C",'Mapa final'!$O$22),"")</f>
        <v/>
      </c>
      <c r="K8" s="52" t="str">
        <f>IF(AND('Mapa final'!$Y$23="Muy Alta",'Mapa final'!$AA$23="Leve"),CONCATENATE("R3C",'Mapa final'!$O$23),"")</f>
        <v/>
      </c>
      <c r="L8" s="52" t="str">
        <f>IF(AND('Mapa final'!$Y$24="Muy Alta",'Mapa final'!$AA$24="Leve"),CONCATENATE("R3C",'Mapa final'!$O$24),"")</f>
        <v/>
      </c>
      <c r="M8" s="52" t="str">
        <f>IF(AND('Mapa final'!$Y$25="Muy Alta",'Mapa final'!$AA$25="Leve"),CONCATENATE("R3C",'Mapa final'!$O$25),"")</f>
        <v/>
      </c>
      <c r="N8" s="52" t="str">
        <f>IF(AND('Mapa final'!$Y$26="Muy Alta",'Mapa final'!$AA$26="Leve"),CONCATENATE("R3C",'Mapa final'!$O$26),"")</f>
        <v/>
      </c>
      <c r="O8" s="53" t="str">
        <f>IF(AND('Mapa final'!$Y$27="Muy Alta",'Mapa final'!$AA$27="Leve"),CONCATENATE("R3C",'Mapa final'!$O$27),"")</f>
        <v/>
      </c>
      <c r="P8" s="51" t="str">
        <f>IF(AND('Mapa final'!$Y$22="Muy Alta",'Mapa final'!$AA$22="Menor"),CONCATENATE("R3C",'Mapa final'!$O$22),"")</f>
        <v/>
      </c>
      <c r="Q8" s="52" t="str">
        <f>IF(AND('Mapa final'!$Y$23="Muy Alta",'Mapa final'!$AA$23="Menor"),CONCATENATE("R3C",'Mapa final'!$O$23),"")</f>
        <v/>
      </c>
      <c r="R8" s="52" t="str">
        <f>IF(AND('Mapa final'!$Y$24="Muy Alta",'Mapa final'!$AA$24="Menor"),CONCATENATE("R3C",'Mapa final'!$O$24),"")</f>
        <v/>
      </c>
      <c r="S8" s="52" t="str">
        <f>IF(AND('Mapa final'!$Y$25="Muy Alta",'Mapa final'!$AA$25="Menor"),CONCATENATE("R3C",'Mapa final'!$O$25),"")</f>
        <v/>
      </c>
      <c r="T8" s="52" t="str">
        <f>IF(AND('Mapa final'!$Y$26="Muy Alta",'Mapa final'!$AA$26="Menor"),CONCATENATE("R3C",'Mapa final'!$O$26),"")</f>
        <v/>
      </c>
      <c r="U8" s="53" t="str">
        <f>IF(AND('Mapa final'!$Y$27="Muy Alta",'Mapa final'!$AA$27="Menor"),CONCATENATE("R3C",'Mapa final'!$O$27),"")</f>
        <v/>
      </c>
      <c r="V8" s="51" t="str">
        <f>IF(AND('Mapa final'!$Y$22="Muy Alta",'Mapa final'!$AA$22="Moderado"),CONCATENATE("R3C",'Mapa final'!$O$22),"")</f>
        <v/>
      </c>
      <c r="W8" s="52" t="str">
        <f>IF(AND('Mapa final'!$Y$23="Muy Alta",'Mapa final'!$AA$23="Moderado"),CONCATENATE("R3C",'Mapa final'!$O$23),"")</f>
        <v/>
      </c>
      <c r="X8" s="52" t="str">
        <f>IF(AND('Mapa final'!$Y$24="Muy Alta",'Mapa final'!$AA$24="Moderado"),CONCATENATE("R3C",'Mapa final'!$O$24),"")</f>
        <v/>
      </c>
      <c r="Y8" s="52" t="str">
        <f>IF(AND('Mapa final'!$Y$25="Muy Alta",'Mapa final'!$AA$25="Moderado"),CONCATENATE("R3C",'Mapa final'!$O$25),"")</f>
        <v/>
      </c>
      <c r="Z8" s="52" t="str">
        <f>IF(AND('Mapa final'!$Y$26="Muy Alta",'Mapa final'!$AA$26="Moderado"),CONCATENATE("R3C",'Mapa final'!$O$26),"")</f>
        <v/>
      </c>
      <c r="AA8" s="53" t="str">
        <f>IF(AND('Mapa final'!$Y$27="Muy Alta",'Mapa final'!$AA$27="Moderado"),CONCATENATE("R3C",'Mapa final'!$O$27),"")</f>
        <v/>
      </c>
      <c r="AB8" s="51" t="str">
        <f>IF(AND('Mapa final'!$Y$22="Muy Alta",'Mapa final'!$AA$22="Mayor"),CONCATENATE("R3C",'Mapa final'!$O$22),"")</f>
        <v/>
      </c>
      <c r="AC8" s="52" t="str">
        <f>IF(AND('Mapa final'!$Y$23="Muy Alta",'Mapa final'!$AA$23="Mayor"),CONCATENATE("R3C",'Mapa final'!$O$23),"")</f>
        <v/>
      </c>
      <c r="AD8" s="52" t="str">
        <f>IF(AND('Mapa final'!$Y$24="Muy Alta",'Mapa final'!$AA$24="Mayor"),CONCATENATE("R3C",'Mapa final'!$O$24),"")</f>
        <v/>
      </c>
      <c r="AE8" s="52" t="str">
        <f>IF(AND('Mapa final'!$Y$25="Muy Alta",'Mapa final'!$AA$25="Mayor"),CONCATENATE("R3C",'Mapa final'!$O$25),"")</f>
        <v/>
      </c>
      <c r="AF8" s="52" t="str">
        <f>IF(AND('Mapa final'!$Y$26="Muy Alta",'Mapa final'!$AA$26="Mayor"),CONCATENATE("R3C",'Mapa final'!$O$26),"")</f>
        <v/>
      </c>
      <c r="AG8" s="53" t="str">
        <f>IF(AND('Mapa final'!$Y$27="Muy Alta",'Mapa final'!$AA$27="Mayor"),CONCATENATE("R3C",'Mapa final'!$O$27),"")</f>
        <v/>
      </c>
      <c r="AH8" s="54" t="str">
        <f>IF(AND('Mapa final'!$Y$22="Muy Alta",'Mapa final'!$AA$22="Catastrófico"),CONCATENATE("R3C",'Mapa final'!$O$22),"")</f>
        <v/>
      </c>
      <c r="AI8" s="55" t="str">
        <f>IF(AND('Mapa final'!$Y$23="Muy Alta",'Mapa final'!$AA$23="Catastrófico"),CONCATENATE("R3C",'Mapa final'!$O$23),"")</f>
        <v/>
      </c>
      <c r="AJ8" s="55" t="str">
        <f>IF(AND('Mapa final'!$Y$24="Muy Alta",'Mapa final'!$AA$24="Catastrófico"),CONCATENATE("R3C",'Mapa final'!$O$24),"")</f>
        <v/>
      </c>
      <c r="AK8" s="55" t="str">
        <f>IF(AND('Mapa final'!$Y$25="Muy Alta",'Mapa final'!$AA$25="Catastrófico"),CONCATENATE("R3C",'Mapa final'!$O$25),"")</f>
        <v/>
      </c>
      <c r="AL8" s="55" t="str">
        <f>IF(AND('Mapa final'!$Y$26="Muy Alta",'Mapa final'!$AA$26="Catastrófico"),CONCATENATE("R3C",'Mapa final'!$O$26),"")</f>
        <v/>
      </c>
      <c r="AM8" s="56" t="str">
        <f>IF(AND('Mapa final'!$Y$27="Muy Alta",'Mapa final'!$AA$27="Catastrófico"),CONCATENATE("R3C",'Mapa final'!$O$27),"")</f>
        <v/>
      </c>
      <c r="AN8" s="82"/>
      <c r="AO8" s="386"/>
      <c r="AP8" s="387"/>
      <c r="AQ8" s="387"/>
      <c r="AR8" s="387"/>
      <c r="AS8" s="387"/>
      <c r="AT8" s="388"/>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3">
      <c r="A9" s="82"/>
      <c r="B9" s="325"/>
      <c r="C9" s="325"/>
      <c r="D9" s="326"/>
      <c r="E9" s="366"/>
      <c r="F9" s="367"/>
      <c r="G9" s="367"/>
      <c r="H9" s="367"/>
      <c r="I9" s="368"/>
      <c r="J9" s="51" t="str">
        <f>IF(AND('Mapa final'!$Y$28="Muy Alta",'Mapa final'!$AA$28="Leve"),CONCATENATE("R4C",'Mapa final'!$O$28),"")</f>
        <v/>
      </c>
      <c r="K9" s="52" t="str">
        <f>IF(AND('Mapa final'!$Y$29="Muy Alta",'Mapa final'!$AA$29="Leve"),CONCATENATE("R4C",'Mapa final'!$O$29),"")</f>
        <v/>
      </c>
      <c r="L9" s="52" t="str">
        <f>IF(AND('Mapa final'!$Y$30="Muy Alta",'Mapa final'!$AA$30="Leve"),CONCATENATE("R4C",'Mapa final'!$O$30),"")</f>
        <v/>
      </c>
      <c r="M9" s="52" t="str">
        <f>IF(AND('Mapa final'!$Y$31="Muy Alta",'Mapa final'!$AA$31="Leve"),CONCATENATE("R4C",'Mapa final'!$O$31),"")</f>
        <v/>
      </c>
      <c r="N9" s="52" t="str">
        <f>IF(AND('Mapa final'!$Y$32="Muy Alta",'Mapa final'!$AA$32="Leve"),CONCATENATE("R4C",'Mapa final'!$O$32),"")</f>
        <v/>
      </c>
      <c r="O9" s="53" t="str">
        <f>IF(AND('Mapa final'!$Y$33="Muy Alta",'Mapa final'!$AA$33="Leve"),CONCATENATE("R4C",'Mapa final'!$O$33),"")</f>
        <v/>
      </c>
      <c r="P9" s="51" t="str">
        <f>IF(AND('Mapa final'!$Y$28="Muy Alta",'Mapa final'!$AA$28="Menor"),CONCATENATE("R4C",'Mapa final'!$O$28),"")</f>
        <v/>
      </c>
      <c r="Q9" s="52" t="str">
        <f>IF(AND('Mapa final'!$Y$29="Muy Alta",'Mapa final'!$AA$29="Menor"),CONCATENATE("R4C",'Mapa final'!$O$29),"")</f>
        <v/>
      </c>
      <c r="R9" s="52" t="str">
        <f>IF(AND('Mapa final'!$Y$30="Muy Alta",'Mapa final'!$AA$30="Menor"),CONCATENATE("R4C",'Mapa final'!$O$30),"")</f>
        <v/>
      </c>
      <c r="S9" s="52" t="str">
        <f>IF(AND('Mapa final'!$Y$31="Muy Alta",'Mapa final'!$AA$31="Menor"),CONCATENATE("R4C",'Mapa final'!$O$31),"")</f>
        <v/>
      </c>
      <c r="T9" s="52" t="str">
        <f>IF(AND('Mapa final'!$Y$32="Muy Alta",'Mapa final'!$AA$32="Menor"),CONCATENATE("R4C",'Mapa final'!$O$32),"")</f>
        <v/>
      </c>
      <c r="U9" s="53" t="str">
        <f>IF(AND('Mapa final'!$Y$33="Muy Alta",'Mapa final'!$AA$33="Menor"),CONCATENATE("R4C",'Mapa final'!$O$33),"")</f>
        <v/>
      </c>
      <c r="V9" s="51" t="str">
        <f>IF(AND('Mapa final'!$Y$28="Muy Alta",'Mapa final'!$AA$28="Moderado"),CONCATENATE("R4C",'Mapa final'!$O$28),"")</f>
        <v/>
      </c>
      <c r="W9" s="52" t="str">
        <f>IF(AND('Mapa final'!$Y$29="Muy Alta",'Mapa final'!$AA$29="Moderado"),CONCATENATE("R4C",'Mapa final'!$O$29),"")</f>
        <v/>
      </c>
      <c r="X9" s="52" t="str">
        <f>IF(AND('Mapa final'!$Y$30="Muy Alta",'Mapa final'!$AA$30="Moderado"),CONCATENATE("R4C",'Mapa final'!$O$30),"")</f>
        <v/>
      </c>
      <c r="Y9" s="52" t="str">
        <f>IF(AND('Mapa final'!$Y$31="Muy Alta",'Mapa final'!$AA$31="Moderado"),CONCATENATE("R4C",'Mapa final'!$O$31),"")</f>
        <v/>
      </c>
      <c r="Z9" s="52" t="str">
        <f>IF(AND('Mapa final'!$Y$32="Muy Alta",'Mapa final'!$AA$32="Moderado"),CONCATENATE("R4C",'Mapa final'!$O$32),"")</f>
        <v/>
      </c>
      <c r="AA9" s="53" t="str">
        <f>IF(AND('Mapa final'!$Y$33="Muy Alta",'Mapa final'!$AA$33="Moderado"),CONCATENATE("R4C",'Mapa final'!$O$33),"")</f>
        <v/>
      </c>
      <c r="AB9" s="51" t="str">
        <f>IF(AND('Mapa final'!$Y$28="Muy Alta",'Mapa final'!$AA$28="Mayor"),CONCATENATE("R4C",'Mapa final'!$O$28),"")</f>
        <v/>
      </c>
      <c r="AC9" s="52" t="str">
        <f>IF(AND('Mapa final'!$Y$29="Muy Alta",'Mapa final'!$AA$29="Mayor"),CONCATENATE("R4C",'Mapa final'!$O$29),"")</f>
        <v/>
      </c>
      <c r="AD9" s="52" t="str">
        <f>IF(AND('Mapa final'!$Y$30="Muy Alta",'Mapa final'!$AA$30="Mayor"),CONCATENATE("R4C",'Mapa final'!$O$30),"")</f>
        <v/>
      </c>
      <c r="AE9" s="52" t="str">
        <f>IF(AND('Mapa final'!$Y$31="Muy Alta",'Mapa final'!$AA$31="Mayor"),CONCATENATE("R4C",'Mapa final'!$O$31),"")</f>
        <v/>
      </c>
      <c r="AF9" s="52" t="str">
        <f>IF(AND('Mapa final'!$Y$32="Muy Alta",'Mapa final'!$AA$32="Mayor"),CONCATENATE("R4C",'Mapa final'!$O$32),"")</f>
        <v/>
      </c>
      <c r="AG9" s="53" t="str">
        <f>IF(AND('Mapa final'!$Y$33="Muy Alta",'Mapa final'!$AA$33="Mayor"),CONCATENATE("R4C",'Mapa final'!$O$33),"")</f>
        <v/>
      </c>
      <c r="AH9" s="54" t="str">
        <f>IF(AND('Mapa final'!$Y$28="Muy Alta",'Mapa final'!$AA$28="Catastrófico"),CONCATENATE("R4C",'Mapa final'!$O$28),"")</f>
        <v/>
      </c>
      <c r="AI9" s="55" t="str">
        <f>IF(AND('Mapa final'!$Y$29="Muy Alta",'Mapa final'!$AA$29="Catastrófico"),CONCATENATE("R4C",'Mapa final'!$O$29),"")</f>
        <v/>
      </c>
      <c r="AJ9" s="55" t="str">
        <f>IF(AND('Mapa final'!$Y$30="Muy Alta",'Mapa final'!$AA$30="Catastrófico"),CONCATENATE("R4C",'Mapa final'!$O$30),"")</f>
        <v/>
      </c>
      <c r="AK9" s="55" t="str">
        <f>IF(AND('Mapa final'!$Y$31="Muy Alta",'Mapa final'!$AA$31="Catastrófico"),CONCATENATE("R4C",'Mapa final'!$O$31),"")</f>
        <v/>
      </c>
      <c r="AL9" s="55" t="str">
        <f>IF(AND('Mapa final'!$Y$32="Muy Alta",'Mapa final'!$AA$32="Catastrófico"),CONCATENATE("R4C",'Mapa final'!$O$32),"")</f>
        <v/>
      </c>
      <c r="AM9" s="56" t="str">
        <f>IF(AND('Mapa final'!$Y$33="Muy Alta",'Mapa final'!$AA$33="Catastrófico"),CONCATENATE("R4C",'Mapa final'!$O$33),"")</f>
        <v/>
      </c>
      <c r="AN9" s="82"/>
      <c r="AO9" s="386"/>
      <c r="AP9" s="387"/>
      <c r="AQ9" s="387"/>
      <c r="AR9" s="387"/>
      <c r="AS9" s="387"/>
      <c r="AT9" s="388"/>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3">
      <c r="A10" s="82"/>
      <c r="B10" s="325"/>
      <c r="C10" s="325"/>
      <c r="D10" s="326"/>
      <c r="E10" s="366"/>
      <c r="F10" s="367"/>
      <c r="G10" s="367"/>
      <c r="H10" s="367"/>
      <c r="I10" s="368"/>
      <c r="J10" s="51" t="str">
        <f>IF(AND('Mapa final'!$Y$34="Muy Alta",'Mapa final'!$AA$34="Leve"),CONCATENATE("R5C",'Mapa final'!$O$34),"")</f>
        <v/>
      </c>
      <c r="K10" s="52" t="str">
        <f>IF(AND('Mapa final'!$Y$35="Muy Alta",'Mapa final'!$AA$35="Leve"),CONCATENATE("R5C",'Mapa final'!$O$35),"")</f>
        <v/>
      </c>
      <c r="L10" s="52" t="str">
        <f>IF(AND('Mapa final'!$Y$36="Muy Alta",'Mapa final'!$AA$36="Leve"),CONCATENATE("R5C",'Mapa final'!$O$36),"")</f>
        <v/>
      </c>
      <c r="M10" s="52" t="str">
        <f>IF(AND('Mapa final'!$Y$37="Muy Alta",'Mapa final'!$AA$37="Leve"),CONCATENATE("R5C",'Mapa final'!$O$37),"")</f>
        <v/>
      </c>
      <c r="N10" s="52" t="str">
        <f>IF(AND('Mapa final'!$Y$38="Muy Alta",'Mapa final'!$AA$38="Leve"),CONCATENATE("R5C",'Mapa final'!$O$38),"")</f>
        <v/>
      </c>
      <c r="O10" s="53" t="str">
        <f>IF(AND('Mapa final'!$Y$39="Muy Alta",'Mapa final'!$AA$39="Leve"),CONCATENATE("R5C",'Mapa final'!$O$39),"")</f>
        <v/>
      </c>
      <c r="P10" s="51" t="str">
        <f>IF(AND('Mapa final'!$Y$34="Muy Alta",'Mapa final'!$AA$34="Menor"),CONCATENATE("R5C",'Mapa final'!$O$34),"")</f>
        <v/>
      </c>
      <c r="Q10" s="52" t="str">
        <f>IF(AND('Mapa final'!$Y$35="Muy Alta",'Mapa final'!$AA$35="Menor"),CONCATENATE("R5C",'Mapa final'!$O$35),"")</f>
        <v/>
      </c>
      <c r="R10" s="52" t="str">
        <f>IF(AND('Mapa final'!$Y$36="Muy Alta",'Mapa final'!$AA$36="Menor"),CONCATENATE("R5C",'Mapa final'!$O$36),"")</f>
        <v/>
      </c>
      <c r="S10" s="52" t="str">
        <f>IF(AND('Mapa final'!$Y$37="Muy Alta",'Mapa final'!$AA$37="Menor"),CONCATENATE("R5C",'Mapa final'!$O$37),"")</f>
        <v/>
      </c>
      <c r="T10" s="52" t="str">
        <f>IF(AND('Mapa final'!$Y$38="Muy Alta",'Mapa final'!$AA$38="Menor"),CONCATENATE("R5C",'Mapa final'!$O$38),"")</f>
        <v/>
      </c>
      <c r="U10" s="53" t="str">
        <f>IF(AND('Mapa final'!$Y$39="Muy Alta",'Mapa final'!$AA$39="Menor"),CONCATENATE("R5C",'Mapa final'!$O$39),"")</f>
        <v/>
      </c>
      <c r="V10" s="51" t="str">
        <f>IF(AND('Mapa final'!$Y$34="Muy Alta",'Mapa final'!$AA$34="Moderado"),CONCATENATE("R5C",'Mapa final'!$O$34),"")</f>
        <v/>
      </c>
      <c r="W10" s="52" t="str">
        <f>IF(AND('Mapa final'!$Y$35="Muy Alta",'Mapa final'!$AA$35="Moderado"),CONCATENATE("R5C",'Mapa final'!$O$35),"")</f>
        <v/>
      </c>
      <c r="X10" s="52" t="str">
        <f>IF(AND('Mapa final'!$Y$36="Muy Alta",'Mapa final'!$AA$36="Moderado"),CONCATENATE("R5C",'Mapa final'!$O$36),"")</f>
        <v/>
      </c>
      <c r="Y10" s="52" t="str">
        <f>IF(AND('Mapa final'!$Y$37="Muy Alta",'Mapa final'!$AA$37="Moderado"),CONCATENATE("R5C",'Mapa final'!$O$37),"")</f>
        <v/>
      </c>
      <c r="Z10" s="52" t="str">
        <f>IF(AND('Mapa final'!$Y$38="Muy Alta",'Mapa final'!$AA$38="Moderado"),CONCATENATE("R5C",'Mapa final'!$O$38),"")</f>
        <v/>
      </c>
      <c r="AA10" s="53" t="str">
        <f>IF(AND('Mapa final'!$Y$39="Muy Alta",'Mapa final'!$AA$39="Moderado"),CONCATENATE("R5C",'Mapa final'!$O$39),"")</f>
        <v/>
      </c>
      <c r="AB10" s="51" t="str">
        <f>IF(AND('Mapa final'!$Y$34="Muy Alta",'Mapa final'!$AA$34="Mayor"),CONCATENATE("R5C",'Mapa final'!$O$34),"")</f>
        <v/>
      </c>
      <c r="AC10" s="52" t="str">
        <f>IF(AND('Mapa final'!$Y$35="Muy Alta",'Mapa final'!$AA$35="Mayor"),CONCATENATE("R5C",'Mapa final'!$O$35),"")</f>
        <v/>
      </c>
      <c r="AD10" s="52" t="str">
        <f>IF(AND('Mapa final'!$Y$36="Muy Alta",'Mapa final'!$AA$36="Mayor"),CONCATENATE("R5C",'Mapa final'!$O$36),"")</f>
        <v/>
      </c>
      <c r="AE10" s="52" t="str">
        <f>IF(AND('Mapa final'!$Y$37="Muy Alta",'Mapa final'!$AA$37="Mayor"),CONCATENATE("R5C",'Mapa final'!$O$37),"")</f>
        <v/>
      </c>
      <c r="AF10" s="52" t="str">
        <f>IF(AND('Mapa final'!$Y$38="Muy Alta",'Mapa final'!$AA$38="Mayor"),CONCATENATE("R5C",'Mapa final'!$O$38),"")</f>
        <v/>
      </c>
      <c r="AG10" s="53" t="str">
        <f>IF(AND('Mapa final'!$Y$39="Muy Alta",'Mapa final'!$AA$39="Mayor"),CONCATENATE("R5C",'Mapa final'!$O$39),"")</f>
        <v/>
      </c>
      <c r="AH10" s="54" t="str">
        <f>IF(AND('Mapa final'!$Y$34="Muy Alta",'Mapa final'!$AA$34="Catastrófico"),CONCATENATE("R5C",'Mapa final'!$O$34),"")</f>
        <v/>
      </c>
      <c r="AI10" s="55" t="str">
        <f>IF(AND('Mapa final'!$Y$35="Muy Alta",'Mapa final'!$AA$35="Catastrófico"),CONCATENATE("R5C",'Mapa final'!$O$35),"")</f>
        <v/>
      </c>
      <c r="AJ10" s="55" t="str">
        <f>IF(AND('Mapa final'!$Y$36="Muy Alta",'Mapa final'!$AA$36="Catastrófico"),CONCATENATE("R5C",'Mapa final'!$O$36),"")</f>
        <v/>
      </c>
      <c r="AK10" s="55" t="str">
        <f>IF(AND('Mapa final'!$Y$37="Muy Alta",'Mapa final'!$AA$37="Catastrófico"),CONCATENATE("R5C",'Mapa final'!$O$37),"")</f>
        <v/>
      </c>
      <c r="AL10" s="55" t="str">
        <f>IF(AND('Mapa final'!$Y$38="Muy Alta",'Mapa final'!$AA$38="Catastrófico"),CONCATENATE("R5C",'Mapa final'!$O$38),"")</f>
        <v/>
      </c>
      <c r="AM10" s="56" t="str">
        <f>IF(AND('Mapa final'!$Y$39="Muy Alta",'Mapa final'!$AA$39="Catastrófico"),CONCATENATE("R5C",'Mapa final'!$O$39),"")</f>
        <v/>
      </c>
      <c r="AN10" s="82"/>
      <c r="AO10" s="386"/>
      <c r="AP10" s="387"/>
      <c r="AQ10" s="387"/>
      <c r="AR10" s="387"/>
      <c r="AS10" s="387"/>
      <c r="AT10" s="388"/>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3">
      <c r="A11" s="82"/>
      <c r="B11" s="325"/>
      <c r="C11" s="325"/>
      <c r="D11" s="326"/>
      <c r="E11" s="366"/>
      <c r="F11" s="367"/>
      <c r="G11" s="367"/>
      <c r="H11" s="367"/>
      <c r="I11" s="368"/>
      <c r="J11" s="51" t="str">
        <f>IF(AND('Mapa final'!$Y$40="Muy Alta",'Mapa final'!$AA$40="Leve"),CONCATENATE("R6C",'Mapa final'!$O$40),"")</f>
        <v/>
      </c>
      <c r="K11" s="52" t="str">
        <f>IF(AND('Mapa final'!$Y$41="Muy Alta",'Mapa final'!$AA$41="Leve"),CONCATENATE("R6C",'Mapa final'!$O$41),"")</f>
        <v/>
      </c>
      <c r="L11" s="52" t="str">
        <f>IF(AND('Mapa final'!$Y$42="Muy Alta",'Mapa final'!$AA$42="Leve"),CONCATENATE("R6C",'Mapa final'!$O$42),"")</f>
        <v/>
      </c>
      <c r="M11" s="52" t="str">
        <f>IF(AND('Mapa final'!$Y$43="Muy Alta",'Mapa final'!$AA$43="Leve"),CONCATENATE("R6C",'Mapa final'!$O$43),"")</f>
        <v/>
      </c>
      <c r="N11" s="52" t="str">
        <f>IF(AND('Mapa final'!$Y$44="Muy Alta",'Mapa final'!$AA$44="Leve"),CONCATENATE("R6C",'Mapa final'!$O$44),"")</f>
        <v/>
      </c>
      <c r="O11" s="53" t="str">
        <f>IF(AND('Mapa final'!$Y$45="Muy Alta",'Mapa final'!$AA$45="Leve"),CONCATENATE("R6C",'Mapa final'!$O$45),"")</f>
        <v/>
      </c>
      <c r="P11" s="51" t="str">
        <f>IF(AND('Mapa final'!$Y$40="Muy Alta",'Mapa final'!$AA$40="Menor"),CONCATENATE("R6C",'Mapa final'!$O$40),"")</f>
        <v/>
      </c>
      <c r="Q11" s="52" t="str">
        <f>IF(AND('Mapa final'!$Y$41="Muy Alta",'Mapa final'!$AA$41="Menor"),CONCATENATE("R6C",'Mapa final'!$O$41),"")</f>
        <v/>
      </c>
      <c r="R11" s="52" t="str">
        <f>IF(AND('Mapa final'!$Y$42="Muy Alta",'Mapa final'!$AA$42="Menor"),CONCATENATE("R6C",'Mapa final'!$O$42),"")</f>
        <v/>
      </c>
      <c r="S11" s="52" t="str">
        <f>IF(AND('Mapa final'!$Y$43="Muy Alta",'Mapa final'!$AA$43="Menor"),CONCATENATE("R6C",'Mapa final'!$O$43),"")</f>
        <v/>
      </c>
      <c r="T11" s="52" t="str">
        <f>IF(AND('Mapa final'!$Y$44="Muy Alta",'Mapa final'!$AA$44="Menor"),CONCATENATE("R6C",'Mapa final'!$O$44),"")</f>
        <v/>
      </c>
      <c r="U11" s="53" t="str">
        <f>IF(AND('Mapa final'!$Y$45="Muy Alta",'Mapa final'!$AA$45="Menor"),CONCATENATE("R6C",'Mapa final'!$O$45),"")</f>
        <v/>
      </c>
      <c r="V11" s="51" t="str">
        <f>IF(AND('Mapa final'!$Y$40="Muy Alta",'Mapa final'!$AA$40="Moderado"),CONCATENATE("R6C",'Mapa final'!$O$40),"")</f>
        <v/>
      </c>
      <c r="W11" s="52" t="str">
        <f>IF(AND('Mapa final'!$Y$41="Muy Alta",'Mapa final'!$AA$41="Moderado"),CONCATENATE("R6C",'Mapa final'!$O$41),"")</f>
        <v/>
      </c>
      <c r="X11" s="52" t="str">
        <f>IF(AND('Mapa final'!$Y$42="Muy Alta",'Mapa final'!$AA$42="Moderado"),CONCATENATE("R6C",'Mapa final'!$O$42),"")</f>
        <v/>
      </c>
      <c r="Y11" s="52" t="str">
        <f>IF(AND('Mapa final'!$Y$43="Muy Alta",'Mapa final'!$AA$43="Moderado"),CONCATENATE("R6C",'Mapa final'!$O$43),"")</f>
        <v/>
      </c>
      <c r="Z11" s="52" t="str">
        <f>IF(AND('Mapa final'!$Y$44="Muy Alta",'Mapa final'!$AA$44="Moderado"),CONCATENATE("R6C",'Mapa final'!$O$44),"")</f>
        <v/>
      </c>
      <c r="AA11" s="53" t="str">
        <f>IF(AND('Mapa final'!$Y$45="Muy Alta",'Mapa final'!$AA$45="Moderado"),CONCATENATE("R6C",'Mapa final'!$O$45),"")</f>
        <v/>
      </c>
      <c r="AB11" s="51" t="str">
        <f>IF(AND('Mapa final'!$Y$40="Muy Alta",'Mapa final'!$AA$40="Mayor"),CONCATENATE("R6C",'Mapa final'!$O$40),"")</f>
        <v/>
      </c>
      <c r="AC11" s="52" t="str">
        <f>IF(AND('Mapa final'!$Y$41="Muy Alta",'Mapa final'!$AA$41="Mayor"),CONCATENATE("R6C",'Mapa final'!$O$41),"")</f>
        <v/>
      </c>
      <c r="AD11" s="52" t="str">
        <f>IF(AND('Mapa final'!$Y$42="Muy Alta",'Mapa final'!$AA$42="Mayor"),CONCATENATE("R6C",'Mapa final'!$O$42),"")</f>
        <v/>
      </c>
      <c r="AE11" s="52" t="str">
        <f>IF(AND('Mapa final'!$Y$43="Muy Alta",'Mapa final'!$AA$43="Mayor"),CONCATENATE("R6C",'Mapa final'!$O$43),"")</f>
        <v/>
      </c>
      <c r="AF11" s="52" t="str">
        <f>IF(AND('Mapa final'!$Y$44="Muy Alta",'Mapa final'!$AA$44="Mayor"),CONCATENATE("R6C",'Mapa final'!$O$44),"")</f>
        <v/>
      </c>
      <c r="AG11" s="53" t="str">
        <f>IF(AND('Mapa final'!$Y$45="Muy Alta",'Mapa final'!$AA$45="Mayor"),CONCATENATE("R6C",'Mapa final'!$O$45),"")</f>
        <v/>
      </c>
      <c r="AH11" s="54" t="str">
        <f>IF(AND('Mapa final'!$Y$40="Muy Alta",'Mapa final'!$AA$40="Catastrófico"),CONCATENATE("R6C",'Mapa final'!$O$40),"")</f>
        <v/>
      </c>
      <c r="AI11" s="55" t="str">
        <f>IF(AND('Mapa final'!$Y$41="Muy Alta",'Mapa final'!$AA$41="Catastrófico"),CONCATENATE("R6C",'Mapa final'!$O$41),"")</f>
        <v/>
      </c>
      <c r="AJ11" s="55" t="str">
        <f>IF(AND('Mapa final'!$Y$42="Muy Alta",'Mapa final'!$AA$42="Catastrófico"),CONCATENATE("R6C",'Mapa final'!$O$42),"")</f>
        <v/>
      </c>
      <c r="AK11" s="55" t="str">
        <f>IF(AND('Mapa final'!$Y$43="Muy Alta",'Mapa final'!$AA$43="Catastrófico"),CONCATENATE("R6C",'Mapa final'!$O$43),"")</f>
        <v/>
      </c>
      <c r="AL11" s="55" t="str">
        <f>IF(AND('Mapa final'!$Y$44="Muy Alta",'Mapa final'!$AA$44="Catastrófico"),CONCATENATE("R6C",'Mapa final'!$O$44),"")</f>
        <v/>
      </c>
      <c r="AM11" s="56" t="str">
        <f>IF(AND('Mapa final'!$Y$45="Muy Alta",'Mapa final'!$AA$45="Catastrófico"),CONCATENATE("R6C",'Mapa final'!$O$45),"")</f>
        <v/>
      </c>
      <c r="AN11" s="82"/>
      <c r="AO11" s="386"/>
      <c r="AP11" s="387"/>
      <c r="AQ11" s="387"/>
      <c r="AR11" s="387"/>
      <c r="AS11" s="387"/>
      <c r="AT11" s="388"/>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3">
      <c r="A12" s="82"/>
      <c r="B12" s="325"/>
      <c r="C12" s="325"/>
      <c r="D12" s="326"/>
      <c r="E12" s="366"/>
      <c r="F12" s="367"/>
      <c r="G12" s="367"/>
      <c r="H12" s="367"/>
      <c r="I12" s="368"/>
      <c r="J12" s="51" t="str">
        <f>IF(AND('Mapa final'!$Y$46="Muy Alta",'Mapa final'!$AA$46="Leve"),CONCATENATE("R7C",'Mapa final'!$O$46),"")</f>
        <v/>
      </c>
      <c r="K12" s="52" t="str">
        <f>IF(AND('Mapa final'!$Y$47="Muy Alta",'Mapa final'!$AA$47="Leve"),CONCATENATE("R7C",'Mapa final'!$O$47),"")</f>
        <v/>
      </c>
      <c r="L12" s="52" t="str">
        <f>IF(AND('Mapa final'!$Y$48="Muy Alta",'Mapa final'!$AA$48="Leve"),CONCATENATE("R7C",'Mapa final'!$O$48),"")</f>
        <v/>
      </c>
      <c r="M12" s="52" t="str">
        <f>IF(AND('Mapa final'!$Y$49="Muy Alta",'Mapa final'!$AA$49="Leve"),CONCATENATE("R7C",'Mapa final'!$O$49),"")</f>
        <v/>
      </c>
      <c r="N12" s="52" t="str">
        <f>IF(AND('Mapa final'!$Y$50="Muy Alta",'Mapa final'!$AA$50="Leve"),CONCATENATE("R7C",'Mapa final'!$O$50),"")</f>
        <v/>
      </c>
      <c r="O12" s="53" t="str">
        <f>IF(AND('Mapa final'!$Y$51="Muy Alta",'Mapa final'!$AA$51="Leve"),CONCATENATE("R7C",'Mapa final'!$O$51),"")</f>
        <v/>
      </c>
      <c r="P12" s="51" t="str">
        <f>IF(AND('Mapa final'!$Y$46="Muy Alta",'Mapa final'!$AA$46="Menor"),CONCATENATE("R7C",'Mapa final'!$O$46),"")</f>
        <v/>
      </c>
      <c r="Q12" s="52" t="str">
        <f>IF(AND('Mapa final'!$Y$47="Muy Alta",'Mapa final'!$AA$47="Menor"),CONCATENATE("R7C",'Mapa final'!$O$47),"")</f>
        <v/>
      </c>
      <c r="R12" s="52" t="str">
        <f>IF(AND('Mapa final'!$Y$48="Muy Alta",'Mapa final'!$AA$48="Menor"),CONCATENATE("R7C",'Mapa final'!$O$48),"")</f>
        <v/>
      </c>
      <c r="S12" s="52" t="str">
        <f>IF(AND('Mapa final'!$Y$49="Muy Alta",'Mapa final'!$AA$49="Menor"),CONCATENATE("R7C",'Mapa final'!$O$49),"")</f>
        <v/>
      </c>
      <c r="T12" s="52" t="str">
        <f>IF(AND('Mapa final'!$Y$50="Muy Alta",'Mapa final'!$AA$50="Menor"),CONCATENATE("R7C",'Mapa final'!$O$50),"")</f>
        <v/>
      </c>
      <c r="U12" s="53" t="str">
        <f>IF(AND('Mapa final'!$Y$51="Muy Alta",'Mapa final'!$AA$51="Menor"),CONCATENATE("R7C",'Mapa final'!$O$51),"")</f>
        <v/>
      </c>
      <c r="V12" s="51" t="str">
        <f>IF(AND('Mapa final'!$Y$46="Muy Alta",'Mapa final'!$AA$46="Moderado"),CONCATENATE("R7C",'Mapa final'!$O$46),"")</f>
        <v/>
      </c>
      <c r="W12" s="52" t="str">
        <f>IF(AND('Mapa final'!$Y$47="Muy Alta",'Mapa final'!$AA$47="Moderado"),CONCATENATE("R7C",'Mapa final'!$O$47),"")</f>
        <v/>
      </c>
      <c r="X12" s="52" t="str">
        <f>IF(AND('Mapa final'!$Y$48="Muy Alta",'Mapa final'!$AA$48="Moderado"),CONCATENATE("R7C",'Mapa final'!$O$48),"")</f>
        <v/>
      </c>
      <c r="Y12" s="52" t="str">
        <f>IF(AND('Mapa final'!$Y$49="Muy Alta",'Mapa final'!$AA$49="Moderado"),CONCATENATE("R7C",'Mapa final'!$O$49),"")</f>
        <v/>
      </c>
      <c r="Z12" s="52" t="str">
        <f>IF(AND('Mapa final'!$Y$50="Muy Alta",'Mapa final'!$AA$50="Moderado"),CONCATENATE("R7C",'Mapa final'!$O$50),"")</f>
        <v/>
      </c>
      <c r="AA12" s="53" t="str">
        <f>IF(AND('Mapa final'!$Y$51="Muy Alta",'Mapa final'!$AA$51="Moderado"),CONCATENATE("R7C",'Mapa final'!$O$51),"")</f>
        <v/>
      </c>
      <c r="AB12" s="51" t="str">
        <f>IF(AND('Mapa final'!$Y$46="Muy Alta",'Mapa final'!$AA$46="Mayor"),CONCATENATE("R7C",'Mapa final'!$O$46),"")</f>
        <v/>
      </c>
      <c r="AC12" s="52" t="str">
        <f>IF(AND('Mapa final'!$Y$47="Muy Alta",'Mapa final'!$AA$47="Mayor"),CONCATENATE("R7C",'Mapa final'!$O$47),"")</f>
        <v/>
      </c>
      <c r="AD12" s="52" t="str">
        <f>IF(AND('Mapa final'!$Y$48="Muy Alta",'Mapa final'!$AA$48="Mayor"),CONCATENATE("R7C",'Mapa final'!$O$48),"")</f>
        <v/>
      </c>
      <c r="AE12" s="52" t="str">
        <f>IF(AND('Mapa final'!$Y$49="Muy Alta",'Mapa final'!$AA$49="Mayor"),CONCATENATE("R7C",'Mapa final'!$O$49),"")</f>
        <v/>
      </c>
      <c r="AF12" s="52" t="str">
        <f>IF(AND('Mapa final'!$Y$50="Muy Alta",'Mapa final'!$AA$50="Mayor"),CONCATENATE("R7C",'Mapa final'!$O$50),"")</f>
        <v/>
      </c>
      <c r="AG12" s="53" t="str">
        <f>IF(AND('Mapa final'!$Y$51="Muy Alta",'Mapa final'!$AA$51="Mayor"),CONCATENATE("R7C",'Mapa final'!$O$51),"")</f>
        <v/>
      </c>
      <c r="AH12" s="54" t="str">
        <f>IF(AND('Mapa final'!$Y$46="Muy Alta",'Mapa final'!$AA$46="Catastrófico"),CONCATENATE("R7C",'Mapa final'!$O$46),"")</f>
        <v/>
      </c>
      <c r="AI12" s="55" t="str">
        <f>IF(AND('Mapa final'!$Y$47="Muy Alta",'Mapa final'!$AA$47="Catastrófico"),CONCATENATE("R7C",'Mapa final'!$O$47),"")</f>
        <v/>
      </c>
      <c r="AJ12" s="55" t="str">
        <f>IF(AND('Mapa final'!$Y$48="Muy Alta",'Mapa final'!$AA$48="Catastrófico"),CONCATENATE("R7C",'Mapa final'!$O$48),"")</f>
        <v/>
      </c>
      <c r="AK12" s="55" t="str">
        <f>IF(AND('Mapa final'!$Y$49="Muy Alta",'Mapa final'!$AA$49="Catastrófico"),CONCATENATE("R7C",'Mapa final'!$O$49),"")</f>
        <v/>
      </c>
      <c r="AL12" s="55" t="str">
        <f>IF(AND('Mapa final'!$Y$50="Muy Alta",'Mapa final'!$AA$50="Catastrófico"),CONCATENATE("R7C",'Mapa final'!$O$50),"")</f>
        <v/>
      </c>
      <c r="AM12" s="56" t="str">
        <f>IF(AND('Mapa final'!$Y$51="Muy Alta",'Mapa final'!$AA$51="Catastrófico"),CONCATENATE("R7C",'Mapa final'!$O$51),"")</f>
        <v/>
      </c>
      <c r="AN12" s="82"/>
      <c r="AO12" s="386"/>
      <c r="AP12" s="387"/>
      <c r="AQ12" s="387"/>
      <c r="AR12" s="387"/>
      <c r="AS12" s="387"/>
      <c r="AT12" s="388"/>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3">
      <c r="A13" s="82"/>
      <c r="B13" s="325"/>
      <c r="C13" s="325"/>
      <c r="D13" s="326"/>
      <c r="E13" s="366"/>
      <c r="F13" s="367"/>
      <c r="G13" s="367"/>
      <c r="H13" s="367"/>
      <c r="I13" s="368"/>
      <c r="J13" s="51" t="str">
        <f>IF(AND('Mapa final'!$Y$52="Muy Alta",'Mapa final'!$AA$52="Leve"),CONCATENATE("R8C",'Mapa final'!$O$52),"")</f>
        <v/>
      </c>
      <c r="K13" s="52" t="str">
        <f>IF(AND('Mapa final'!$Y$53="Muy Alta",'Mapa final'!$AA$53="Leve"),CONCATENATE("R8C",'Mapa final'!$O$53),"")</f>
        <v/>
      </c>
      <c r="L13" s="52" t="str">
        <f>IF(AND('Mapa final'!$Y$54="Muy Alta",'Mapa final'!$AA$54="Leve"),CONCATENATE("R8C",'Mapa final'!$O$54),"")</f>
        <v/>
      </c>
      <c r="M13" s="52" t="str">
        <f>IF(AND('Mapa final'!$Y$55="Muy Alta",'Mapa final'!$AA$55="Leve"),CONCATENATE("R8C",'Mapa final'!$O$55),"")</f>
        <v/>
      </c>
      <c r="N13" s="52" t="str">
        <f>IF(AND('Mapa final'!$Y$56="Muy Alta",'Mapa final'!$AA$56="Leve"),CONCATENATE("R8C",'Mapa final'!$O$56),"")</f>
        <v/>
      </c>
      <c r="O13" s="53" t="str">
        <f>IF(AND('Mapa final'!$Y$57="Muy Alta",'Mapa final'!$AA$57="Leve"),CONCATENATE("R8C",'Mapa final'!$O$57),"")</f>
        <v/>
      </c>
      <c r="P13" s="51" t="str">
        <f>IF(AND('Mapa final'!$Y$52="Muy Alta",'Mapa final'!$AA$52="Menor"),CONCATENATE("R8C",'Mapa final'!$O$52),"")</f>
        <v/>
      </c>
      <c r="Q13" s="52" t="str">
        <f>IF(AND('Mapa final'!$Y$53="Muy Alta",'Mapa final'!$AA$53="Menor"),CONCATENATE("R8C",'Mapa final'!$O$53),"")</f>
        <v/>
      </c>
      <c r="R13" s="52" t="str">
        <f>IF(AND('Mapa final'!$Y$54="Muy Alta",'Mapa final'!$AA$54="Menor"),CONCATENATE("R8C",'Mapa final'!$O$54),"")</f>
        <v/>
      </c>
      <c r="S13" s="52" t="str">
        <f>IF(AND('Mapa final'!$Y$55="Muy Alta",'Mapa final'!$AA$55="Menor"),CONCATENATE("R8C",'Mapa final'!$O$55),"")</f>
        <v/>
      </c>
      <c r="T13" s="52" t="str">
        <f>IF(AND('Mapa final'!$Y$56="Muy Alta",'Mapa final'!$AA$56="Menor"),CONCATENATE("R8C",'Mapa final'!$O$56),"")</f>
        <v/>
      </c>
      <c r="U13" s="53" t="str">
        <f>IF(AND('Mapa final'!$Y$57="Muy Alta",'Mapa final'!$AA$57="Menor"),CONCATENATE("R8C",'Mapa final'!$O$57),"")</f>
        <v/>
      </c>
      <c r="V13" s="51" t="str">
        <f>IF(AND('Mapa final'!$Y$52="Muy Alta",'Mapa final'!$AA$52="Moderado"),CONCATENATE("R8C",'Mapa final'!$O$52),"")</f>
        <v/>
      </c>
      <c r="W13" s="52" t="str">
        <f>IF(AND('Mapa final'!$Y$53="Muy Alta",'Mapa final'!$AA$53="Moderado"),CONCATENATE("R8C",'Mapa final'!$O$53),"")</f>
        <v/>
      </c>
      <c r="X13" s="52" t="str">
        <f>IF(AND('Mapa final'!$Y$54="Muy Alta",'Mapa final'!$AA$54="Moderado"),CONCATENATE("R8C",'Mapa final'!$O$54),"")</f>
        <v/>
      </c>
      <c r="Y13" s="52" t="str">
        <f>IF(AND('Mapa final'!$Y$55="Muy Alta",'Mapa final'!$AA$55="Moderado"),CONCATENATE("R8C",'Mapa final'!$O$55),"")</f>
        <v/>
      </c>
      <c r="Z13" s="52" t="str">
        <f>IF(AND('Mapa final'!$Y$56="Muy Alta",'Mapa final'!$AA$56="Moderado"),CONCATENATE("R8C",'Mapa final'!$O$56),"")</f>
        <v/>
      </c>
      <c r="AA13" s="53" t="str">
        <f>IF(AND('Mapa final'!$Y$57="Muy Alta",'Mapa final'!$AA$57="Moderado"),CONCATENATE("R8C",'Mapa final'!$O$57),"")</f>
        <v/>
      </c>
      <c r="AB13" s="51" t="str">
        <f>IF(AND('Mapa final'!$Y$52="Muy Alta",'Mapa final'!$AA$52="Mayor"),CONCATENATE("R8C",'Mapa final'!$O$52),"")</f>
        <v/>
      </c>
      <c r="AC13" s="52" t="str">
        <f>IF(AND('Mapa final'!$Y$53="Muy Alta",'Mapa final'!$AA$53="Mayor"),CONCATENATE("R8C",'Mapa final'!$O$53),"")</f>
        <v/>
      </c>
      <c r="AD13" s="52" t="str">
        <f>IF(AND('Mapa final'!$Y$54="Muy Alta",'Mapa final'!$AA$54="Mayor"),CONCATENATE("R8C",'Mapa final'!$O$54),"")</f>
        <v/>
      </c>
      <c r="AE13" s="52" t="str">
        <f>IF(AND('Mapa final'!$Y$55="Muy Alta",'Mapa final'!$AA$55="Mayor"),CONCATENATE("R8C",'Mapa final'!$O$55),"")</f>
        <v/>
      </c>
      <c r="AF13" s="52" t="str">
        <f>IF(AND('Mapa final'!$Y$56="Muy Alta",'Mapa final'!$AA$56="Mayor"),CONCATENATE("R8C",'Mapa final'!$O$56),"")</f>
        <v/>
      </c>
      <c r="AG13" s="53" t="str">
        <f>IF(AND('Mapa final'!$Y$57="Muy Alta",'Mapa final'!$AA$57="Mayor"),CONCATENATE("R8C",'Mapa final'!$O$57),"")</f>
        <v/>
      </c>
      <c r="AH13" s="54" t="str">
        <f>IF(AND('Mapa final'!$Y$52="Muy Alta",'Mapa final'!$AA$52="Catastrófico"),CONCATENATE("R8C",'Mapa final'!$O$52),"")</f>
        <v/>
      </c>
      <c r="AI13" s="55" t="str">
        <f>IF(AND('Mapa final'!$Y$53="Muy Alta",'Mapa final'!$AA$53="Catastrófico"),CONCATENATE("R8C",'Mapa final'!$O$53),"")</f>
        <v/>
      </c>
      <c r="AJ13" s="55" t="str">
        <f>IF(AND('Mapa final'!$Y$54="Muy Alta",'Mapa final'!$AA$54="Catastrófico"),CONCATENATE("R8C",'Mapa final'!$O$54),"")</f>
        <v/>
      </c>
      <c r="AK13" s="55" t="str">
        <f>IF(AND('Mapa final'!$Y$55="Muy Alta",'Mapa final'!$AA$55="Catastrófico"),CONCATENATE("R8C",'Mapa final'!$O$55),"")</f>
        <v/>
      </c>
      <c r="AL13" s="55" t="str">
        <f>IF(AND('Mapa final'!$Y$56="Muy Alta",'Mapa final'!$AA$56="Catastrófico"),CONCATENATE("R8C",'Mapa final'!$O$56),"")</f>
        <v/>
      </c>
      <c r="AM13" s="56" t="str">
        <f>IF(AND('Mapa final'!$Y$57="Muy Alta",'Mapa final'!$AA$57="Catastrófico"),CONCATENATE("R8C",'Mapa final'!$O$57),"")</f>
        <v/>
      </c>
      <c r="AN13" s="82"/>
      <c r="AO13" s="386"/>
      <c r="AP13" s="387"/>
      <c r="AQ13" s="387"/>
      <c r="AR13" s="387"/>
      <c r="AS13" s="387"/>
      <c r="AT13" s="388"/>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3">
      <c r="A14" s="82"/>
      <c r="B14" s="325"/>
      <c r="C14" s="325"/>
      <c r="D14" s="326"/>
      <c r="E14" s="366"/>
      <c r="F14" s="367"/>
      <c r="G14" s="367"/>
      <c r="H14" s="367"/>
      <c r="I14" s="368"/>
      <c r="J14" s="51" t="str">
        <f>IF(AND('Mapa final'!$Y$58="Muy Alta",'Mapa final'!$AA$58="Leve"),CONCATENATE("R9C",'Mapa final'!$O$58),"")</f>
        <v/>
      </c>
      <c r="K14" s="52" t="str">
        <f>IF(AND('Mapa final'!$Y$59="Muy Alta",'Mapa final'!$AA$59="Leve"),CONCATENATE("R9C",'Mapa final'!$O$59),"")</f>
        <v/>
      </c>
      <c r="L14" s="52" t="str">
        <f>IF(AND('Mapa final'!$Y$60="Muy Alta",'Mapa final'!$AA$60="Leve"),CONCATENATE("R9C",'Mapa final'!$O$60),"")</f>
        <v/>
      </c>
      <c r="M14" s="52" t="str">
        <f>IF(AND('Mapa final'!$Y$61="Muy Alta",'Mapa final'!$AA$61="Leve"),CONCATENATE("R9C",'Mapa final'!$O$61),"")</f>
        <v/>
      </c>
      <c r="N14" s="52" t="str">
        <f>IF(AND('Mapa final'!$Y$62="Muy Alta",'Mapa final'!$AA$62="Leve"),CONCATENATE("R9C",'Mapa final'!$O$62),"")</f>
        <v/>
      </c>
      <c r="O14" s="53" t="str">
        <f>IF(AND('Mapa final'!$Y$63="Muy Alta",'Mapa final'!$AA$63="Leve"),CONCATENATE("R9C",'Mapa final'!$O$63),"")</f>
        <v/>
      </c>
      <c r="P14" s="51" t="str">
        <f>IF(AND('Mapa final'!$Y$58="Muy Alta",'Mapa final'!$AA$58="Menor"),CONCATENATE("R9C",'Mapa final'!$O$58),"")</f>
        <v/>
      </c>
      <c r="Q14" s="52" t="str">
        <f>IF(AND('Mapa final'!$Y$59="Muy Alta",'Mapa final'!$AA$59="Menor"),CONCATENATE("R9C",'Mapa final'!$O$59),"")</f>
        <v/>
      </c>
      <c r="R14" s="52" t="str">
        <f>IF(AND('Mapa final'!$Y$60="Muy Alta",'Mapa final'!$AA$60="Menor"),CONCATENATE("R9C",'Mapa final'!$O$60),"")</f>
        <v/>
      </c>
      <c r="S14" s="52" t="str">
        <f>IF(AND('Mapa final'!$Y$61="Muy Alta",'Mapa final'!$AA$61="Menor"),CONCATENATE("R9C",'Mapa final'!$O$61),"")</f>
        <v/>
      </c>
      <c r="T14" s="52" t="str">
        <f>IF(AND('Mapa final'!$Y$62="Muy Alta",'Mapa final'!$AA$62="Menor"),CONCATENATE("R9C",'Mapa final'!$O$62),"")</f>
        <v/>
      </c>
      <c r="U14" s="53" t="str">
        <f>IF(AND('Mapa final'!$Y$63="Muy Alta",'Mapa final'!$AA$63="Menor"),CONCATENATE("R9C",'Mapa final'!$O$63),"")</f>
        <v/>
      </c>
      <c r="V14" s="51" t="str">
        <f>IF(AND('Mapa final'!$Y$58="Muy Alta",'Mapa final'!$AA$58="Moderado"),CONCATENATE("R9C",'Mapa final'!$O$58),"")</f>
        <v/>
      </c>
      <c r="W14" s="52" t="str">
        <f>IF(AND('Mapa final'!$Y$59="Muy Alta",'Mapa final'!$AA$59="Moderado"),CONCATENATE("R9C",'Mapa final'!$O$59),"")</f>
        <v/>
      </c>
      <c r="X14" s="52" t="str">
        <f>IF(AND('Mapa final'!$Y$60="Muy Alta",'Mapa final'!$AA$60="Moderado"),CONCATENATE("R9C",'Mapa final'!$O$60),"")</f>
        <v/>
      </c>
      <c r="Y14" s="52" t="str">
        <f>IF(AND('Mapa final'!$Y$61="Muy Alta",'Mapa final'!$AA$61="Moderado"),CONCATENATE("R9C",'Mapa final'!$O$61),"")</f>
        <v/>
      </c>
      <c r="Z14" s="52" t="str">
        <f>IF(AND('Mapa final'!$Y$62="Muy Alta",'Mapa final'!$AA$62="Moderado"),CONCATENATE("R9C",'Mapa final'!$O$62),"")</f>
        <v/>
      </c>
      <c r="AA14" s="53" t="str">
        <f>IF(AND('Mapa final'!$Y$63="Muy Alta",'Mapa final'!$AA$63="Moderado"),CONCATENATE("R9C",'Mapa final'!$O$63),"")</f>
        <v/>
      </c>
      <c r="AB14" s="51" t="str">
        <f>IF(AND('Mapa final'!$Y$58="Muy Alta",'Mapa final'!$AA$58="Mayor"),CONCATENATE("R9C",'Mapa final'!$O$58),"")</f>
        <v/>
      </c>
      <c r="AC14" s="52" t="str">
        <f>IF(AND('Mapa final'!$Y$59="Muy Alta",'Mapa final'!$AA$59="Mayor"),CONCATENATE("R9C",'Mapa final'!$O$59),"")</f>
        <v/>
      </c>
      <c r="AD14" s="52" t="str">
        <f>IF(AND('Mapa final'!$Y$60="Muy Alta",'Mapa final'!$AA$60="Mayor"),CONCATENATE("R9C",'Mapa final'!$O$60),"")</f>
        <v/>
      </c>
      <c r="AE14" s="52" t="str">
        <f>IF(AND('Mapa final'!$Y$61="Muy Alta",'Mapa final'!$AA$61="Mayor"),CONCATENATE("R9C",'Mapa final'!$O$61),"")</f>
        <v/>
      </c>
      <c r="AF14" s="52" t="str">
        <f>IF(AND('Mapa final'!$Y$62="Muy Alta",'Mapa final'!$AA$62="Mayor"),CONCATENATE("R9C",'Mapa final'!$O$62),"")</f>
        <v/>
      </c>
      <c r="AG14" s="53" t="str">
        <f>IF(AND('Mapa final'!$Y$63="Muy Alta",'Mapa final'!$AA$63="Mayor"),CONCATENATE("R9C",'Mapa final'!$O$63),"")</f>
        <v/>
      </c>
      <c r="AH14" s="54" t="str">
        <f>IF(AND('Mapa final'!$Y$58="Muy Alta",'Mapa final'!$AA$58="Catastrófico"),CONCATENATE("R9C",'Mapa final'!$O$58),"")</f>
        <v/>
      </c>
      <c r="AI14" s="55" t="str">
        <f>IF(AND('Mapa final'!$Y$59="Muy Alta",'Mapa final'!$AA$59="Catastrófico"),CONCATENATE("R9C",'Mapa final'!$O$59),"")</f>
        <v/>
      </c>
      <c r="AJ14" s="55" t="str">
        <f>IF(AND('Mapa final'!$Y$60="Muy Alta",'Mapa final'!$AA$60="Catastrófico"),CONCATENATE("R9C",'Mapa final'!$O$60),"")</f>
        <v/>
      </c>
      <c r="AK14" s="55" t="str">
        <f>IF(AND('Mapa final'!$Y$61="Muy Alta",'Mapa final'!$AA$61="Catastrófico"),CONCATENATE("R9C",'Mapa final'!$O$61),"")</f>
        <v/>
      </c>
      <c r="AL14" s="55" t="str">
        <f>IF(AND('Mapa final'!$Y$62="Muy Alta",'Mapa final'!$AA$62="Catastrófico"),CONCATENATE("R9C",'Mapa final'!$O$62),"")</f>
        <v/>
      </c>
      <c r="AM14" s="56" t="str">
        <f>IF(AND('Mapa final'!$Y$63="Muy Alta",'Mapa final'!$AA$63="Catastrófico"),CONCATENATE("R9C",'Mapa final'!$O$63),"")</f>
        <v/>
      </c>
      <c r="AN14" s="82"/>
      <c r="AO14" s="386"/>
      <c r="AP14" s="387"/>
      <c r="AQ14" s="387"/>
      <c r="AR14" s="387"/>
      <c r="AS14" s="387"/>
      <c r="AT14" s="388"/>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5">
      <c r="A15" s="82"/>
      <c r="B15" s="325"/>
      <c r="C15" s="325"/>
      <c r="D15" s="326"/>
      <c r="E15" s="369"/>
      <c r="F15" s="370"/>
      <c r="G15" s="370"/>
      <c r="H15" s="370"/>
      <c r="I15" s="371"/>
      <c r="J15" s="57" t="str">
        <f>IF(AND('Mapa final'!$Y$64="Muy Alta",'Mapa final'!$AA$64="Leve"),CONCATENATE("R10C",'Mapa final'!$O$64),"")</f>
        <v/>
      </c>
      <c r="K15" s="58" t="str">
        <f>IF(AND('Mapa final'!$Y$65="Muy Alta",'Mapa final'!$AA$65="Leve"),CONCATENATE("R10C",'Mapa final'!$O$65),"")</f>
        <v/>
      </c>
      <c r="L15" s="58" t="str">
        <f>IF(AND('Mapa final'!$Y$66="Muy Alta",'Mapa final'!$AA$66="Leve"),CONCATENATE("R10C",'Mapa final'!$O$66),"")</f>
        <v/>
      </c>
      <c r="M15" s="58" t="str">
        <f>IF(AND('Mapa final'!$Y$67="Muy Alta",'Mapa final'!$AA$67="Leve"),CONCATENATE("R10C",'Mapa final'!$O$67),"")</f>
        <v/>
      </c>
      <c r="N15" s="58" t="str">
        <f>IF(AND('Mapa final'!$Y$68="Muy Alta",'Mapa final'!$AA$68="Leve"),CONCATENATE("R10C",'Mapa final'!$O$68),"")</f>
        <v/>
      </c>
      <c r="O15" s="59" t="str">
        <f>IF(AND('Mapa final'!$Y$69="Muy Alta",'Mapa final'!$AA$69="Leve"),CONCATENATE("R10C",'Mapa final'!$O$69),"")</f>
        <v/>
      </c>
      <c r="P15" s="51" t="str">
        <f>IF(AND('Mapa final'!$Y$64="Muy Alta",'Mapa final'!$AA$64="Menor"),CONCATENATE("R10C",'Mapa final'!$O$64),"")</f>
        <v/>
      </c>
      <c r="Q15" s="52" t="str">
        <f>IF(AND('Mapa final'!$Y$65="Muy Alta",'Mapa final'!$AA$65="Menor"),CONCATENATE("R10C",'Mapa final'!$O$65),"")</f>
        <v/>
      </c>
      <c r="R15" s="52" t="str">
        <f>IF(AND('Mapa final'!$Y$66="Muy Alta",'Mapa final'!$AA$66="Menor"),CONCATENATE("R10C",'Mapa final'!$O$66),"")</f>
        <v/>
      </c>
      <c r="S15" s="52" t="str">
        <f>IF(AND('Mapa final'!$Y$67="Muy Alta",'Mapa final'!$AA$67="Menor"),CONCATENATE("R10C",'Mapa final'!$O$67),"")</f>
        <v/>
      </c>
      <c r="T15" s="52" t="str">
        <f>IF(AND('Mapa final'!$Y$68="Muy Alta",'Mapa final'!$AA$68="Menor"),CONCATENATE("R10C",'Mapa final'!$O$68),"")</f>
        <v/>
      </c>
      <c r="U15" s="53" t="str">
        <f>IF(AND('Mapa final'!$Y$69="Muy Alta",'Mapa final'!$AA$69="Menor"),CONCATENATE("R10C",'Mapa final'!$O$69),"")</f>
        <v/>
      </c>
      <c r="V15" s="57" t="str">
        <f>IF(AND('Mapa final'!$Y$64="Muy Alta",'Mapa final'!$AA$64="Moderado"),CONCATENATE("R10C",'Mapa final'!$O$64),"")</f>
        <v/>
      </c>
      <c r="W15" s="58" t="str">
        <f>IF(AND('Mapa final'!$Y$65="Muy Alta",'Mapa final'!$AA$65="Moderado"),CONCATENATE("R10C",'Mapa final'!$O$65),"")</f>
        <v/>
      </c>
      <c r="X15" s="58" t="str">
        <f>IF(AND('Mapa final'!$Y$66="Muy Alta",'Mapa final'!$AA$66="Moderado"),CONCATENATE("R10C",'Mapa final'!$O$66),"")</f>
        <v/>
      </c>
      <c r="Y15" s="58" t="str">
        <f>IF(AND('Mapa final'!$Y$67="Muy Alta",'Mapa final'!$AA$67="Moderado"),CONCATENATE("R10C",'Mapa final'!$O$67),"")</f>
        <v/>
      </c>
      <c r="Z15" s="58" t="str">
        <f>IF(AND('Mapa final'!$Y$68="Muy Alta",'Mapa final'!$AA$68="Moderado"),CONCATENATE("R10C",'Mapa final'!$O$68),"")</f>
        <v/>
      </c>
      <c r="AA15" s="59" t="str">
        <f>IF(AND('Mapa final'!$Y$69="Muy Alta",'Mapa final'!$AA$69="Moderado"),CONCATENATE("R10C",'Mapa final'!$O$69),"")</f>
        <v/>
      </c>
      <c r="AB15" s="51" t="str">
        <f>IF(AND('Mapa final'!$Y$64="Muy Alta",'Mapa final'!$AA$64="Mayor"),CONCATENATE("R10C",'Mapa final'!$O$64),"")</f>
        <v/>
      </c>
      <c r="AC15" s="52" t="str">
        <f>IF(AND('Mapa final'!$Y$65="Muy Alta",'Mapa final'!$AA$65="Mayor"),CONCATENATE("R10C",'Mapa final'!$O$65),"")</f>
        <v/>
      </c>
      <c r="AD15" s="52" t="str">
        <f>IF(AND('Mapa final'!$Y$66="Muy Alta",'Mapa final'!$AA$66="Mayor"),CONCATENATE("R10C",'Mapa final'!$O$66),"")</f>
        <v/>
      </c>
      <c r="AE15" s="52" t="str">
        <f>IF(AND('Mapa final'!$Y$67="Muy Alta",'Mapa final'!$AA$67="Mayor"),CONCATENATE("R10C",'Mapa final'!$O$67),"")</f>
        <v/>
      </c>
      <c r="AF15" s="52" t="str">
        <f>IF(AND('Mapa final'!$Y$68="Muy Alta",'Mapa final'!$AA$68="Mayor"),CONCATENATE("R10C",'Mapa final'!$O$68),"")</f>
        <v/>
      </c>
      <c r="AG15" s="53" t="str">
        <f>IF(AND('Mapa final'!$Y$69="Muy Alta",'Mapa final'!$AA$69="Mayor"),CONCATENATE("R10C",'Mapa final'!$O$69),"")</f>
        <v/>
      </c>
      <c r="AH15" s="60" t="str">
        <f>IF(AND('Mapa final'!$Y$64="Muy Alta",'Mapa final'!$AA$64="Catastrófico"),CONCATENATE("R10C",'Mapa final'!$O$64),"")</f>
        <v/>
      </c>
      <c r="AI15" s="61" t="str">
        <f>IF(AND('Mapa final'!$Y$65="Muy Alta",'Mapa final'!$AA$65="Catastrófico"),CONCATENATE("R10C",'Mapa final'!$O$65),"")</f>
        <v/>
      </c>
      <c r="AJ15" s="61" t="str">
        <f>IF(AND('Mapa final'!$Y$66="Muy Alta",'Mapa final'!$AA$66="Catastrófico"),CONCATENATE("R10C",'Mapa final'!$O$66),"")</f>
        <v/>
      </c>
      <c r="AK15" s="61" t="str">
        <f>IF(AND('Mapa final'!$Y$67="Muy Alta",'Mapa final'!$AA$67="Catastrófico"),CONCATENATE("R10C",'Mapa final'!$O$67),"")</f>
        <v/>
      </c>
      <c r="AL15" s="61" t="str">
        <f>IF(AND('Mapa final'!$Y$68="Muy Alta",'Mapa final'!$AA$68="Catastrófico"),CONCATENATE("R10C",'Mapa final'!$O$68),"")</f>
        <v/>
      </c>
      <c r="AM15" s="62" t="str">
        <f>IF(AND('Mapa final'!$Y$69="Muy Alta",'Mapa final'!$AA$69="Catastrófico"),CONCATENATE("R10C",'Mapa final'!$O$69),"")</f>
        <v/>
      </c>
      <c r="AN15" s="82"/>
      <c r="AO15" s="389"/>
      <c r="AP15" s="390"/>
      <c r="AQ15" s="390"/>
      <c r="AR15" s="390"/>
      <c r="AS15" s="390"/>
      <c r="AT15" s="391"/>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3">
      <c r="A16" s="82"/>
      <c r="B16" s="325"/>
      <c r="C16" s="325"/>
      <c r="D16" s="326"/>
      <c r="E16" s="363" t="s">
        <v>114</v>
      </c>
      <c r="F16" s="364"/>
      <c r="G16" s="364"/>
      <c r="H16" s="364"/>
      <c r="I16" s="364"/>
      <c r="J16" s="63" t="str">
        <f>IF(AND('Mapa final'!$Y$10="Alta",'Mapa final'!$AA$10="Leve"),CONCATENATE("R1C",'Mapa final'!$O$10),"")</f>
        <v/>
      </c>
      <c r="K16" s="64" t="str">
        <f>IF(AND('Mapa final'!$Y$11="Alta",'Mapa final'!$AA$11="Leve"),CONCATENATE("R1C",'Mapa final'!$O$11),"")</f>
        <v/>
      </c>
      <c r="L16" s="64" t="str">
        <f>IF(AND('Mapa final'!$Y$12="Alta",'Mapa final'!$AA$12="Leve"),CONCATENATE("R1C",'Mapa final'!$O$12),"")</f>
        <v/>
      </c>
      <c r="M16" s="64" t="str">
        <f>IF(AND('Mapa final'!$Y$13="Alta",'Mapa final'!$AA$13="Leve"),CONCATENATE("R1C",'Mapa final'!$O$13),"")</f>
        <v/>
      </c>
      <c r="N16" s="64" t="str">
        <f>IF(AND('Mapa final'!$Y$14="Alta",'Mapa final'!$AA$14="Leve"),CONCATENATE("R1C",'Mapa final'!$O$14),"")</f>
        <v/>
      </c>
      <c r="O16" s="65" t="str">
        <f>IF(AND('Mapa final'!$Y$15="Alta",'Mapa final'!$AA$15="Leve"),CONCATENATE("R1C",'Mapa final'!$O$15),"")</f>
        <v/>
      </c>
      <c r="P16" s="63" t="str">
        <f>IF(AND('Mapa final'!$Y$10="Alta",'Mapa final'!$AA$10="Menor"),CONCATENATE("R1C",'Mapa final'!$O$10),"")</f>
        <v/>
      </c>
      <c r="Q16" s="64" t="str">
        <f>IF(AND('Mapa final'!$Y$11="Alta",'Mapa final'!$AA$11="Menor"),CONCATENATE("R1C",'Mapa final'!$O$11),"")</f>
        <v/>
      </c>
      <c r="R16" s="64" t="str">
        <f>IF(AND('Mapa final'!$Y$12="Alta",'Mapa final'!$AA$12="Menor"),CONCATENATE("R1C",'Mapa final'!$O$12),"")</f>
        <v/>
      </c>
      <c r="S16" s="64" t="str">
        <f>IF(AND('Mapa final'!$Y$13="Alta",'Mapa final'!$AA$13="Menor"),CONCATENATE("R1C",'Mapa final'!$O$13),"")</f>
        <v/>
      </c>
      <c r="T16" s="64" t="str">
        <f>IF(AND('Mapa final'!$Y$14="Alta",'Mapa final'!$AA$14="Menor"),CONCATENATE("R1C",'Mapa final'!$O$14),"")</f>
        <v/>
      </c>
      <c r="U16" s="65" t="str">
        <f>IF(AND('Mapa final'!$Y$15="Alta",'Mapa final'!$AA$15="Menor"),CONCATENATE("R1C",'Mapa final'!$O$15),"")</f>
        <v/>
      </c>
      <c r="V16" s="45" t="str">
        <f>IF(AND('Mapa final'!$Y$10="Alta",'Mapa final'!$AA$10="Moderado"),CONCATENATE("R1C",'Mapa final'!$O$10),"")</f>
        <v/>
      </c>
      <c r="W16" s="46" t="str">
        <f>IF(AND('Mapa final'!$Y$11="Alta",'Mapa final'!$AA$11="Moderado"),CONCATENATE("R1C",'Mapa final'!$O$11),"")</f>
        <v/>
      </c>
      <c r="X16" s="46" t="str">
        <f>IF(AND('Mapa final'!$Y$12="Alta",'Mapa final'!$AA$12="Moderado"),CONCATENATE("R1C",'Mapa final'!$O$12),"")</f>
        <v/>
      </c>
      <c r="Y16" s="46" t="str">
        <f>IF(AND('Mapa final'!$Y$13="Alta",'Mapa final'!$AA$13="Moderado"),CONCATENATE("R1C",'Mapa final'!$O$13),"")</f>
        <v/>
      </c>
      <c r="Z16" s="46" t="str">
        <f>IF(AND('Mapa final'!$Y$14="Alta",'Mapa final'!$AA$14="Moderado"),CONCATENATE("R1C",'Mapa final'!$O$14),"")</f>
        <v/>
      </c>
      <c r="AA16" s="47" t="str">
        <f>IF(AND('Mapa final'!$Y$15="Alta",'Mapa final'!$AA$15="Moderado"),CONCATENATE("R1C",'Mapa final'!$O$15),"")</f>
        <v/>
      </c>
      <c r="AB16" s="45" t="str">
        <f>IF(AND('Mapa final'!$Y$10="Alta",'Mapa final'!$AA$10="Mayor"),CONCATENATE("R1C",'Mapa final'!$O$10),"")</f>
        <v/>
      </c>
      <c r="AC16" s="46" t="str">
        <f>IF(AND('Mapa final'!$Y$11="Alta",'Mapa final'!$AA$11="Mayor"),CONCATENATE("R1C",'Mapa final'!$O$11),"")</f>
        <v/>
      </c>
      <c r="AD16" s="46" t="str">
        <f>IF(AND('Mapa final'!$Y$12="Alta",'Mapa final'!$AA$12="Mayor"),CONCATENATE("R1C",'Mapa final'!$O$12),"")</f>
        <v/>
      </c>
      <c r="AE16" s="46" t="str">
        <f>IF(AND('Mapa final'!$Y$13="Alta",'Mapa final'!$AA$13="Mayor"),CONCATENATE("R1C",'Mapa final'!$O$13),"")</f>
        <v/>
      </c>
      <c r="AF16" s="46" t="str">
        <f>IF(AND('Mapa final'!$Y$14="Alta",'Mapa final'!$AA$14="Mayor"),CONCATENATE("R1C",'Mapa final'!$O$14),"")</f>
        <v/>
      </c>
      <c r="AG16" s="47" t="str">
        <f>IF(AND('Mapa final'!$Y$15="Alta",'Mapa final'!$AA$15="Mayor"),CONCATENATE("R1C",'Mapa final'!$O$15),"")</f>
        <v/>
      </c>
      <c r="AH16" s="48" t="str">
        <f>IF(AND('Mapa final'!$Y$10="Alta",'Mapa final'!$AA$10="Catastrófico"),CONCATENATE("R1C",'Mapa final'!$O$10),"")</f>
        <v/>
      </c>
      <c r="AI16" s="49" t="str">
        <f>IF(AND('Mapa final'!$Y$11="Alta",'Mapa final'!$AA$11="Catastrófico"),CONCATENATE("R1C",'Mapa final'!$O$11),"")</f>
        <v/>
      </c>
      <c r="AJ16" s="49" t="str">
        <f>IF(AND('Mapa final'!$Y$12="Alta",'Mapa final'!$AA$12="Catastrófico"),CONCATENATE("R1C",'Mapa final'!$O$12),"")</f>
        <v/>
      </c>
      <c r="AK16" s="49" t="str">
        <f>IF(AND('Mapa final'!$Y$13="Alta",'Mapa final'!$AA$13="Catastrófico"),CONCATENATE("R1C",'Mapa final'!$O$13),"")</f>
        <v/>
      </c>
      <c r="AL16" s="49" t="str">
        <f>IF(AND('Mapa final'!$Y$14="Alta",'Mapa final'!$AA$14="Catastrófico"),CONCATENATE("R1C",'Mapa final'!$O$14),"")</f>
        <v/>
      </c>
      <c r="AM16" s="50" t="str">
        <f>IF(AND('Mapa final'!$Y$15="Alta",'Mapa final'!$AA$15="Catastrófico"),CONCATENATE("R1C",'Mapa final'!$O$15),"")</f>
        <v/>
      </c>
      <c r="AN16" s="82"/>
      <c r="AO16" s="373" t="s">
        <v>79</v>
      </c>
      <c r="AP16" s="374"/>
      <c r="AQ16" s="374"/>
      <c r="AR16" s="374"/>
      <c r="AS16" s="374"/>
      <c r="AT16" s="375"/>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3">
      <c r="A17" s="82"/>
      <c r="B17" s="325"/>
      <c r="C17" s="325"/>
      <c r="D17" s="326"/>
      <c r="E17" s="382"/>
      <c r="F17" s="367"/>
      <c r="G17" s="367"/>
      <c r="H17" s="367"/>
      <c r="I17" s="367"/>
      <c r="J17" s="66" t="str">
        <f>IF(AND('Mapa final'!$Y$16="Alta",'Mapa final'!$AA$16="Leve"),CONCATENATE("R2C",'Mapa final'!$O$16),"")</f>
        <v/>
      </c>
      <c r="K17" s="67" t="str">
        <f>IF(AND('Mapa final'!$Y$17="Alta",'Mapa final'!$AA$17="Leve"),CONCATENATE("R2C",'Mapa final'!$O$17),"")</f>
        <v/>
      </c>
      <c r="L17" s="67" t="str">
        <f>IF(AND('Mapa final'!$Y$18="Alta",'Mapa final'!$AA$18="Leve"),CONCATENATE("R2C",'Mapa final'!$O$18),"")</f>
        <v/>
      </c>
      <c r="M17" s="67" t="str">
        <f>IF(AND('Mapa final'!$Y$19="Alta",'Mapa final'!$AA$19="Leve"),CONCATENATE("R2C",'Mapa final'!$O$19),"")</f>
        <v/>
      </c>
      <c r="N17" s="67" t="str">
        <f>IF(AND('Mapa final'!$Y$20="Alta",'Mapa final'!$AA$20="Leve"),CONCATENATE("R2C",'Mapa final'!$O$20),"")</f>
        <v/>
      </c>
      <c r="O17" s="68" t="str">
        <f>IF(AND('Mapa final'!$Y$21="Alta",'Mapa final'!$AA$21="Leve"),CONCATENATE("R2C",'Mapa final'!$O$21),"")</f>
        <v/>
      </c>
      <c r="P17" s="66" t="str">
        <f>IF(AND('Mapa final'!$Y$16="Alta",'Mapa final'!$AA$16="Menor"),CONCATENATE("R2C",'Mapa final'!$O$16),"")</f>
        <v/>
      </c>
      <c r="Q17" s="67" t="str">
        <f>IF(AND('Mapa final'!$Y$17="Alta",'Mapa final'!$AA$17="Menor"),CONCATENATE("R2C",'Mapa final'!$O$17),"")</f>
        <v/>
      </c>
      <c r="R17" s="67" t="str">
        <f>IF(AND('Mapa final'!$Y$18="Alta",'Mapa final'!$AA$18="Menor"),CONCATENATE("R2C",'Mapa final'!$O$18),"")</f>
        <v/>
      </c>
      <c r="S17" s="67" t="str">
        <f>IF(AND('Mapa final'!$Y$19="Alta",'Mapa final'!$AA$19="Menor"),CONCATENATE("R2C",'Mapa final'!$O$19),"")</f>
        <v/>
      </c>
      <c r="T17" s="67" t="str">
        <f>IF(AND('Mapa final'!$Y$20="Alta",'Mapa final'!$AA$20="Menor"),CONCATENATE("R2C",'Mapa final'!$O$20),"")</f>
        <v/>
      </c>
      <c r="U17" s="68" t="str">
        <f>IF(AND('Mapa final'!$Y$21="Alta",'Mapa final'!$AA$21="Menor"),CONCATENATE("R2C",'Mapa final'!$O$21),"")</f>
        <v/>
      </c>
      <c r="V17" s="51" t="str">
        <f>IF(AND('Mapa final'!$Y$16="Alta",'Mapa final'!$AA$16="Moderado"),CONCATENATE("R2C",'Mapa final'!$O$16),"")</f>
        <v/>
      </c>
      <c r="W17" s="52" t="str">
        <f>IF(AND('Mapa final'!$Y$17="Alta",'Mapa final'!$AA$17="Moderado"),CONCATENATE("R2C",'Mapa final'!$O$17),"")</f>
        <v/>
      </c>
      <c r="X17" s="52" t="str">
        <f>IF(AND('Mapa final'!$Y$18="Alta",'Mapa final'!$AA$18="Moderado"),CONCATENATE("R2C",'Mapa final'!$O$18),"")</f>
        <v/>
      </c>
      <c r="Y17" s="52" t="str">
        <f>IF(AND('Mapa final'!$Y$19="Alta",'Mapa final'!$AA$19="Moderado"),CONCATENATE("R2C",'Mapa final'!$O$19),"")</f>
        <v/>
      </c>
      <c r="Z17" s="52" t="str">
        <f>IF(AND('Mapa final'!$Y$20="Alta",'Mapa final'!$AA$20="Moderado"),CONCATENATE("R2C",'Mapa final'!$O$20),"")</f>
        <v/>
      </c>
      <c r="AA17" s="53" t="str">
        <f>IF(AND('Mapa final'!$Y$21="Alta",'Mapa final'!$AA$21="Moderado"),CONCATENATE("R2C",'Mapa final'!$O$21),"")</f>
        <v/>
      </c>
      <c r="AB17" s="51" t="str">
        <f>IF(AND('Mapa final'!$Y$16="Alta",'Mapa final'!$AA$16="Mayor"),CONCATENATE("R2C",'Mapa final'!$O$16),"")</f>
        <v/>
      </c>
      <c r="AC17" s="52" t="str">
        <f>IF(AND('Mapa final'!$Y$17="Alta",'Mapa final'!$AA$17="Mayor"),CONCATENATE("R2C",'Mapa final'!$O$17),"")</f>
        <v/>
      </c>
      <c r="AD17" s="52" t="str">
        <f>IF(AND('Mapa final'!$Y$18="Alta",'Mapa final'!$AA$18="Mayor"),CONCATENATE("R2C",'Mapa final'!$O$18),"")</f>
        <v/>
      </c>
      <c r="AE17" s="52" t="str">
        <f>IF(AND('Mapa final'!$Y$19="Alta",'Mapa final'!$AA$19="Mayor"),CONCATENATE("R2C",'Mapa final'!$O$19),"")</f>
        <v/>
      </c>
      <c r="AF17" s="52" t="str">
        <f>IF(AND('Mapa final'!$Y$20="Alta",'Mapa final'!$AA$20="Mayor"),CONCATENATE("R2C",'Mapa final'!$O$20),"")</f>
        <v/>
      </c>
      <c r="AG17" s="53" t="str">
        <f>IF(AND('Mapa final'!$Y$21="Alta",'Mapa final'!$AA$21="Mayor"),CONCATENATE("R2C",'Mapa final'!$O$21),"")</f>
        <v/>
      </c>
      <c r="AH17" s="54" t="str">
        <f>IF(AND('Mapa final'!$Y$16="Alta",'Mapa final'!$AA$16="Catastrófico"),CONCATENATE("R2C",'Mapa final'!$O$16),"")</f>
        <v/>
      </c>
      <c r="AI17" s="55" t="str">
        <f>IF(AND('Mapa final'!$Y$17="Alta",'Mapa final'!$AA$17="Catastrófico"),CONCATENATE("R2C",'Mapa final'!$O$17),"")</f>
        <v/>
      </c>
      <c r="AJ17" s="55" t="str">
        <f>IF(AND('Mapa final'!$Y$18="Alta",'Mapa final'!$AA$18="Catastrófico"),CONCATENATE("R2C",'Mapa final'!$O$18),"")</f>
        <v/>
      </c>
      <c r="AK17" s="55" t="str">
        <f>IF(AND('Mapa final'!$Y$19="Alta",'Mapa final'!$AA$19="Catastrófico"),CONCATENATE("R2C",'Mapa final'!$O$19),"")</f>
        <v/>
      </c>
      <c r="AL17" s="55" t="str">
        <f>IF(AND('Mapa final'!$Y$20="Alta",'Mapa final'!$AA$20="Catastrófico"),CONCATENATE("R2C",'Mapa final'!$O$20),"")</f>
        <v/>
      </c>
      <c r="AM17" s="56" t="str">
        <f>IF(AND('Mapa final'!$Y$21="Alta",'Mapa final'!$AA$21="Catastrófico"),CONCATENATE("R2C",'Mapa final'!$O$21),"")</f>
        <v/>
      </c>
      <c r="AN17" s="82"/>
      <c r="AO17" s="376"/>
      <c r="AP17" s="377"/>
      <c r="AQ17" s="377"/>
      <c r="AR17" s="377"/>
      <c r="AS17" s="377"/>
      <c r="AT17" s="378"/>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3">
      <c r="A18" s="82"/>
      <c r="B18" s="325"/>
      <c r="C18" s="325"/>
      <c r="D18" s="326"/>
      <c r="E18" s="366"/>
      <c r="F18" s="367"/>
      <c r="G18" s="367"/>
      <c r="H18" s="367"/>
      <c r="I18" s="367"/>
      <c r="J18" s="66" t="str">
        <f>IF(AND('Mapa final'!$Y$22="Alta",'Mapa final'!$AA$22="Leve"),CONCATENATE("R3C",'Mapa final'!$O$22),"")</f>
        <v/>
      </c>
      <c r="K18" s="67" t="str">
        <f>IF(AND('Mapa final'!$Y$23="Alta",'Mapa final'!$AA$23="Leve"),CONCATENATE("R3C",'Mapa final'!$O$23),"")</f>
        <v/>
      </c>
      <c r="L18" s="67" t="str">
        <f>IF(AND('Mapa final'!$Y$24="Alta",'Mapa final'!$AA$24="Leve"),CONCATENATE("R3C",'Mapa final'!$O$24),"")</f>
        <v/>
      </c>
      <c r="M18" s="67" t="str">
        <f>IF(AND('Mapa final'!$Y$25="Alta",'Mapa final'!$AA$25="Leve"),CONCATENATE("R3C",'Mapa final'!$O$25),"")</f>
        <v/>
      </c>
      <c r="N18" s="67" t="str">
        <f>IF(AND('Mapa final'!$Y$26="Alta",'Mapa final'!$AA$26="Leve"),CONCATENATE("R3C",'Mapa final'!$O$26),"")</f>
        <v/>
      </c>
      <c r="O18" s="68" t="str">
        <f>IF(AND('Mapa final'!$Y$27="Alta",'Mapa final'!$AA$27="Leve"),CONCATENATE("R3C",'Mapa final'!$O$27),"")</f>
        <v/>
      </c>
      <c r="P18" s="66" t="str">
        <f>IF(AND('Mapa final'!$Y$22="Alta",'Mapa final'!$AA$22="Menor"),CONCATENATE("R3C",'Mapa final'!$O$22),"")</f>
        <v/>
      </c>
      <c r="Q18" s="67" t="str">
        <f>IF(AND('Mapa final'!$Y$23="Alta",'Mapa final'!$AA$23="Menor"),CONCATENATE("R3C",'Mapa final'!$O$23),"")</f>
        <v/>
      </c>
      <c r="R18" s="67" t="str">
        <f>IF(AND('Mapa final'!$Y$24="Alta",'Mapa final'!$AA$24="Menor"),CONCATENATE("R3C",'Mapa final'!$O$24),"")</f>
        <v/>
      </c>
      <c r="S18" s="67" t="str">
        <f>IF(AND('Mapa final'!$Y$25="Alta",'Mapa final'!$AA$25="Menor"),CONCATENATE("R3C",'Mapa final'!$O$25),"")</f>
        <v/>
      </c>
      <c r="T18" s="67" t="str">
        <f>IF(AND('Mapa final'!$Y$26="Alta",'Mapa final'!$AA$26="Menor"),CONCATENATE("R3C",'Mapa final'!$O$26),"")</f>
        <v/>
      </c>
      <c r="U18" s="68" t="str">
        <f>IF(AND('Mapa final'!$Y$27="Alta",'Mapa final'!$AA$27="Menor"),CONCATENATE("R3C",'Mapa final'!$O$27),"")</f>
        <v/>
      </c>
      <c r="V18" s="51" t="str">
        <f>IF(AND('Mapa final'!$Y$22="Alta",'Mapa final'!$AA$22="Moderado"),CONCATENATE("R3C",'Mapa final'!$O$22),"")</f>
        <v/>
      </c>
      <c r="W18" s="52" t="str">
        <f>IF(AND('Mapa final'!$Y$23="Alta",'Mapa final'!$AA$23="Moderado"),CONCATENATE("R3C",'Mapa final'!$O$23),"")</f>
        <v/>
      </c>
      <c r="X18" s="52" t="str">
        <f>IF(AND('Mapa final'!$Y$24="Alta",'Mapa final'!$AA$24="Moderado"),CONCATENATE("R3C",'Mapa final'!$O$24),"")</f>
        <v/>
      </c>
      <c r="Y18" s="52" t="str">
        <f>IF(AND('Mapa final'!$Y$25="Alta",'Mapa final'!$AA$25="Moderado"),CONCATENATE("R3C",'Mapa final'!$O$25),"")</f>
        <v/>
      </c>
      <c r="Z18" s="52" t="str">
        <f>IF(AND('Mapa final'!$Y$26="Alta",'Mapa final'!$AA$26="Moderado"),CONCATENATE("R3C",'Mapa final'!$O$26),"")</f>
        <v/>
      </c>
      <c r="AA18" s="53" t="str">
        <f>IF(AND('Mapa final'!$Y$27="Alta",'Mapa final'!$AA$27="Moderado"),CONCATENATE("R3C",'Mapa final'!$O$27),"")</f>
        <v/>
      </c>
      <c r="AB18" s="51" t="str">
        <f>IF(AND('Mapa final'!$Y$22="Alta",'Mapa final'!$AA$22="Mayor"),CONCATENATE("R3C",'Mapa final'!$O$22),"")</f>
        <v/>
      </c>
      <c r="AC18" s="52" t="str">
        <f>IF(AND('Mapa final'!$Y$23="Alta",'Mapa final'!$AA$23="Mayor"),CONCATENATE("R3C",'Mapa final'!$O$23),"")</f>
        <v/>
      </c>
      <c r="AD18" s="52" t="str">
        <f>IF(AND('Mapa final'!$Y$24="Alta",'Mapa final'!$AA$24="Mayor"),CONCATENATE("R3C",'Mapa final'!$O$24),"")</f>
        <v/>
      </c>
      <c r="AE18" s="52" t="str">
        <f>IF(AND('Mapa final'!$Y$25="Alta",'Mapa final'!$AA$25="Mayor"),CONCATENATE("R3C",'Mapa final'!$O$25),"")</f>
        <v/>
      </c>
      <c r="AF18" s="52" t="str">
        <f>IF(AND('Mapa final'!$Y$26="Alta",'Mapa final'!$AA$26="Mayor"),CONCATENATE("R3C",'Mapa final'!$O$26),"")</f>
        <v/>
      </c>
      <c r="AG18" s="53" t="str">
        <f>IF(AND('Mapa final'!$Y$27="Alta",'Mapa final'!$AA$27="Mayor"),CONCATENATE("R3C",'Mapa final'!$O$27),"")</f>
        <v/>
      </c>
      <c r="AH18" s="54" t="str">
        <f>IF(AND('Mapa final'!$Y$22="Alta",'Mapa final'!$AA$22="Catastrófico"),CONCATENATE("R3C",'Mapa final'!$O$22),"")</f>
        <v/>
      </c>
      <c r="AI18" s="55" t="str">
        <f>IF(AND('Mapa final'!$Y$23="Alta",'Mapa final'!$AA$23="Catastrófico"),CONCATENATE("R3C",'Mapa final'!$O$23),"")</f>
        <v/>
      </c>
      <c r="AJ18" s="55" t="str">
        <f>IF(AND('Mapa final'!$Y$24="Alta",'Mapa final'!$AA$24="Catastrófico"),CONCATENATE("R3C",'Mapa final'!$O$24),"")</f>
        <v/>
      </c>
      <c r="AK18" s="55" t="str">
        <f>IF(AND('Mapa final'!$Y$25="Alta",'Mapa final'!$AA$25="Catastrófico"),CONCATENATE("R3C",'Mapa final'!$O$25),"")</f>
        <v/>
      </c>
      <c r="AL18" s="55" t="str">
        <f>IF(AND('Mapa final'!$Y$26="Alta",'Mapa final'!$AA$26="Catastrófico"),CONCATENATE("R3C",'Mapa final'!$O$26),"")</f>
        <v/>
      </c>
      <c r="AM18" s="56" t="str">
        <f>IF(AND('Mapa final'!$Y$27="Alta",'Mapa final'!$AA$27="Catastrófico"),CONCATENATE("R3C",'Mapa final'!$O$27),"")</f>
        <v/>
      </c>
      <c r="AN18" s="82"/>
      <c r="AO18" s="376"/>
      <c r="AP18" s="377"/>
      <c r="AQ18" s="377"/>
      <c r="AR18" s="377"/>
      <c r="AS18" s="377"/>
      <c r="AT18" s="378"/>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3">
      <c r="A19" s="82"/>
      <c r="B19" s="325"/>
      <c r="C19" s="325"/>
      <c r="D19" s="326"/>
      <c r="E19" s="366"/>
      <c r="F19" s="367"/>
      <c r="G19" s="367"/>
      <c r="H19" s="367"/>
      <c r="I19" s="367"/>
      <c r="J19" s="66" t="str">
        <f>IF(AND('Mapa final'!$Y$28="Alta",'Mapa final'!$AA$28="Leve"),CONCATENATE("R4C",'Mapa final'!$O$28),"")</f>
        <v/>
      </c>
      <c r="K19" s="67" t="str">
        <f>IF(AND('Mapa final'!$Y$29="Alta",'Mapa final'!$AA$29="Leve"),CONCATENATE("R4C",'Mapa final'!$O$29),"")</f>
        <v/>
      </c>
      <c r="L19" s="67" t="str">
        <f>IF(AND('Mapa final'!$Y$30="Alta",'Mapa final'!$AA$30="Leve"),CONCATENATE("R4C",'Mapa final'!$O$30),"")</f>
        <v/>
      </c>
      <c r="M19" s="67" t="str">
        <f>IF(AND('Mapa final'!$Y$31="Alta",'Mapa final'!$AA$31="Leve"),CONCATENATE("R4C",'Mapa final'!$O$31),"")</f>
        <v/>
      </c>
      <c r="N19" s="67" t="str">
        <f>IF(AND('Mapa final'!$Y$32="Alta",'Mapa final'!$AA$32="Leve"),CONCATENATE("R4C",'Mapa final'!$O$32),"")</f>
        <v/>
      </c>
      <c r="O19" s="68" t="str">
        <f>IF(AND('Mapa final'!$Y$33="Alta",'Mapa final'!$AA$33="Leve"),CONCATENATE("R4C",'Mapa final'!$O$33),"")</f>
        <v/>
      </c>
      <c r="P19" s="66" t="str">
        <f>IF(AND('Mapa final'!$Y$28="Alta",'Mapa final'!$AA$28="Menor"),CONCATENATE("R4C",'Mapa final'!$O$28),"")</f>
        <v/>
      </c>
      <c r="Q19" s="67" t="str">
        <f>IF(AND('Mapa final'!$Y$29="Alta",'Mapa final'!$AA$29="Menor"),CONCATENATE("R4C",'Mapa final'!$O$29),"")</f>
        <v/>
      </c>
      <c r="R19" s="67" t="str">
        <f>IF(AND('Mapa final'!$Y$30="Alta",'Mapa final'!$AA$30="Menor"),CONCATENATE("R4C",'Mapa final'!$O$30),"")</f>
        <v/>
      </c>
      <c r="S19" s="67" t="str">
        <f>IF(AND('Mapa final'!$Y$31="Alta",'Mapa final'!$AA$31="Menor"),CONCATENATE("R4C",'Mapa final'!$O$31),"")</f>
        <v/>
      </c>
      <c r="T19" s="67" t="str">
        <f>IF(AND('Mapa final'!$Y$32="Alta",'Mapa final'!$AA$32="Menor"),CONCATENATE("R4C",'Mapa final'!$O$32),"")</f>
        <v/>
      </c>
      <c r="U19" s="68" t="str">
        <f>IF(AND('Mapa final'!$Y$33="Alta",'Mapa final'!$AA$33="Menor"),CONCATENATE("R4C",'Mapa final'!$O$33),"")</f>
        <v/>
      </c>
      <c r="V19" s="51" t="str">
        <f>IF(AND('Mapa final'!$Y$28="Alta",'Mapa final'!$AA$28="Moderado"),CONCATENATE("R4C",'Mapa final'!$O$28),"")</f>
        <v/>
      </c>
      <c r="W19" s="52" t="str">
        <f>IF(AND('Mapa final'!$Y$29="Alta",'Mapa final'!$AA$29="Moderado"),CONCATENATE("R4C",'Mapa final'!$O$29),"")</f>
        <v/>
      </c>
      <c r="X19" s="52" t="str">
        <f>IF(AND('Mapa final'!$Y$30="Alta",'Mapa final'!$AA$30="Moderado"),CONCATENATE("R4C",'Mapa final'!$O$30),"")</f>
        <v/>
      </c>
      <c r="Y19" s="52" t="str">
        <f>IF(AND('Mapa final'!$Y$31="Alta",'Mapa final'!$AA$31="Moderado"),CONCATENATE("R4C",'Mapa final'!$O$31),"")</f>
        <v/>
      </c>
      <c r="Z19" s="52" t="str">
        <f>IF(AND('Mapa final'!$Y$32="Alta",'Mapa final'!$AA$32="Moderado"),CONCATENATE("R4C",'Mapa final'!$O$32),"")</f>
        <v/>
      </c>
      <c r="AA19" s="53" t="str">
        <f>IF(AND('Mapa final'!$Y$33="Alta",'Mapa final'!$AA$33="Moderado"),CONCATENATE("R4C",'Mapa final'!$O$33),"")</f>
        <v/>
      </c>
      <c r="AB19" s="51" t="str">
        <f>IF(AND('Mapa final'!$Y$28="Alta",'Mapa final'!$AA$28="Mayor"),CONCATENATE("R4C",'Mapa final'!$O$28),"")</f>
        <v/>
      </c>
      <c r="AC19" s="52" t="str">
        <f>IF(AND('Mapa final'!$Y$29="Alta",'Mapa final'!$AA$29="Mayor"),CONCATENATE("R4C",'Mapa final'!$O$29),"")</f>
        <v/>
      </c>
      <c r="AD19" s="52" t="str">
        <f>IF(AND('Mapa final'!$Y$30="Alta",'Mapa final'!$AA$30="Mayor"),CONCATENATE("R4C",'Mapa final'!$O$30),"")</f>
        <v/>
      </c>
      <c r="AE19" s="52" t="str">
        <f>IF(AND('Mapa final'!$Y$31="Alta",'Mapa final'!$AA$31="Mayor"),CONCATENATE("R4C",'Mapa final'!$O$31),"")</f>
        <v/>
      </c>
      <c r="AF19" s="52" t="str">
        <f>IF(AND('Mapa final'!$Y$32="Alta",'Mapa final'!$AA$32="Mayor"),CONCATENATE("R4C",'Mapa final'!$O$32),"")</f>
        <v/>
      </c>
      <c r="AG19" s="53" t="str">
        <f>IF(AND('Mapa final'!$Y$33="Alta",'Mapa final'!$AA$33="Mayor"),CONCATENATE("R4C",'Mapa final'!$O$33),"")</f>
        <v/>
      </c>
      <c r="AH19" s="54" t="str">
        <f>IF(AND('Mapa final'!$Y$28="Alta",'Mapa final'!$AA$28="Catastrófico"),CONCATENATE("R4C",'Mapa final'!$O$28),"")</f>
        <v/>
      </c>
      <c r="AI19" s="55" t="str">
        <f>IF(AND('Mapa final'!$Y$29="Alta",'Mapa final'!$AA$29="Catastrófico"),CONCATENATE("R4C",'Mapa final'!$O$29),"")</f>
        <v/>
      </c>
      <c r="AJ19" s="55" t="str">
        <f>IF(AND('Mapa final'!$Y$30="Alta",'Mapa final'!$AA$30="Catastrófico"),CONCATENATE("R4C",'Mapa final'!$O$30),"")</f>
        <v/>
      </c>
      <c r="AK19" s="55" t="str">
        <f>IF(AND('Mapa final'!$Y$31="Alta",'Mapa final'!$AA$31="Catastrófico"),CONCATENATE("R4C",'Mapa final'!$O$31),"")</f>
        <v/>
      </c>
      <c r="AL19" s="55" t="str">
        <f>IF(AND('Mapa final'!$Y$32="Alta",'Mapa final'!$AA$32="Catastrófico"),CONCATENATE("R4C",'Mapa final'!$O$32),"")</f>
        <v/>
      </c>
      <c r="AM19" s="56" t="str">
        <f>IF(AND('Mapa final'!$Y$33="Alta",'Mapa final'!$AA$33="Catastrófico"),CONCATENATE("R4C",'Mapa final'!$O$33),"")</f>
        <v/>
      </c>
      <c r="AN19" s="82"/>
      <c r="AO19" s="376"/>
      <c r="AP19" s="377"/>
      <c r="AQ19" s="377"/>
      <c r="AR19" s="377"/>
      <c r="AS19" s="377"/>
      <c r="AT19" s="378"/>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3">
      <c r="A20" s="82"/>
      <c r="B20" s="325"/>
      <c r="C20" s="325"/>
      <c r="D20" s="326"/>
      <c r="E20" s="366"/>
      <c r="F20" s="367"/>
      <c r="G20" s="367"/>
      <c r="H20" s="367"/>
      <c r="I20" s="367"/>
      <c r="J20" s="66" t="str">
        <f>IF(AND('Mapa final'!$Y$34="Alta",'Mapa final'!$AA$34="Leve"),CONCATENATE("R5C",'Mapa final'!$O$34),"")</f>
        <v/>
      </c>
      <c r="K20" s="67" t="str">
        <f>IF(AND('Mapa final'!$Y$35="Alta",'Mapa final'!$AA$35="Leve"),CONCATENATE("R5C",'Mapa final'!$O$35),"")</f>
        <v/>
      </c>
      <c r="L20" s="67" t="str">
        <f>IF(AND('Mapa final'!$Y$36="Alta",'Mapa final'!$AA$36="Leve"),CONCATENATE("R5C",'Mapa final'!$O$36),"")</f>
        <v/>
      </c>
      <c r="M20" s="67" t="str">
        <f>IF(AND('Mapa final'!$Y$37="Alta",'Mapa final'!$AA$37="Leve"),CONCATENATE("R5C",'Mapa final'!$O$37),"")</f>
        <v/>
      </c>
      <c r="N20" s="67" t="str">
        <f>IF(AND('Mapa final'!$Y$38="Alta",'Mapa final'!$AA$38="Leve"),CONCATENATE("R5C",'Mapa final'!$O$38),"")</f>
        <v/>
      </c>
      <c r="O20" s="68" t="str">
        <f>IF(AND('Mapa final'!$Y$39="Alta",'Mapa final'!$AA$39="Leve"),CONCATENATE("R5C",'Mapa final'!$O$39),"")</f>
        <v/>
      </c>
      <c r="P20" s="66" t="str">
        <f>IF(AND('Mapa final'!$Y$34="Alta",'Mapa final'!$AA$34="Menor"),CONCATENATE("R5C",'Mapa final'!$O$34),"")</f>
        <v/>
      </c>
      <c r="Q20" s="67" t="str">
        <f>IF(AND('Mapa final'!$Y$35="Alta",'Mapa final'!$AA$35="Menor"),CONCATENATE("R5C",'Mapa final'!$O$35),"")</f>
        <v/>
      </c>
      <c r="R20" s="67" t="str">
        <f>IF(AND('Mapa final'!$Y$36="Alta",'Mapa final'!$AA$36="Menor"),CONCATENATE("R5C",'Mapa final'!$O$36),"")</f>
        <v/>
      </c>
      <c r="S20" s="67" t="str">
        <f>IF(AND('Mapa final'!$Y$37="Alta",'Mapa final'!$AA$37="Menor"),CONCATENATE("R5C",'Mapa final'!$O$37),"")</f>
        <v/>
      </c>
      <c r="T20" s="67" t="str">
        <f>IF(AND('Mapa final'!$Y$38="Alta",'Mapa final'!$AA$38="Menor"),CONCATENATE("R5C",'Mapa final'!$O$38),"")</f>
        <v/>
      </c>
      <c r="U20" s="68" t="str">
        <f>IF(AND('Mapa final'!$Y$39="Alta",'Mapa final'!$AA$39="Menor"),CONCATENATE("R5C",'Mapa final'!$O$39),"")</f>
        <v/>
      </c>
      <c r="V20" s="51" t="str">
        <f>IF(AND('Mapa final'!$Y$34="Alta",'Mapa final'!$AA$34="Moderado"),CONCATENATE("R5C",'Mapa final'!$O$34),"")</f>
        <v/>
      </c>
      <c r="W20" s="52" t="str">
        <f>IF(AND('Mapa final'!$Y$35="Alta",'Mapa final'!$AA$35="Moderado"),CONCATENATE("R5C",'Mapa final'!$O$35),"")</f>
        <v/>
      </c>
      <c r="X20" s="52" t="str">
        <f>IF(AND('Mapa final'!$Y$36="Alta",'Mapa final'!$AA$36="Moderado"),CONCATENATE("R5C",'Mapa final'!$O$36),"")</f>
        <v/>
      </c>
      <c r="Y20" s="52" t="str">
        <f>IF(AND('Mapa final'!$Y$37="Alta",'Mapa final'!$AA$37="Moderado"),CONCATENATE("R5C",'Mapa final'!$O$37),"")</f>
        <v/>
      </c>
      <c r="Z20" s="52" t="str">
        <f>IF(AND('Mapa final'!$Y$38="Alta",'Mapa final'!$AA$38="Moderado"),CONCATENATE("R5C",'Mapa final'!$O$38),"")</f>
        <v/>
      </c>
      <c r="AA20" s="53" t="str">
        <f>IF(AND('Mapa final'!$Y$39="Alta",'Mapa final'!$AA$39="Moderado"),CONCATENATE("R5C",'Mapa final'!$O$39),"")</f>
        <v/>
      </c>
      <c r="AB20" s="51" t="str">
        <f>IF(AND('Mapa final'!$Y$34="Alta",'Mapa final'!$AA$34="Mayor"),CONCATENATE("R5C",'Mapa final'!$O$34),"")</f>
        <v/>
      </c>
      <c r="AC20" s="52" t="str">
        <f>IF(AND('Mapa final'!$Y$35="Alta",'Mapa final'!$AA$35="Mayor"),CONCATENATE("R5C",'Mapa final'!$O$35),"")</f>
        <v/>
      </c>
      <c r="AD20" s="52" t="str">
        <f>IF(AND('Mapa final'!$Y$36="Alta",'Mapa final'!$AA$36="Mayor"),CONCATENATE("R5C",'Mapa final'!$O$36),"")</f>
        <v/>
      </c>
      <c r="AE20" s="52" t="str">
        <f>IF(AND('Mapa final'!$Y$37="Alta",'Mapa final'!$AA$37="Mayor"),CONCATENATE("R5C",'Mapa final'!$O$37),"")</f>
        <v/>
      </c>
      <c r="AF20" s="52" t="str">
        <f>IF(AND('Mapa final'!$Y$38="Alta",'Mapa final'!$AA$38="Mayor"),CONCATENATE("R5C",'Mapa final'!$O$38),"")</f>
        <v/>
      </c>
      <c r="AG20" s="53" t="str">
        <f>IF(AND('Mapa final'!$Y$39="Alta",'Mapa final'!$AA$39="Mayor"),CONCATENATE("R5C",'Mapa final'!$O$39),"")</f>
        <v/>
      </c>
      <c r="AH20" s="54" t="str">
        <f>IF(AND('Mapa final'!$Y$34="Alta",'Mapa final'!$AA$34="Catastrófico"),CONCATENATE("R5C",'Mapa final'!$O$34),"")</f>
        <v/>
      </c>
      <c r="AI20" s="55" t="str">
        <f>IF(AND('Mapa final'!$Y$35="Alta",'Mapa final'!$AA$35="Catastrófico"),CONCATENATE("R5C",'Mapa final'!$O$35),"")</f>
        <v/>
      </c>
      <c r="AJ20" s="55" t="str">
        <f>IF(AND('Mapa final'!$Y$36="Alta",'Mapa final'!$AA$36="Catastrófico"),CONCATENATE("R5C",'Mapa final'!$O$36),"")</f>
        <v/>
      </c>
      <c r="AK20" s="55" t="str">
        <f>IF(AND('Mapa final'!$Y$37="Alta",'Mapa final'!$AA$37="Catastrófico"),CONCATENATE("R5C",'Mapa final'!$O$37),"")</f>
        <v/>
      </c>
      <c r="AL20" s="55" t="str">
        <f>IF(AND('Mapa final'!$Y$38="Alta",'Mapa final'!$AA$38="Catastrófico"),CONCATENATE("R5C",'Mapa final'!$O$38),"")</f>
        <v/>
      </c>
      <c r="AM20" s="56" t="str">
        <f>IF(AND('Mapa final'!$Y$39="Alta",'Mapa final'!$AA$39="Catastrófico"),CONCATENATE("R5C",'Mapa final'!$O$39),"")</f>
        <v/>
      </c>
      <c r="AN20" s="82"/>
      <c r="AO20" s="376"/>
      <c r="AP20" s="377"/>
      <c r="AQ20" s="377"/>
      <c r="AR20" s="377"/>
      <c r="AS20" s="377"/>
      <c r="AT20" s="378"/>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3">
      <c r="A21" s="82"/>
      <c r="B21" s="325"/>
      <c r="C21" s="325"/>
      <c r="D21" s="326"/>
      <c r="E21" s="366"/>
      <c r="F21" s="367"/>
      <c r="G21" s="367"/>
      <c r="H21" s="367"/>
      <c r="I21" s="367"/>
      <c r="J21" s="66" t="str">
        <f>IF(AND('Mapa final'!$Y$40="Alta",'Mapa final'!$AA$40="Leve"),CONCATENATE("R6C",'Mapa final'!$O$40),"")</f>
        <v/>
      </c>
      <c r="K21" s="67" t="str">
        <f>IF(AND('Mapa final'!$Y$41="Alta",'Mapa final'!$AA$41="Leve"),CONCATENATE("R6C",'Mapa final'!$O$41),"")</f>
        <v/>
      </c>
      <c r="L21" s="67" t="str">
        <f>IF(AND('Mapa final'!$Y$42="Alta",'Mapa final'!$AA$42="Leve"),CONCATENATE("R6C",'Mapa final'!$O$42),"")</f>
        <v/>
      </c>
      <c r="M21" s="67" t="str">
        <f>IF(AND('Mapa final'!$Y$43="Alta",'Mapa final'!$AA$43="Leve"),CONCATENATE("R6C",'Mapa final'!$O$43),"")</f>
        <v/>
      </c>
      <c r="N21" s="67" t="str">
        <f>IF(AND('Mapa final'!$Y$44="Alta",'Mapa final'!$AA$44="Leve"),CONCATENATE("R6C",'Mapa final'!$O$44),"")</f>
        <v/>
      </c>
      <c r="O21" s="68" t="str">
        <f>IF(AND('Mapa final'!$Y$45="Alta",'Mapa final'!$AA$45="Leve"),CONCATENATE("R6C",'Mapa final'!$O$45),"")</f>
        <v/>
      </c>
      <c r="P21" s="66" t="str">
        <f>IF(AND('Mapa final'!$Y$40="Alta",'Mapa final'!$AA$40="Menor"),CONCATENATE("R6C",'Mapa final'!$O$40),"")</f>
        <v/>
      </c>
      <c r="Q21" s="67" t="str">
        <f>IF(AND('Mapa final'!$Y$41="Alta",'Mapa final'!$AA$41="Menor"),CONCATENATE("R6C",'Mapa final'!$O$41),"")</f>
        <v/>
      </c>
      <c r="R21" s="67" t="str">
        <f>IF(AND('Mapa final'!$Y$42="Alta",'Mapa final'!$AA$42="Menor"),CONCATENATE("R6C",'Mapa final'!$O$42),"")</f>
        <v/>
      </c>
      <c r="S21" s="67" t="str">
        <f>IF(AND('Mapa final'!$Y$43="Alta",'Mapa final'!$AA$43="Menor"),CONCATENATE("R6C",'Mapa final'!$O$43),"")</f>
        <v/>
      </c>
      <c r="T21" s="67" t="str">
        <f>IF(AND('Mapa final'!$Y$44="Alta",'Mapa final'!$AA$44="Menor"),CONCATENATE("R6C",'Mapa final'!$O$44),"")</f>
        <v/>
      </c>
      <c r="U21" s="68" t="str">
        <f>IF(AND('Mapa final'!$Y$45="Alta",'Mapa final'!$AA$45="Menor"),CONCATENATE("R6C",'Mapa final'!$O$45),"")</f>
        <v/>
      </c>
      <c r="V21" s="51" t="str">
        <f>IF(AND('Mapa final'!$Y$40="Alta",'Mapa final'!$AA$40="Moderado"),CONCATENATE("R6C",'Mapa final'!$O$40),"")</f>
        <v/>
      </c>
      <c r="W21" s="52" t="str">
        <f>IF(AND('Mapa final'!$Y$41="Alta",'Mapa final'!$AA$41="Moderado"),CONCATENATE("R6C",'Mapa final'!$O$41),"")</f>
        <v/>
      </c>
      <c r="X21" s="52" t="str">
        <f>IF(AND('Mapa final'!$Y$42="Alta",'Mapa final'!$AA$42="Moderado"),CONCATENATE("R6C",'Mapa final'!$O$42),"")</f>
        <v/>
      </c>
      <c r="Y21" s="52" t="str">
        <f>IF(AND('Mapa final'!$Y$43="Alta",'Mapa final'!$AA$43="Moderado"),CONCATENATE("R6C",'Mapa final'!$O$43),"")</f>
        <v/>
      </c>
      <c r="Z21" s="52" t="str">
        <f>IF(AND('Mapa final'!$Y$44="Alta",'Mapa final'!$AA$44="Moderado"),CONCATENATE("R6C",'Mapa final'!$O$44),"")</f>
        <v/>
      </c>
      <c r="AA21" s="53" t="str">
        <f>IF(AND('Mapa final'!$Y$45="Alta",'Mapa final'!$AA$45="Moderado"),CONCATENATE("R6C",'Mapa final'!$O$45),"")</f>
        <v/>
      </c>
      <c r="AB21" s="51" t="str">
        <f>IF(AND('Mapa final'!$Y$40="Alta",'Mapa final'!$AA$40="Mayor"),CONCATENATE("R6C",'Mapa final'!$O$40),"")</f>
        <v/>
      </c>
      <c r="AC21" s="52" t="str">
        <f>IF(AND('Mapa final'!$Y$41="Alta",'Mapa final'!$AA$41="Mayor"),CONCATENATE("R6C",'Mapa final'!$O$41),"")</f>
        <v/>
      </c>
      <c r="AD21" s="52" t="str">
        <f>IF(AND('Mapa final'!$Y$42="Alta",'Mapa final'!$AA$42="Mayor"),CONCATENATE("R6C",'Mapa final'!$O$42),"")</f>
        <v/>
      </c>
      <c r="AE21" s="52" t="str">
        <f>IF(AND('Mapa final'!$Y$43="Alta",'Mapa final'!$AA$43="Mayor"),CONCATENATE("R6C",'Mapa final'!$O$43),"")</f>
        <v/>
      </c>
      <c r="AF21" s="52" t="str">
        <f>IF(AND('Mapa final'!$Y$44="Alta",'Mapa final'!$AA$44="Mayor"),CONCATENATE("R6C",'Mapa final'!$O$44),"")</f>
        <v/>
      </c>
      <c r="AG21" s="53" t="str">
        <f>IF(AND('Mapa final'!$Y$45="Alta",'Mapa final'!$AA$45="Mayor"),CONCATENATE("R6C",'Mapa final'!$O$45),"")</f>
        <v/>
      </c>
      <c r="AH21" s="54" t="str">
        <f>IF(AND('Mapa final'!$Y$40="Alta",'Mapa final'!$AA$40="Catastrófico"),CONCATENATE("R6C",'Mapa final'!$O$40),"")</f>
        <v/>
      </c>
      <c r="AI21" s="55" t="str">
        <f>IF(AND('Mapa final'!$Y$41="Alta",'Mapa final'!$AA$41="Catastrófico"),CONCATENATE("R6C",'Mapa final'!$O$41),"")</f>
        <v/>
      </c>
      <c r="AJ21" s="55" t="str">
        <f>IF(AND('Mapa final'!$Y$42="Alta",'Mapa final'!$AA$42="Catastrófico"),CONCATENATE("R6C",'Mapa final'!$O$42),"")</f>
        <v/>
      </c>
      <c r="AK21" s="55" t="str">
        <f>IF(AND('Mapa final'!$Y$43="Alta",'Mapa final'!$AA$43="Catastrófico"),CONCATENATE("R6C",'Mapa final'!$O$43),"")</f>
        <v/>
      </c>
      <c r="AL21" s="55" t="str">
        <f>IF(AND('Mapa final'!$Y$44="Alta",'Mapa final'!$AA$44="Catastrófico"),CONCATENATE("R6C",'Mapa final'!$O$44),"")</f>
        <v/>
      </c>
      <c r="AM21" s="56" t="str">
        <f>IF(AND('Mapa final'!$Y$45="Alta",'Mapa final'!$AA$45="Catastrófico"),CONCATENATE("R6C",'Mapa final'!$O$45),"")</f>
        <v/>
      </c>
      <c r="AN21" s="82"/>
      <c r="AO21" s="376"/>
      <c r="AP21" s="377"/>
      <c r="AQ21" s="377"/>
      <c r="AR21" s="377"/>
      <c r="AS21" s="377"/>
      <c r="AT21" s="378"/>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3">
      <c r="A22" s="82"/>
      <c r="B22" s="325"/>
      <c r="C22" s="325"/>
      <c r="D22" s="326"/>
      <c r="E22" s="366"/>
      <c r="F22" s="367"/>
      <c r="G22" s="367"/>
      <c r="H22" s="367"/>
      <c r="I22" s="367"/>
      <c r="J22" s="66" t="str">
        <f>IF(AND('Mapa final'!$Y$46="Alta",'Mapa final'!$AA$46="Leve"),CONCATENATE("R7C",'Mapa final'!$O$46),"")</f>
        <v/>
      </c>
      <c r="K22" s="67" t="str">
        <f>IF(AND('Mapa final'!$Y$47="Alta",'Mapa final'!$AA$47="Leve"),CONCATENATE("R7C",'Mapa final'!$O$47),"")</f>
        <v/>
      </c>
      <c r="L22" s="67" t="str">
        <f>IF(AND('Mapa final'!$Y$48="Alta",'Mapa final'!$AA$48="Leve"),CONCATENATE("R7C",'Mapa final'!$O$48),"")</f>
        <v/>
      </c>
      <c r="M22" s="67" t="str">
        <f>IF(AND('Mapa final'!$Y$49="Alta",'Mapa final'!$AA$49="Leve"),CONCATENATE("R7C",'Mapa final'!$O$49),"")</f>
        <v/>
      </c>
      <c r="N22" s="67" t="str">
        <f>IF(AND('Mapa final'!$Y$50="Alta",'Mapa final'!$AA$50="Leve"),CONCATENATE("R7C",'Mapa final'!$O$50),"")</f>
        <v/>
      </c>
      <c r="O22" s="68" t="str">
        <f>IF(AND('Mapa final'!$Y$51="Alta",'Mapa final'!$AA$51="Leve"),CONCATENATE("R7C",'Mapa final'!$O$51),"")</f>
        <v/>
      </c>
      <c r="P22" s="66" t="str">
        <f>IF(AND('Mapa final'!$Y$46="Alta",'Mapa final'!$AA$46="Menor"),CONCATENATE("R7C",'Mapa final'!$O$46),"")</f>
        <v/>
      </c>
      <c r="Q22" s="67" t="str">
        <f>IF(AND('Mapa final'!$Y$47="Alta",'Mapa final'!$AA$47="Menor"),CONCATENATE("R7C",'Mapa final'!$O$47),"")</f>
        <v/>
      </c>
      <c r="R22" s="67" t="str">
        <f>IF(AND('Mapa final'!$Y$48="Alta",'Mapa final'!$AA$48="Menor"),CONCATENATE("R7C",'Mapa final'!$O$48),"")</f>
        <v/>
      </c>
      <c r="S22" s="67" t="str">
        <f>IF(AND('Mapa final'!$Y$49="Alta",'Mapa final'!$AA$49="Menor"),CONCATENATE("R7C",'Mapa final'!$O$49),"")</f>
        <v/>
      </c>
      <c r="T22" s="67" t="str">
        <f>IF(AND('Mapa final'!$Y$50="Alta",'Mapa final'!$AA$50="Menor"),CONCATENATE("R7C",'Mapa final'!$O$50),"")</f>
        <v/>
      </c>
      <c r="U22" s="68" t="str">
        <f>IF(AND('Mapa final'!$Y$51="Alta",'Mapa final'!$AA$51="Menor"),CONCATENATE("R7C",'Mapa final'!$O$51),"")</f>
        <v/>
      </c>
      <c r="V22" s="51" t="str">
        <f>IF(AND('Mapa final'!$Y$46="Alta",'Mapa final'!$AA$46="Moderado"),CONCATENATE("R7C",'Mapa final'!$O$46),"")</f>
        <v/>
      </c>
      <c r="W22" s="52" t="str">
        <f>IF(AND('Mapa final'!$Y$47="Alta",'Mapa final'!$AA$47="Moderado"),CONCATENATE("R7C",'Mapa final'!$O$47),"")</f>
        <v/>
      </c>
      <c r="X22" s="52" t="str">
        <f>IF(AND('Mapa final'!$Y$48="Alta",'Mapa final'!$AA$48="Moderado"),CONCATENATE("R7C",'Mapa final'!$O$48),"")</f>
        <v/>
      </c>
      <c r="Y22" s="52" t="str">
        <f>IF(AND('Mapa final'!$Y$49="Alta",'Mapa final'!$AA$49="Moderado"),CONCATENATE("R7C",'Mapa final'!$O$49),"")</f>
        <v/>
      </c>
      <c r="Z22" s="52" t="str">
        <f>IF(AND('Mapa final'!$Y$50="Alta",'Mapa final'!$AA$50="Moderado"),CONCATENATE("R7C",'Mapa final'!$O$50),"")</f>
        <v/>
      </c>
      <c r="AA22" s="53" t="str">
        <f>IF(AND('Mapa final'!$Y$51="Alta",'Mapa final'!$AA$51="Moderado"),CONCATENATE("R7C",'Mapa final'!$O$51),"")</f>
        <v/>
      </c>
      <c r="AB22" s="51" t="str">
        <f>IF(AND('Mapa final'!$Y$46="Alta",'Mapa final'!$AA$46="Mayor"),CONCATENATE("R7C",'Mapa final'!$O$46),"")</f>
        <v/>
      </c>
      <c r="AC22" s="52" t="str">
        <f>IF(AND('Mapa final'!$Y$47="Alta",'Mapa final'!$AA$47="Mayor"),CONCATENATE("R7C",'Mapa final'!$O$47),"")</f>
        <v/>
      </c>
      <c r="AD22" s="52" t="str">
        <f>IF(AND('Mapa final'!$Y$48="Alta",'Mapa final'!$AA$48="Mayor"),CONCATENATE("R7C",'Mapa final'!$O$48),"")</f>
        <v/>
      </c>
      <c r="AE22" s="52" t="str">
        <f>IF(AND('Mapa final'!$Y$49="Alta",'Mapa final'!$AA$49="Mayor"),CONCATENATE("R7C",'Mapa final'!$O$49),"")</f>
        <v/>
      </c>
      <c r="AF22" s="52" t="str">
        <f>IF(AND('Mapa final'!$Y$50="Alta",'Mapa final'!$AA$50="Mayor"),CONCATENATE("R7C",'Mapa final'!$O$50),"")</f>
        <v/>
      </c>
      <c r="AG22" s="53" t="str">
        <f>IF(AND('Mapa final'!$Y$51="Alta",'Mapa final'!$AA$51="Mayor"),CONCATENATE("R7C",'Mapa final'!$O$51),"")</f>
        <v/>
      </c>
      <c r="AH22" s="54" t="str">
        <f>IF(AND('Mapa final'!$Y$46="Alta",'Mapa final'!$AA$46="Catastrófico"),CONCATENATE("R7C",'Mapa final'!$O$46),"")</f>
        <v/>
      </c>
      <c r="AI22" s="55" t="str">
        <f>IF(AND('Mapa final'!$Y$47="Alta",'Mapa final'!$AA$47="Catastrófico"),CONCATENATE("R7C",'Mapa final'!$O$47),"")</f>
        <v/>
      </c>
      <c r="AJ22" s="55" t="str">
        <f>IF(AND('Mapa final'!$Y$48="Alta",'Mapa final'!$AA$48="Catastrófico"),CONCATENATE("R7C",'Mapa final'!$O$48),"")</f>
        <v/>
      </c>
      <c r="AK22" s="55" t="str">
        <f>IF(AND('Mapa final'!$Y$49="Alta",'Mapa final'!$AA$49="Catastrófico"),CONCATENATE("R7C",'Mapa final'!$O$49),"")</f>
        <v/>
      </c>
      <c r="AL22" s="55" t="str">
        <f>IF(AND('Mapa final'!$Y$50="Alta",'Mapa final'!$AA$50="Catastrófico"),CONCATENATE("R7C",'Mapa final'!$O$50),"")</f>
        <v/>
      </c>
      <c r="AM22" s="56" t="str">
        <f>IF(AND('Mapa final'!$Y$51="Alta",'Mapa final'!$AA$51="Catastrófico"),CONCATENATE("R7C",'Mapa final'!$O$51),"")</f>
        <v/>
      </c>
      <c r="AN22" s="82"/>
      <c r="AO22" s="376"/>
      <c r="AP22" s="377"/>
      <c r="AQ22" s="377"/>
      <c r="AR22" s="377"/>
      <c r="AS22" s="377"/>
      <c r="AT22" s="378"/>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3">
      <c r="A23" s="82"/>
      <c r="B23" s="325"/>
      <c r="C23" s="325"/>
      <c r="D23" s="326"/>
      <c r="E23" s="366"/>
      <c r="F23" s="367"/>
      <c r="G23" s="367"/>
      <c r="H23" s="367"/>
      <c r="I23" s="367"/>
      <c r="J23" s="66" t="str">
        <f>IF(AND('Mapa final'!$Y$52="Alta",'Mapa final'!$AA$52="Leve"),CONCATENATE("R8C",'Mapa final'!$O$52),"")</f>
        <v/>
      </c>
      <c r="K23" s="67" t="str">
        <f>IF(AND('Mapa final'!$Y$53="Alta",'Mapa final'!$AA$53="Leve"),CONCATENATE("R8C",'Mapa final'!$O$53),"")</f>
        <v/>
      </c>
      <c r="L23" s="67" t="str">
        <f>IF(AND('Mapa final'!$Y$54="Alta",'Mapa final'!$AA$54="Leve"),CONCATENATE("R8C",'Mapa final'!$O$54),"")</f>
        <v/>
      </c>
      <c r="M23" s="67" t="str">
        <f>IF(AND('Mapa final'!$Y$55="Alta",'Mapa final'!$AA$55="Leve"),CONCATENATE("R8C",'Mapa final'!$O$55),"")</f>
        <v/>
      </c>
      <c r="N23" s="67" t="str">
        <f>IF(AND('Mapa final'!$Y$56="Alta",'Mapa final'!$AA$56="Leve"),CONCATENATE("R8C",'Mapa final'!$O$56),"")</f>
        <v/>
      </c>
      <c r="O23" s="68" t="str">
        <f>IF(AND('Mapa final'!$Y$57="Alta",'Mapa final'!$AA$57="Leve"),CONCATENATE("R8C",'Mapa final'!$O$57),"")</f>
        <v/>
      </c>
      <c r="P23" s="66" t="str">
        <f>IF(AND('Mapa final'!$Y$52="Alta",'Mapa final'!$AA$52="Menor"),CONCATENATE("R8C",'Mapa final'!$O$52),"")</f>
        <v/>
      </c>
      <c r="Q23" s="67" t="str">
        <f>IF(AND('Mapa final'!$Y$53="Alta",'Mapa final'!$AA$53="Menor"),CONCATENATE("R8C",'Mapa final'!$O$53),"")</f>
        <v/>
      </c>
      <c r="R23" s="67" t="str">
        <f>IF(AND('Mapa final'!$Y$54="Alta",'Mapa final'!$AA$54="Menor"),CONCATENATE("R8C",'Mapa final'!$O$54),"")</f>
        <v/>
      </c>
      <c r="S23" s="67" t="str">
        <f>IF(AND('Mapa final'!$Y$55="Alta",'Mapa final'!$AA$55="Menor"),CONCATENATE("R8C",'Mapa final'!$O$55),"")</f>
        <v/>
      </c>
      <c r="T23" s="67" t="str">
        <f>IF(AND('Mapa final'!$Y$56="Alta",'Mapa final'!$AA$56="Menor"),CONCATENATE("R8C",'Mapa final'!$O$56),"")</f>
        <v/>
      </c>
      <c r="U23" s="68" t="str">
        <f>IF(AND('Mapa final'!$Y$57="Alta",'Mapa final'!$AA$57="Menor"),CONCATENATE("R8C",'Mapa final'!$O$57),"")</f>
        <v/>
      </c>
      <c r="V23" s="51" t="str">
        <f>IF(AND('Mapa final'!$Y$52="Alta",'Mapa final'!$AA$52="Moderado"),CONCATENATE("R8C",'Mapa final'!$O$52),"")</f>
        <v/>
      </c>
      <c r="W23" s="52" t="str">
        <f>IF(AND('Mapa final'!$Y$53="Alta",'Mapa final'!$AA$53="Moderado"),CONCATENATE("R8C",'Mapa final'!$O$53),"")</f>
        <v/>
      </c>
      <c r="X23" s="52" t="str">
        <f>IF(AND('Mapa final'!$Y$54="Alta",'Mapa final'!$AA$54="Moderado"),CONCATENATE("R8C",'Mapa final'!$O$54),"")</f>
        <v/>
      </c>
      <c r="Y23" s="52" t="str">
        <f>IF(AND('Mapa final'!$Y$55="Alta",'Mapa final'!$AA$55="Moderado"),CONCATENATE("R8C",'Mapa final'!$O$55),"")</f>
        <v/>
      </c>
      <c r="Z23" s="52" t="str">
        <f>IF(AND('Mapa final'!$Y$56="Alta",'Mapa final'!$AA$56="Moderado"),CONCATENATE("R8C",'Mapa final'!$O$56),"")</f>
        <v/>
      </c>
      <c r="AA23" s="53" t="str">
        <f>IF(AND('Mapa final'!$Y$57="Alta",'Mapa final'!$AA$57="Moderado"),CONCATENATE("R8C",'Mapa final'!$O$57),"")</f>
        <v/>
      </c>
      <c r="AB23" s="51" t="str">
        <f>IF(AND('Mapa final'!$Y$52="Alta",'Mapa final'!$AA$52="Mayor"),CONCATENATE("R8C",'Mapa final'!$O$52),"")</f>
        <v/>
      </c>
      <c r="AC23" s="52" t="str">
        <f>IF(AND('Mapa final'!$Y$53="Alta",'Mapa final'!$AA$53="Mayor"),CONCATENATE("R8C",'Mapa final'!$O$53),"")</f>
        <v/>
      </c>
      <c r="AD23" s="52" t="str">
        <f>IF(AND('Mapa final'!$Y$54="Alta",'Mapa final'!$AA$54="Mayor"),CONCATENATE("R8C",'Mapa final'!$O$54),"")</f>
        <v/>
      </c>
      <c r="AE23" s="52" t="str">
        <f>IF(AND('Mapa final'!$Y$55="Alta",'Mapa final'!$AA$55="Mayor"),CONCATENATE("R8C",'Mapa final'!$O$55),"")</f>
        <v/>
      </c>
      <c r="AF23" s="52" t="str">
        <f>IF(AND('Mapa final'!$Y$56="Alta",'Mapa final'!$AA$56="Mayor"),CONCATENATE("R8C",'Mapa final'!$O$56),"")</f>
        <v/>
      </c>
      <c r="AG23" s="53" t="str">
        <f>IF(AND('Mapa final'!$Y$57="Alta",'Mapa final'!$AA$57="Mayor"),CONCATENATE("R8C",'Mapa final'!$O$57),"")</f>
        <v/>
      </c>
      <c r="AH23" s="54" t="str">
        <f>IF(AND('Mapa final'!$Y$52="Alta",'Mapa final'!$AA$52="Catastrófico"),CONCATENATE("R8C",'Mapa final'!$O$52),"")</f>
        <v/>
      </c>
      <c r="AI23" s="55" t="str">
        <f>IF(AND('Mapa final'!$Y$53="Alta",'Mapa final'!$AA$53="Catastrófico"),CONCATENATE("R8C",'Mapa final'!$O$53),"")</f>
        <v/>
      </c>
      <c r="AJ23" s="55" t="str">
        <f>IF(AND('Mapa final'!$Y$54="Alta",'Mapa final'!$AA$54="Catastrófico"),CONCATENATE("R8C",'Mapa final'!$O$54),"")</f>
        <v/>
      </c>
      <c r="AK23" s="55" t="str">
        <f>IF(AND('Mapa final'!$Y$55="Alta",'Mapa final'!$AA$55="Catastrófico"),CONCATENATE("R8C",'Mapa final'!$O$55),"")</f>
        <v/>
      </c>
      <c r="AL23" s="55" t="str">
        <f>IF(AND('Mapa final'!$Y$56="Alta",'Mapa final'!$AA$56="Catastrófico"),CONCATENATE("R8C",'Mapa final'!$O$56),"")</f>
        <v/>
      </c>
      <c r="AM23" s="56" t="str">
        <f>IF(AND('Mapa final'!$Y$57="Alta",'Mapa final'!$AA$57="Catastrófico"),CONCATENATE("R8C",'Mapa final'!$O$57),"")</f>
        <v/>
      </c>
      <c r="AN23" s="82"/>
      <c r="AO23" s="376"/>
      <c r="AP23" s="377"/>
      <c r="AQ23" s="377"/>
      <c r="AR23" s="377"/>
      <c r="AS23" s="377"/>
      <c r="AT23" s="378"/>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3">
      <c r="A24" s="82"/>
      <c r="B24" s="325"/>
      <c r="C24" s="325"/>
      <c r="D24" s="326"/>
      <c r="E24" s="366"/>
      <c r="F24" s="367"/>
      <c r="G24" s="367"/>
      <c r="H24" s="367"/>
      <c r="I24" s="367"/>
      <c r="J24" s="66" t="str">
        <f>IF(AND('Mapa final'!$Y$58="Alta",'Mapa final'!$AA$58="Leve"),CONCATENATE("R9C",'Mapa final'!$O$58),"")</f>
        <v/>
      </c>
      <c r="K24" s="67" t="str">
        <f>IF(AND('Mapa final'!$Y$59="Alta",'Mapa final'!$AA$59="Leve"),CONCATENATE("R9C",'Mapa final'!$O$59),"")</f>
        <v/>
      </c>
      <c r="L24" s="67" t="str">
        <f>IF(AND('Mapa final'!$Y$60="Alta",'Mapa final'!$AA$60="Leve"),CONCATENATE("R9C",'Mapa final'!$O$60),"")</f>
        <v/>
      </c>
      <c r="M24" s="67" t="str">
        <f>IF(AND('Mapa final'!$Y$61="Alta",'Mapa final'!$AA$61="Leve"),CONCATENATE("R9C",'Mapa final'!$O$61),"")</f>
        <v/>
      </c>
      <c r="N24" s="67" t="str">
        <f>IF(AND('Mapa final'!$Y$62="Alta",'Mapa final'!$AA$62="Leve"),CONCATENATE("R9C",'Mapa final'!$O$62),"")</f>
        <v/>
      </c>
      <c r="O24" s="68" t="str">
        <f>IF(AND('Mapa final'!$Y$63="Alta",'Mapa final'!$AA$63="Leve"),CONCATENATE("R9C",'Mapa final'!$O$63),"")</f>
        <v/>
      </c>
      <c r="P24" s="66" t="str">
        <f>IF(AND('Mapa final'!$Y$58="Alta",'Mapa final'!$AA$58="Menor"),CONCATENATE("R9C",'Mapa final'!$O$58),"")</f>
        <v/>
      </c>
      <c r="Q24" s="67" t="str">
        <f>IF(AND('Mapa final'!$Y$59="Alta",'Mapa final'!$AA$59="Menor"),CONCATENATE("R9C",'Mapa final'!$O$59),"")</f>
        <v/>
      </c>
      <c r="R24" s="67" t="str">
        <f>IF(AND('Mapa final'!$Y$60="Alta",'Mapa final'!$AA$60="Menor"),CONCATENATE("R9C",'Mapa final'!$O$60),"")</f>
        <v/>
      </c>
      <c r="S24" s="67" t="str">
        <f>IF(AND('Mapa final'!$Y$61="Alta",'Mapa final'!$AA$61="Menor"),CONCATENATE("R9C",'Mapa final'!$O$61),"")</f>
        <v/>
      </c>
      <c r="T24" s="67" t="str">
        <f>IF(AND('Mapa final'!$Y$62="Alta",'Mapa final'!$AA$62="Menor"),CONCATENATE("R9C",'Mapa final'!$O$62),"")</f>
        <v/>
      </c>
      <c r="U24" s="68" t="str">
        <f>IF(AND('Mapa final'!$Y$63="Alta",'Mapa final'!$AA$63="Menor"),CONCATENATE("R9C",'Mapa final'!$O$63),"")</f>
        <v/>
      </c>
      <c r="V24" s="51" t="str">
        <f>IF(AND('Mapa final'!$Y$58="Alta",'Mapa final'!$AA$58="Moderado"),CONCATENATE("R9C",'Mapa final'!$O$58),"")</f>
        <v/>
      </c>
      <c r="W24" s="52" t="str">
        <f>IF(AND('Mapa final'!$Y$59="Alta",'Mapa final'!$AA$59="Moderado"),CONCATENATE("R9C",'Mapa final'!$O$59),"")</f>
        <v/>
      </c>
      <c r="X24" s="52" t="str">
        <f>IF(AND('Mapa final'!$Y$60="Alta",'Mapa final'!$AA$60="Moderado"),CONCATENATE("R9C",'Mapa final'!$O$60),"")</f>
        <v/>
      </c>
      <c r="Y24" s="52" t="str">
        <f>IF(AND('Mapa final'!$Y$61="Alta",'Mapa final'!$AA$61="Moderado"),CONCATENATE("R9C",'Mapa final'!$O$61),"")</f>
        <v/>
      </c>
      <c r="Z24" s="52" t="str">
        <f>IF(AND('Mapa final'!$Y$62="Alta",'Mapa final'!$AA$62="Moderado"),CONCATENATE("R9C",'Mapa final'!$O$62),"")</f>
        <v/>
      </c>
      <c r="AA24" s="53" t="str">
        <f>IF(AND('Mapa final'!$Y$63="Alta",'Mapa final'!$AA$63="Moderado"),CONCATENATE("R9C",'Mapa final'!$O$63),"")</f>
        <v/>
      </c>
      <c r="AB24" s="51" t="str">
        <f>IF(AND('Mapa final'!$Y$58="Alta",'Mapa final'!$AA$58="Mayor"),CONCATENATE("R9C",'Mapa final'!$O$58),"")</f>
        <v/>
      </c>
      <c r="AC24" s="52" t="str">
        <f>IF(AND('Mapa final'!$Y$59="Alta",'Mapa final'!$AA$59="Mayor"),CONCATENATE("R9C",'Mapa final'!$O$59),"")</f>
        <v/>
      </c>
      <c r="AD24" s="52" t="str">
        <f>IF(AND('Mapa final'!$Y$60="Alta",'Mapa final'!$AA$60="Mayor"),CONCATENATE("R9C",'Mapa final'!$O$60),"")</f>
        <v/>
      </c>
      <c r="AE24" s="52" t="str">
        <f>IF(AND('Mapa final'!$Y$61="Alta",'Mapa final'!$AA$61="Mayor"),CONCATENATE("R9C",'Mapa final'!$O$61),"")</f>
        <v/>
      </c>
      <c r="AF24" s="52" t="str">
        <f>IF(AND('Mapa final'!$Y$62="Alta",'Mapa final'!$AA$62="Mayor"),CONCATENATE("R9C",'Mapa final'!$O$62),"")</f>
        <v/>
      </c>
      <c r="AG24" s="53" t="str">
        <f>IF(AND('Mapa final'!$Y$63="Alta",'Mapa final'!$AA$63="Mayor"),CONCATENATE("R9C",'Mapa final'!$O$63),"")</f>
        <v/>
      </c>
      <c r="AH24" s="54" t="str">
        <f>IF(AND('Mapa final'!$Y$58="Alta",'Mapa final'!$AA$58="Catastrófico"),CONCATENATE("R9C",'Mapa final'!$O$58),"")</f>
        <v/>
      </c>
      <c r="AI24" s="55" t="str">
        <f>IF(AND('Mapa final'!$Y$59="Alta",'Mapa final'!$AA$59="Catastrófico"),CONCATENATE("R9C",'Mapa final'!$O$59),"")</f>
        <v/>
      </c>
      <c r="AJ24" s="55" t="str">
        <f>IF(AND('Mapa final'!$Y$60="Alta",'Mapa final'!$AA$60="Catastrófico"),CONCATENATE("R9C",'Mapa final'!$O$60),"")</f>
        <v/>
      </c>
      <c r="AK24" s="55" t="str">
        <f>IF(AND('Mapa final'!$Y$61="Alta",'Mapa final'!$AA$61="Catastrófico"),CONCATENATE("R9C",'Mapa final'!$O$61),"")</f>
        <v/>
      </c>
      <c r="AL24" s="55" t="str">
        <f>IF(AND('Mapa final'!$Y$62="Alta",'Mapa final'!$AA$62="Catastrófico"),CONCATENATE("R9C",'Mapa final'!$O$62),"")</f>
        <v/>
      </c>
      <c r="AM24" s="56" t="str">
        <f>IF(AND('Mapa final'!$Y$63="Alta",'Mapa final'!$AA$63="Catastrófico"),CONCATENATE("R9C",'Mapa final'!$O$63),"")</f>
        <v/>
      </c>
      <c r="AN24" s="82"/>
      <c r="AO24" s="376"/>
      <c r="AP24" s="377"/>
      <c r="AQ24" s="377"/>
      <c r="AR24" s="377"/>
      <c r="AS24" s="377"/>
      <c r="AT24" s="378"/>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5">
      <c r="A25" s="82"/>
      <c r="B25" s="325"/>
      <c r="C25" s="325"/>
      <c r="D25" s="326"/>
      <c r="E25" s="369"/>
      <c r="F25" s="370"/>
      <c r="G25" s="370"/>
      <c r="H25" s="370"/>
      <c r="I25" s="370"/>
      <c r="J25" s="69" t="str">
        <f>IF(AND('Mapa final'!$Y$64="Alta",'Mapa final'!$AA$64="Leve"),CONCATENATE("R10C",'Mapa final'!$O$64),"")</f>
        <v/>
      </c>
      <c r="K25" s="70" t="str">
        <f>IF(AND('Mapa final'!$Y$65="Alta",'Mapa final'!$AA$65="Leve"),CONCATENATE("R10C",'Mapa final'!$O$65),"")</f>
        <v/>
      </c>
      <c r="L25" s="70" t="str">
        <f>IF(AND('Mapa final'!$Y$66="Alta",'Mapa final'!$AA$66="Leve"),CONCATENATE("R10C",'Mapa final'!$O$66),"")</f>
        <v/>
      </c>
      <c r="M25" s="70" t="str">
        <f>IF(AND('Mapa final'!$Y$67="Alta",'Mapa final'!$AA$67="Leve"),CONCATENATE("R10C",'Mapa final'!$O$67),"")</f>
        <v/>
      </c>
      <c r="N25" s="70" t="str">
        <f>IF(AND('Mapa final'!$Y$68="Alta",'Mapa final'!$AA$68="Leve"),CONCATENATE("R10C",'Mapa final'!$O$68),"")</f>
        <v/>
      </c>
      <c r="O25" s="71" t="str">
        <f>IF(AND('Mapa final'!$Y$69="Alta",'Mapa final'!$AA$69="Leve"),CONCATENATE("R10C",'Mapa final'!$O$69),"")</f>
        <v/>
      </c>
      <c r="P25" s="69" t="str">
        <f>IF(AND('Mapa final'!$Y$64="Alta",'Mapa final'!$AA$64="Menor"),CONCATENATE("R10C",'Mapa final'!$O$64),"")</f>
        <v/>
      </c>
      <c r="Q25" s="70" t="str">
        <f>IF(AND('Mapa final'!$Y$65="Alta",'Mapa final'!$AA$65="Menor"),CONCATENATE("R10C",'Mapa final'!$O$65),"")</f>
        <v/>
      </c>
      <c r="R25" s="70" t="str">
        <f>IF(AND('Mapa final'!$Y$66="Alta",'Mapa final'!$AA$66="Menor"),CONCATENATE("R10C",'Mapa final'!$O$66),"")</f>
        <v/>
      </c>
      <c r="S25" s="70" t="str">
        <f>IF(AND('Mapa final'!$Y$67="Alta",'Mapa final'!$AA$67="Menor"),CONCATENATE("R10C",'Mapa final'!$O$67),"")</f>
        <v/>
      </c>
      <c r="T25" s="70" t="str">
        <f>IF(AND('Mapa final'!$Y$68="Alta",'Mapa final'!$AA$68="Menor"),CONCATENATE("R10C",'Mapa final'!$O$68),"")</f>
        <v/>
      </c>
      <c r="U25" s="71" t="str">
        <f>IF(AND('Mapa final'!$Y$69="Alta",'Mapa final'!$AA$69="Menor"),CONCATENATE("R10C",'Mapa final'!$O$69),"")</f>
        <v/>
      </c>
      <c r="V25" s="57" t="str">
        <f>IF(AND('Mapa final'!$Y$64="Alta",'Mapa final'!$AA$64="Moderado"),CONCATENATE("R10C",'Mapa final'!$O$64),"")</f>
        <v/>
      </c>
      <c r="W25" s="58" t="str">
        <f>IF(AND('Mapa final'!$Y$65="Alta",'Mapa final'!$AA$65="Moderado"),CONCATENATE("R10C",'Mapa final'!$O$65),"")</f>
        <v/>
      </c>
      <c r="X25" s="58" t="str">
        <f>IF(AND('Mapa final'!$Y$66="Alta",'Mapa final'!$AA$66="Moderado"),CONCATENATE("R10C",'Mapa final'!$O$66),"")</f>
        <v/>
      </c>
      <c r="Y25" s="58" t="str">
        <f>IF(AND('Mapa final'!$Y$67="Alta",'Mapa final'!$AA$67="Moderado"),CONCATENATE("R10C",'Mapa final'!$O$67),"")</f>
        <v/>
      </c>
      <c r="Z25" s="58" t="str">
        <f>IF(AND('Mapa final'!$Y$68="Alta",'Mapa final'!$AA$68="Moderado"),CONCATENATE("R10C",'Mapa final'!$O$68),"")</f>
        <v/>
      </c>
      <c r="AA25" s="59" t="str">
        <f>IF(AND('Mapa final'!$Y$69="Alta",'Mapa final'!$AA$69="Moderado"),CONCATENATE("R10C",'Mapa final'!$O$69),"")</f>
        <v/>
      </c>
      <c r="AB25" s="57" t="str">
        <f>IF(AND('Mapa final'!$Y$64="Alta",'Mapa final'!$AA$64="Mayor"),CONCATENATE("R10C",'Mapa final'!$O$64),"")</f>
        <v/>
      </c>
      <c r="AC25" s="58" t="str">
        <f>IF(AND('Mapa final'!$Y$65="Alta",'Mapa final'!$AA$65="Mayor"),CONCATENATE("R10C",'Mapa final'!$O$65),"")</f>
        <v/>
      </c>
      <c r="AD25" s="58" t="str">
        <f>IF(AND('Mapa final'!$Y$66="Alta",'Mapa final'!$AA$66="Mayor"),CONCATENATE("R10C",'Mapa final'!$O$66),"")</f>
        <v/>
      </c>
      <c r="AE25" s="58" t="str">
        <f>IF(AND('Mapa final'!$Y$67="Alta",'Mapa final'!$AA$67="Mayor"),CONCATENATE("R10C",'Mapa final'!$O$67),"")</f>
        <v/>
      </c>
      <c r="AF25" s="58" t="str">
        <f>IF(AND('Mapa final'!$Y$68="Alta",'Mapa final'!$AA$68="Mayor"),CONCATENATE("R10C",'Mapa final'!$O$68),"")</f>
        <v/>
      </c>
      <c r="AG25" s="59" t="str">
        <f>IF(AND('Mapa final'!$Y$69="Alta",'Mapa final'!$AA$69="Mayor"),CONCATENATE("R10C",'Mapa final'!$O$69),"")</f>
        <v/>
      </c>
      <c r="AH25" s="60" t="str">
        <f>IF(AND('Mapa final'!$Y$64="Alta",'Mapa final'!$AA$64="Catastrófico"),CONCATENATE("R10C",'Mapa final'!$O$64),"")</f>
        <v/>
      </c>
      <c r="AI25" s="61" t="str">
        <f>IF(AND('Mapa final'!$Y$65="Alta",'Mapa final'!$AA$65="Catastrófico"),CONCATENATE("R10C",'Mapa final'!$O$65),"")</f>
        <v/>
      </c>
      <c r="AJ25" s="61" t="str">
        <f>IF(AND('Mapa final'!$Y$66="Alta",'Mapa final'!$AA$66="Catastrófico"),CONCATENATE("R10C",'Mapa final'!$O$66),"")</f>
        <v/>
      </c>
      <c r="AK25" s="61" t="str">
        <f>IF(AND('Mapa final'!$Y$67="Alta",'Mapa final'!$AA$67="Catastrófico"),CONCATENATE("R10C",'Mapa final'!$O$67),"")</f>
        <v/>
      </c>
      <c r="AL25" s="61" t="str">
        <f>IF(AND('Mapa final'!$Y$68="Alta",'Mapa final'!$AA$68="Catastrófico"),CONCATENATE("R10C",'Mapa final'!$O$68),"")</f>
        <v/>
      </c>
      <c r="AM25" s="62" t="str">
        <f>IF(AND('Mapa final'!$Y$69="Alta",'Mapa final'!$AA$69="Catastrófico"),CONCATENATE("R10C",'Mapa final'!$O$69),"")</f>
        <v/>
      </c>
      <c r="AN25" s="82"/>
      <c r="AO25" s="379"/>
      <c r="AP25" s="380"/>
      <c r="AQ25" s="380"/>
      <c r="AR25" s="380"/>
      <c r="AS25" s="380"/>
      <c r="AT25" s="381"/>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3">
      <c r="A26" s="82"/>
      <c r="B26" s="325"/>
      <c r="C26" s="325"/>
      <c r="D26" s="326"/>
      <c r="E26" s="363" t="s">
        <v>116</v>
      </c>
      <c r="F26" s="364"/>
      <c r="G26" s="364"/>
      <c r="H26" s="364"/>
      <c r="I26" s="365"/>
      <c r="J26" s="63" t="str">
        <f>IF(AND('Mapa final'!$Y$10="Media",'Mapa final'!$AA$10="Leve"),CONCATENATE("R1C",'Mapa final'!$O$10),"")</f>
        <v/>
      </c>
      <c r="K26" s="64" t="str">
        <f>IF(AND('Mapa final'!$Y$11="Media",'Mapa final'!$AA$11="Leve"),CONCATENATE("R1C",'Mapa final'!$O$11),"")</f>
        <v/>
      </c>
      <c r="L26" s="64" t="str">
        <f>IF(AND('Mapa final'!$Y$12="Media",'Mapa final'!$AA$12="Leve"),CONCATENATE("R1C",'Mapa final'!$O$12),"")</f>
        <v/>
      </c>
      <c r="M26" s="64" t="str">
        <f>IF(AND('Mapa final'!$Y$13="Media",'Mapa final'!$AA$13="Leve"),CONCATENATE("R1C",'Mapa final'!$O$13),"")</f>
        <v/>
      </c>
      <c r="N26" s="64" t="str">
        <f>IF(AND('Mapa final'!$Y$14="Media",'Mapa final'!$AA$14="Leve"),CONCATENATE("R1C",'Mapa final'!$O$14),"")</f>
        <v/>
      </c>
      <c r="O26" s="65" t="str">
        <f>IF(AND('Mapa final'!$Y$15="Media",'Mapa final'!$AA$15="Leve"),CONCATENATE("R1C",'Mapa final'!$O$15),"")</f>
        <v/>
      </c>
      <c r="P26" s="63" t="str">
        <f>IF(AND('Mapa final'!$Y$10="Media",'Mapa final'!$AA$10="Menor"),CONCATENATE("R1C",'Mapa final'!$O$10),"")</f>
        <v/>
      </c>
      <c r="Q26" s="64" t="str">
        <f>IF(AND('Mapa final'!$Y$11="Media",'Mapa final'!$AA$11="Menor"),CONCATENATE("R1C",'Mapa final'!$O$11),"")</f>
        <v/>
      </c>
      <c r="R26" s="64" t="str">
        <f>IF(AND('Mapa final'!$Y$12="Media",'Mapa final'!$AA$12="Menor"),CONCATENATE("R1C",'Mapa final'!$O$12),"")</f>
        <v/>
      </c>
      <c r="S26" s="64" t="str">
        <f>IF(AND('Mapa final'!$Y$13="Media",'Mapa final'!$AA$13="Menor"),CONCATENATE("R1C",'Mapa final'!$O$13),"")</f>
        <v/>
      </c>
      <c r="T26" s="64" t="str">
        <f>IF(AND('Mapa final'!$Y$14="Media",'Mapa final'!$AA$14="Menor"),CONCATENATE("R1C",'Mapa final'!$O$14),"")</f>
        <v/>
      </c>
      <c r="U26" s="65" t="str">
        <f>IF(AND('Mapa final'!$Y$15="Media",'Mapa final'!$AA$15="Menor"),CONCATENATE("R1C",'Mapa final'!$O$15),"")</f>
        <v/>
      </c>
      <c r="V26" s="63" t="str">
        <f>IF(AND('Mapa final'!$Y$10="Media",'Mapa final'!$AA$10="Moderado"),CONCATENATE("R1C",'Mapa final'!$O$10),"")</f>
        <v/>
      </c>
      <c r="W26" s="64" t="str">
        <f>IF(AND('Mapa final'!$Y$11="Media",'Mapa final'!$AA$11="Moderado"),CONCATENATE("R1C",'Mapa final'!$O$11),"")</f>
        <v/>
      </c>
      <c r="X26" s="64" t="str">
        <f>IF(AND('Mapa final'!$Y$12="Media",'Mapa final'!$AA$12="Moderado"),CONCATENATE("R1C",'Mapa final'!$O$12),"")</f>
        <v/>
      </c>
      <c r="Y26" s="64" t="str">
        <f>IF(AND('Mapa final'!$Y$13="Media",'Mapa final'!$AA$13="Moderado"),CONCATENATE("R1C",'Mapa final'!$O$13),"")</f>
        <v/>
      </c>
      <c r="Z26" s="64" t="str">
        <f>IF(AND('Mapa final'!$Y$14="Media",'Mapa final'!$AA$14="Moderado"),CONCATENATE("R1C",'Mapa final'!$O$14),"")</f>
        <v/>
      </c>
      <c r="AA26" s="65" t="str">
        <f>IF(AND('Mapa final'!$Y$15="Media",'Mapa final'!$AA$15="Moderado"),CONCATENATE("R1C",'Mapa final'!$O$15),"")</f>
        <v/>
      </c>
      <c r="AB26" s="45" t="str">
        <f>IF(AND('Mapa final'!$Y$10="Media",'Mapa final'!$AA$10="Mayor"),CONCATENATE("R1C",'Mapa final'!$O$10),"")</f>
        <v/>
      </c>
      <c r="AC26" s="46" t="str">
        <f>IF(AND('Mapa final'!$Y$11="Media",'Mapa final'!$AA$11="Mayor"),CONCATENATE("R1C",'Mapa final'!$O$11),"")</f>
        <v/>
      </c>
      <c r="AD26" s="46" t="str">
        <f>IF(AND('Mapa final'!$Y$12="Media",'Mapa final'!$AA$12="Mayor"),CONCATENATE("R1C",'Mapa final'!$O$12),"")</f>
        <v/>
      </c>
      <c r="AE26" s="46" t="str">
        <f>IF(AND('Mapa final'!$Y$13="Media",'Mapa final'!$AA$13="Mayor"),CONCATENATE("R1C",'Mapa final'!$O$13),"")</f>
        <v/>
      </c>
      <c r="AF26" s="46" t="str">
        <f>IF(AND('Mapa final'!$Y$14="Media",'Mapa final'!$AA$14="Mayor"),CONCATENATE("R1C",'Mapa final'!$O$14),"")</f>
        <v/>
      </c>
      <c r="AG26" s="47" t="str">
        <f>IF(AND('Mapa final'!$Y$15="Media",'Mapa final'!$AA$15="Mayor"),CONCATENATE("R1C",'Mapa final'!$O$15),"")</f>
        <v/>
      </c>
      <c r="AH26" s="48" t="str">
        <f>IF(AND('Mapa final'!$Y$10="Media",'Mapa final'!$AA$10="Catastrófico"),CONCATENATE("R1C",'Mapa final'!$O$10),"")</f>
        <v/>
      </c>
      <c r="AI26" s="49" t="str">
        <f>IF(AND('Mapa final'!$Y$11="Media",'Mapa final'!$AA$11="Catastrófico"),CONCATENATE("R1C",'Mapa final'!$O$11),"")</f>
        <v/>
      </c>
      <c r="AJ26" s="49" t="str">
        <f>IF(AND('Mapa final'!$Y$12="Media",'Mapa final'!$AA$12="Catastrófico"),CONCATENATE("R1C",'Mapa final'!$O$12),"")</f>
        <v/>
      </c>
      <c r="AK26" s="49" t="str">
        <f>IF(AND('Mapa final'!$Y$13="Media",'Mapa final'!$AA$13="Catastrófico"),CONCATENATE("R1C",'Mapa final'!$O$13),"")</f>
        <v/>
      </c>
      <c r="AL26" s="49" t="str">
        <f>IF(AND('Mapa final'!$Y$14="Media",'Mapa final'!$AA$14="Catastrófico"),CONCATENATE("R1C",'Mapa final'!$O$14),"")</f>
        <v/>
      </c>
      <c r="AM26" s="50" t="str">
        <f>IF(AND('Mapa final'!$Y$15="Media",'Mapa final'!$AA$15="Catastrófico"),CONCATENATE("R1C",'Mapa final'!$O$15),"")</f>
        <v/>
      </c>
      <c r="AN26" s="82"/>
      <c r="AO26" s="403" t="s">
        <v>80</v>
      </c>
      <c r="AP26" s="404"/>
      <c r="AQ26" s="404"/>
      <c r="AR26" s="404"/>
      <c r="AS26" s="404"/>
      <c r="AT26" s="405"/>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3">
      <c r="A27" s="82"/>
      <c r="B27" s="325"/>
      <c r="C27" s="325"/>
      <c r="D27" s="326"/>
      <c r="E27" s="382"/>
      <c r="F27" s="367"/>
      <c r="G27" s="367"/>
      <c r="H27" s="367"/>
      <c r="I27" s="368"/>
      <c r="J27" s="66" t="str">
        <f>IF(AND('Mapa final'!$Y$16="Media",'Mapa final'!$AA$16="Leve"),CONCATENATE("R2C",'Mapa final'!$O$16),"")</f>
        <v/>
      </c>
      <c r="K27" s="67" t="str">
        <f>IF(AND('Mapa final'!$Y$17="Media",'Mapa final'!$AA$17="Leve"),CONCATENATE("R2C",'Mapa final'!$O$17),"")</f>
        <v/>
      </c>
      <c r="L27" s="67" t="str">
        <f>IF(AND('Mapa final'!$Y$18="Media",'Mapa final'!$AA$18="Leve"),CONCATENATE("R2C",'Mapa final'!$O$18),"")</f>
        <v/>
      </c>
      <c r="M27" s="67" t="str">
        <f>IF(AND('Mapa final'!$Y$19="Media",'Mapa final'!$AA$19="Leve"),CONCATENATE("R2C",'Mapa final'!$O$19),"")</f>
        <v/>
      </c>
      <c r="N27" s="67" t="str">
        <f>IF(AND('Mapa final'!$Y$20="Media",'Mapa final'!$AA$20="Leve"),CONCATENATE("R2C",'Mapa final'!$O$20),"")</f>
        <v/>
      </c>
      <c r="O27" s="68" t="str">
        <f>IF(AND('Mapa final'!$Y$21="Media",'Mapa final'!$AA$21="Leve"),CONCATENATE("R2C",'Mapa final'!$O$21),"")</f>
        <v/>
      </c>
      <c r="P27" s="66" t="str">
        <f>IF(AND('Mapa final'!$Y$16="Media",'Mapa final'!$AA$16="Menor"),CONCATENATE("R2C",'Mapa final'!$O$16),"")</f>
        <v/>
      </c>
      <c r="Q27" s="67" t="str">
        <f>IF(AND('Mapa final'!$Y$17="Media",'Mapa final'!$AA$17="Menor"),CONCATENATE("R2C",'Mapa final'!$O$17),"")</f>
        <v/>
      </c>
      <c r="R27" s="67" t="str">
        <f>IF(AND('Mapa final'!$Y$18="Media",'Mapa final'!$AA$18="Menor"),CONCATENATE("R2C",'Mapa final'!$O$18),"")</f>
        <v/>
      </c>
      <c r="S27" s="67" t="str">
        <f>IF(AND('Mapa final'!$Y$19="Media",'Mapa final'!$AA$19="Menor"),CONCATENATE("R2C",'Mapa final'!$O$19),"")</f>
        <v/>
      </c>
      <c r="T27" s="67" t="str">
        <f>IF(AND('Mapa final'!$Y$20="Media",'Mapa final'!$AA$20="Menor"),CONCATENATE("R2C",'Mapa final'!$O$20),"")</f>
        <v/>
      </c>
      <c r="U27" s="68" t="str">
        <f>IF(AND('Mapa final'!$Y$21="Media",'Mapa final'!$AA$21="Menor"),CONCATENATE("R2C",'Mapa final'!$O$21),"")</f>
        <v/>
      </c>
      <c r="V27" s="66" t="str">
        <f>IF(AND('Mapa final'!$Y$16="Media",'Mapa final'!$AA$16="Moderado"),CONCATENATE("R2C",'Mapa final'!$O$16),"")</f>
        <v/>
      </c>
      <c r="W27" s="67" t="str">
        <f>IF(AND('Mapa final'!$Y$17="Media",'Mapa final'!$AA$17="Moderado"),CONCATENATE("R2C",'Mapa final'!$O$17),"")</f>
        <v/>
      </c>
      <c r="X27" s="67" t="str">
        <f>IF(AND('Mapa final'!$Y$18="Media",'Mapa final'!$AA$18="Moderado"),CONCATENATE("R2C",'Mapa final'!$O$18),"")</f>
        <v/>
      </c>
      <c r="Y27" s="67" t="str">
        <f>IF(AND('Mapa final'!$Y$19="Media",'Mapa final'!$AA$19="Moderado"),CONCATENATE("R2C",'Mapa final'!$O$19),"")</f>
        <v/>
      </c>
      <c r="Z27" s="67" t="str">
        <f>IF(AND('Mapa final'!$Y$20="Media",'Mapa final'!$AA$20="Moderado"),CONCATENATE("R2C",'Mapa final'!$O$20),"")</f>
        <v/>
      </c>
      <c r="AA27" s="68" t="str">
        <f>IF(AND('Mapa final'!$Y$21="Media",'Mapa final'!$AA$21="Moderado"),CONCATENATE("R2C",'Mapa final'!$O$21),"")</f>
        <v/>
      </c>
      <c r="AB27" s="51" t="str">
        <f>IF(AND('Mapa final'!$Y$16="Media",'Mapa final'!$AA$16="Mayor"),CONCATENATE("R2C",'Mapa final'!$O$16),"")</f>
        <v/>
      </c>
      <c r="AC27" s="52" t="str">
        <f>IF(AND('Mapa final'!$Y$17="Media",'Mapa final'!$AA$17="Mayor"),CONCATENATE("R2C",'Mapa final'!$O$17),"")</f>
        <v/>
      </c>
      <c r="AD27" s="52" t="str">
        <f>IF(AND('Mapa final'!$Y$18="Media",'Mapa final'!$AA$18="Mayor"),CONCATENATE("R2C",'Mapa final'!$O$18),"")</f>
        <v/>
      </c>
      <c r="AE27" s="52" t="str">
        <f>IF(AND('Mapa final'!$Y$19="Media",'Mapa final'!$AA$19="Mayor"),CONCATENATE("R2C",'Mapa final'!$O$19),"")</f>
        <v/>
      </c>
      <c r="AF27" s="52" t="str">
        <f>IF(AND('Mapa final'!$Y$20="Media",'Mapa final'!$AA$20="Mayor"),CONCATENATE("R2C",'Mapa final'!$O$20),"")</f>
        <v/>
      </c>
      <c r="AG27" s="53" t="str">
        <f>IF(AND('Mapa final'!$Y$21="Media",'Mapa final'!$AA$21="Mayor"),CONCATENATE("R2C",'Mapa final'!$O$21),"")</f>
        <v/>
      </c>
      <c r="AH27" s="54" t="str">
        <f>IF(AND('Mapa final'!$Y$16="Media",'Mapa final'!$AA$16="Catastrófico"),CONCATENATE("R2C",'Mapa final'!$O$16),"")</f>
        <v/>
      </c>
      <c r="AI27" s="55" t="str">
        <f>IF(AND('Mapa final'!$Y$17="Media",'Mapa final'!$AA$17="Catastrófico"),CONCATENATE("R2C",'Mapa final'!$O$17),"")</f>
        <v/>
      </c>
      <c r="AJ27" s="55" t="str">
        <f>IF(AND('Mapa final'!$Y$18="Media",'Mapa final'!$AA$18="Catastrófico"),CONCATENATE("R2C",'Mapa final'!$O$18),"")</f>
        <v/>
      </c>
      <c r="AK27" s="55" t="str">
        <f>IF(AND('Mapa final'!$Y$19="Media",'Mapa final'!$AA$19="Catastrófico"),CONCATENATE("R2C",'Mapa final'!$O$19),"")</f>
        <v/>
      </c>
      <c r="AL27" s="55" t="str">
        <f>IF(AND('Mapa final'!$Y$20="Media",'Mapa final'!$AA$20="Catastrófico"),CONCATENATE("R2C",'Mapa final'!$O$20),"")</f>
        <v/>
      </c>
      <c r="AM27" s="56" t="str">
        <f>IF(AND('Mapa final'!$Y$21="Media",'Mapa final'!$AA$21="Catastrófico"),CONCATENATE("R2C",'Mapa final'!$O$21),"")</f>
        <v/>
      </c>
      <c r="AN27" s="82"/>
      <c r="AO27" s="406"/>
      <c r="AP27" s="407"/>
      <c r="AQ27" s="407"/>
      <c r="AR27" s="407"/>
      <c r="AS27" s="407"/>
      <c r="AT27" s="408"/>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3">
      <c r="A28" s="82"/>
      <c r="B28" s="325"/>
      <c r="C28" s="325"/>
      <c r="D28" s="326"/>
      <c r="E28" s="366"/>
      <c r="F28" s="367"/>
      <c r="G28" s="367"/>
      <c r="H28" s="367"/>
      <c r="I28" s="368"/>
      <c r="J28" s="66" t="str">
        <f>IF(AND('Mapa final'!$Y$22="Media",'Mapa final'!$AA$22="Leve"),CONCATENATE("R3C",'Mapa final'!$O$22),"")</f>
        <v/>
      </c>
      <c r="K28" s="67" t="str">
        <f>IF(AND('Mapa final'!$Y$23="Media",'Mapa final'!$AA$23="Leve"),CONCATENATE("R3C",'Mapa final'!$O$23),"")</f>
        <v/>
      </c>
      <c r="L28" s="67" t="str">
        <f>IF(AND('Mapa final'!$Y$24="Media",'Mapa final'!$AA$24="Leve"),CONCATENATE("R3C",'Mapa final'!$O$24),"")</f>
        <v/>
      </c>
      <c r="M28" s="67" t="str">
        <f>IF(AND('Mapa final'!$Y$25="Media",'Mapa final'!$AA$25="Leve"),CONCATENATE("R3C",'Mapa final'!$O$25),"")</f>
        <v/>
      </c>
      <c r="N28" s="67" t="str">
        <f>IF(AND('Mapa final'!$Y$26="Media",'Mapa final'!$AA$26="Leve"),CONCATENATE("R3C",'Mapa final'!$O$26),"")</f>
        <v/>
      </c>
      <c r="O28" s="68" t="str">
        <f>IF(AND('Mapa final'!$Y$27="Media",'Mapa final'!$AA$27="Leve"),CONCATENATE("R3C",'Mapa final'!$O$27),"")</f>
        <v/>
      </c>
      <c r="P28" s="66" t="str">
        <f>IF(AND('Mapa final'!$Y$22="Media",'Mapa final'!$AA$22="Menor"),CONCATENATE("R3C",'Mapa final'!$O$22),"")</f>
        <v/>
      </c>
      <c r="Q28" s="67" t="str">
        <f>IF(AND('Mapa final'!$Y$23="Media",'Mapa final'!$AA$23="Menor"),CONCATENATE("R3C",'Mapa final'!$O$23),"")</f>
        <v/>
      </c>
      <c r="R28" s="67" t="str">
        <f>IF(AND('Mapa final'!$Y$24="Media",'Mapa final'!$AA$24="Menor"),CONCATENATE("R3C",'Mapa final'!$O$24),"")</f>
        <v/>
      </c>
      <c r="S28" s="67" t="str">
        <f>IF(AND('Mapa final'!$Y$25="Media",'Mapa final'!$AA$25="Menor"),CONCATENATE("R3C",'Mapa final'!$O$25),"")</f>
        <v/>
      </c>
      <c r="T28" s="67" t="str">
        <f>IF(AND('Mapa final'!$Y$26="Media",'Mapa final'!$AA$26="Menor"),CONCATENATE("R3C",'Mapa final'!$O$26),"")</f>
        <v/>
      </c>
      <c r="U28" s="68" t="str">
        <f>IF(AND('Mapa final'!$Y$27="Media",'Mapa final'!$AA$27="Menor"),CONCATENATE("R3C",'Mapa final'!$O$27),"")</f>
        <v/>
      </c>
      <c r="V28" s="66" t="str">
        <f>IF(AND('Mapa final'!$Y$22="Media",'Mapa final'!$AA$22="Moderado"),CONCATENATE("R3C",'Mapa final'!$O$22),"")</f>
        <v/>
      </c>
      <c r="W28" s="67" t="str">
        <f>IF(AND('Mapa final'!$Y$23="Media",'Mapa final'!$AA$23="Moderado"),CONCATENATE("R3C",'Mapa final'!$O$23),"")</f>
        <v/>
      </c>
      <c r="X28" s="67" t="str">
        <f>IF(AND('Mapa final'!$Y$24="Media",'Mapa final'!$AA$24="Moderado"),CONCATENATE("R3C",'Mapa final'!$O$24),"")</f>
        <v/>
      </c>
      <c r="Y28" s="67" t="str">
        <f>IF(AND('Mapa final'!$Y$25="Media",'Mapa final'!$AA$25="Moderado"),CONCATENATE("R3C",'Mapa final'!$O$25),"")</f>
        <v/>
      </c>
      <c r="Z28" s="67" t="str">
        <f>IF(AND('Mapa final'!$Y$26="Media",'Mapa final'!$AA$26="Moderado"),CONCATENATE("R3C",'Mapa final'!$O$26),"")</f>
        <v/>
      </c>
      <c r="AA28" s="68" t="str">
        <f>IF(AND('Mapa final'!$Y$27="Media",'Mapa final'!$AA$27="Moderado"),CONCATENATE("R3C",'Mapa final'!$O$27),"")</f>
        <v/>
      </c>
      <c r="AB28" s="51" t="str">
        <f>IF(AND('Mapa final'!$Y$22="Media",'Mapa final'!$AA$22="Mayor"),CONCATENATE("R3C",'Mapa final'!$O$22),"")</f>
        <v/>
      </c>
      <c r="AC28" s="52" t="str">
        <f>IF(AND('Mapa final'!$Y$23="Media",'Mapa final'!$AA$23="Mayor"),CONCATENATE("R3C",'Mapa final'!$O$23),"")</f>
        <v/>
      </c>
      <c r="AD28" s="52" t="str">
        <f>IF(AND('Mapa final'!$Y$24="Media",'Mapa final'!$AA$24="Mayor"),CONCATENATE("R3C",'Mapa final'!$O$24),"")</f>
        <v/>
      </c>
      <c r="AE28" s="52" t="str">
        <f>IF(AND('Mapa final'!$Y$25="Media",'Mapa final'!$AA$25="Mayor"),CONCATENATE("R3C",'Mapa final'!$O$25),"")</f>
        <v/>
      </c>
      <c r="AF28" s="52" t="str">
        <f>IF(AND('Mapa final'!$Y$26="Media",'Mapa final'!$AA$26="Mayor"),CONCATENATE("R3C",'Mapa final'!$O$26),"")</f>
        <v/>
      </c>
      <c r="AG28" s="53" t="str">
        <f>IF(AND('Mapa final'!$Y$27="Media",'Mapa final'!$AA$27="Mayor"),CONCATENATE("R3C",'Mapa final'!$O$27),"")</f>
        <v/>
      </c>
      <c r="AH28" s="54" t="str">
        <f>IF(AND('Mapa final'!$Y$22="Media",'Mapa final'!$AA$22="Catastrófico"),CONCATENATE("R3C",'Mapa final'!$O$22),"")</f>
        <v/>
      </c>
      <c r="AI28" s="55" t="str">
        <f>IF(AND('Mapa final'!$Y$23="Media",'Mapa final'!$AA$23="Catastrófico"),CONCATENATE("R3C",'Mapa final'!$O$23),"")</f>
        <v/>
      </c>
      <c r="AJ28" s="55" t="str">
        <f>IF(AND('Mapa final'!$Y$24="Media",'Mapa final'!$AA$24="Catastrófico"),CONCATENATE("R3C",'Mapa final'!$O$24),"")</f>
        <v/>
      </c>
      <c r="AK28" s="55" t="str">
        <f>IF(AND('Mapa final'!$Y$25="Media",'Mapa final'!$AA$25="Catastrófico"),CONCATENATE("R3C",'Mapa final'!$O$25),"")</f>
        <v/>
      </c>
      <c r="AL28" s="55" t="str">
        <f>IF(AND('Mapa final'!$Y$26="Media",'Mapa final'!$AA$26="Catastrófico"),CONCATENATE("R3C",'Mapa final'!$O$26),"")</f>
        <v/>
      </c>
      <c r="AM28" s="56" t="str">
        <f>IF(AND('Mapa final'!$Y$27="Media",'Mapa final'!$AA$27="Catastrófico"),CONCATENATE("R3C",'Mapa final'!$O$27),"")</f>
        <v/>
      </c>
      <c r="AN28" s="82"/>
      <c r="AO28" s="406"/>
      <c r="AP28" s="407"/>
      <c r="AQ28" s="407"/>
      <c r="AR28" s="407"/>
      <c r="AS28" s="407"/>
      <c r="AT28" s="408"/>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3">
      <c r="A29" s="82"/>
      <c r="B29" s="325"/>
      <c r="C29" s="325"/>
      <c r="D29" s="326"/>
      <c r="E29" s="366"/>
      <c r="F29" s="367"/>
      <c r="G29" s="367"/>
      <c r="H29" s="367"/>
      <c r="I29" s="368"/>
      <c r="J29" s="66" t="str">
        <f>IF(AND('Mapa final'!$Y$28="Media",'Mapa final'!$AA$28="Leve"),CONCATENATE("R4C",'Mapa final'!$O$28),"")</f>
        <v/>
      </c>
      <c r="K29" s="67" t="str">
        <f>IF(AND('Mapa final'!$Y$29="Media",'Mapa final'!$AA$29="Leve"),CONCATENATE("R4C",'Mapa final'!$O$29),"")</f>
        <v/>
      </c>
      <c r="L29" s="67" t="str">
        <f>IF(AND('Mapa final'!$Y$30="Media",'Mapa final'!$AA$30="Leve"),CONCATENATE("R4C",'Mapa final'!$O$30),"")</f>
        <v/>
      </c>
      <c r="M29" s="67" t="str">
        <f>IF(AND('Mapa final'!$Y$31="Media",'Mapa final'!$AA$31="Leve"),CONCATENATE("R4C",'Mapa final'!$O$31),"")</f>
        <v/>
      </c>
      <c r="N29" s="67" t="str">
        <f>IF(AND('Mapa final'!$Y$32="Media",'Mapa final'!$AA$32="Leve"),CONCATENATE("R4C",'Mapa final'!$O$32),"")</f>
        <v/>
      </c>
      <c r="O29" s="68" t="str">
        <f>IF(AND('Mapa final'!$Y$33="Media",'Mapa final'!$AA$33="Leve"),CONCATENATE("R4C",'Mapa final'!$O$33),"")</f>
        <v/>
      </c>
      <c r="P29" s="66" t="str">
        <f>IF(AND('Mapa final'!$Y$28="Media",'Mapa final'!$AA$28="Menor"),CONCATENATE("R4C",'Mapa final'!$O$28),"")</f>
        <v/>
      </c>
      <c r="Q29" s="67" t="str">
        <f>IF(AND('Mapa final'!$Y$29="Media",'Mapa final'!$AA$29="Menor"),CONCATENATE("R4C",'Mapa final'!$O$29),"")</f>
        <v/>
      </c>
      <c r="R29" s="67" t="str">
        <f>IF(AND('Mapa final'!$Y$30="Media",'Mapa final'!$AA$30="Menor"),CONCATENATE("R4C",'Mapa final'!$O$30),"")</f>
        <v/>
      </c>
      <c r="S29" s="67" t="str">
        <f>IF(AND('Mapa final'!$Y$31="Media",'Mapa final'!$AA$31="Menor"),CONCATENATE("R4C",'Mapa final'!$O$31),"")</f>
        <v/>
      </c>
      <c r="T29" s="67" t="str">
        <f>IF(AND('Mapa final'!$Y$32="Media",'Mapa final'!$AA$32="Menor"),CONCATENATE("R4C",'Mapa final'!$O$32),"")</f>
        <v/>
      </c>
      <c r="U29" s="68" t="str">
        <f>IF(AND('Mapa final'!$Y$33="Media",'Mapa final'!$AA$33="Menor"),CONCATENATE("R4C",'Mapa final'!$O$33),"")</f>
        <v/>
      </c>
      <c r="V29" s="66" t="str">
        <f>IF(AND('Mapa final'!$Y$28="Media",'Mapa final'!$AA$28="Moderado"),CONCATENATE("R4C",'Mapa final'!$O$28),"")</f>
        <v/>
      </c>
      <c r="W29" s="67" t="str">
        <f>IF(AND('Mapa final'!$Y$29="Media",'Mapa final'!$AA$29="Moderado"),CONCATENATE("R4C",'Mapa final'!$O$29),"")</f>
        <v/>
      </c>
      <c r="X29" s="67" t="str">
        <f>IF(AND('Mapa final'!$Y$30="Media",'Mapa final'!$AA$30="Moderado"),CONCATENATE("R4C",'Mapa final'!$O$30),"")</f>
        <v/>
      </c>
      <c r="Y29" s="67" t="str">
        <f>IF(AND('Mapa final'!$Y$31="Media",'Mapa final'!$AA$31="Moderado"),CONCATENATE("R4C",'Mapa final'!$O$31),"")</f>
        <v/>
      </c>
      <c r="Z29" s="67" t="str">
        <f>IF(AND('Mapa final'!$Y$32="Media",'Mapa final'!$AA$32="Moderado"),CONCATENATE("R4C",'Mapa final'!$O$32),"")</f>
        <v/>
      </c>
      <c r="AA29" s="68" t="str">
        <f>IF(AND('Mapa final'!$Y$33="Media",'Mapa final'!$AA$33="Moderado"),CONCATENATE("R4C",'Mapa final'!$O$33),"")</f>
        <v/>
      </c>
      <c r="AB29" s="51" t="str">
        <f>IF(AND('Mapa final'!$Y$28="Media",'Mapa final'!$AA$28="Mayor"),CONCATENATE("R4C",'Mapa final'!$O$28),"")</f>
        <v/>
      </c>
      <c r="AC29" s="52" t="str">
        <f>IF(AND('Mapa final'!$Y$29="Media",'Mapa final'!$AA$29="Mayor"),CONCATENATE("R4C",'Mapa final'!$O$29),"")</f>
        <v/>
      </c>
      <c r="AD29" s="52" t="str">
        <f>IF(AND('Mapa final'!$Y$30="Media",'Mapa final'!$AA$30="Mayor"),CONCATENATE("R4C",'Mapa final'!$O$30),"")</f>
        <v/>
      </c>
      <c r="AE29" s="52" t="str">
        <f>IF(AND('Mapa final'!$Y$31="Media",'Mapa final'!$AA$31="Mayor"),CONCATENATE("R4C",'Mapa final'!$O$31),"")</f>
        <v/>
      </c>
      <c r="AF29" s="52" t="str">
        <f>IF(AND('Mapa final'!$Y$32="Media",'Mapa final'!$AA$32="Mayor"),CONCATENATE("R4C",'Mapa final'!$O$32),"")</f>
        <v/>
      </c>
      <c r="AG29" s="53" t="str">
        <f>IF(AND('Mapa final'!$Y$33="Media",'Mapa final'!$AA$33="Mayor"),CONCATENATE("R4C",'Mapa final'!$O$33),"")</f>
        <v/>
      </c>
      <c r="AH29" s="54" t="str">
        <f>IF(AND('Mapa final'!$Y$28="Media",'Mapa final'!$AA$28="Catastrófico"),CONCATENATE("R4C",'Mapa final'!$O$28),"")</f>
        <v/>
      </c>
      <c r="AI29" s="55" t="str">
        <f>IF(AND('Mapa final'!$Y$29="Media",'Mapa final'!$AA$29="Catastrófico"),CONCATENATE("R4C",'Mapa final'!$O$29),"")</f>
        <v/>
      </c>
      <c r="AJ29" s="55" t="str">
        <f>IF(AND('Mapa final'!$Y$30="Media",'Mapa final'!$AA$30="Catastrófico"),CONCATENATE("R4C",'Mapa final'!$O$30),"")</f>
        <v/>
      </c>
      <c r="AK29" s="55" t="str">
        <f>IF(AND('Mapa final'!$Y$31="Media",'Mapa final'!$AA$31="Catastrófico"),CONCATENATE("R4C",'Mapa final'!$O$31),"")</f>
        <v/>
      </c>
      <c r="AL29" s="55" t="str">
        <f>IF(AND('Mapa final'!$Y$32="Media",'Mapa final'!$AA$32="Catastrófico"),CONCATENATE("R4C",'Mapa final'!$O$32),"")</f>
        <v/>
      </c>
      <c r="AM29" s="56" t="str">
        <f>IF(AND('Mapa final'!$Y$33="Media",'Mapa final'!$AA$33="Catastrófico"),CONCATENATE("R4C",'Mapa final'!$O$33),"")</f>
        <v/>
      </c>
      <c r="AN29" s="82"/>
      <c r="AO29" s="406"/>
      <c r="AP29" s="407"/>
      <c r="AQ29" s="407"/>
      <c r="AR29" s="407"/>
      <c r="AS29" s="407"/>
      <c r="AT29" s="408"/>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3">
      <c r="A30" s="82"/>
      <c r="B30" s="325"/>
      <c r="C30" s="325"/>
      <c r="D30" s="326"/>
      <c r="E30" s="366"/>
      <c r="F30" s="367"/>
      <c r="G30" s="367"/>
      <c r="H30" s="367"/>
      <c r="I30" s="368"/>
      <c r="J30" s="66" t="str">
        <f>IF(AND('Mapa final'!$Y$34="Media",'Mapa final'!$AA$34="Leve"),CONCATENATE("R5C",'Mapa final'!$O$34),"")</f>
        <v/>
      </c>
      <c r="K30" s="67" t="str">
        <f>IF(AND('Mapa final'!$Y$35="Media",'Mapa final'!$AA$35="Leve"),CONCATENATE("R5C",'Mapa final'!$O$35),"")</f>
        <v/>
      </c>
      <c r="L30" s="67" t="str">
        <f>IF(AND('Mapa final'!$Y$36="Media",'Mapa final'!$AA$36="Leve"),CONCATENATE("R5C",'Mapa final'!$O$36),"")</f>
        <v/>
      </c>
      <c r="M30" s="67" t="str">
        <f>IF(AND('Mapa final'!$Y$37="Media",'Mapa final'!$AA$37="Leve"),CONCATENATE("R5C",'Mapa final'!$O$37),"")</f>
        <v/>
      </c>
      <c r="N30" s="67" t="str">
        <f>IF(AND('Mapa final'!$Y$38="Media",'Mapa final'!$AA$38="Leve"),CONCATENATE("R5C",'Mapa final'!$O$38),"")</f>
        <v/>
      </c>
      <c r="O30" s="68" t="str">
        <f>IF(AND('Mapa final'!$Y$39="Media",'Mapa final'!$AA$39="Leve"),CONCATENATE("R5C",'Mapa final'!$O$39),"")</f>
        <v/>
      </c>
      <c r="P30" s="66" t="str">
        <f>IF(AND('Mapa final'!$Y$34="Media",'Mapa final'!$AA$34="Menor"),CONCATENATE("R5C",'Mapa final'!$O$34),"")</f>
        <v/>
      </c>
      <c r="Q30" s="67" t="str">
        <f>IF(AND('Mapa final'!$Y$35="Media",'Mapa final'!$AA$35="Menor"),CONCATENATE("R5C",'Mapa final'!$O$35),"")</f>
        <v/>
      </c>
      <c r="R30" s="67" t="str">
        <f>IF(AND('Mapa final'!$Y$36="Media",'Mapa final'!$AA$36="Menor"),CONCATENATE("R5C",'Mapa final'!$O$36),"")</f>
        <v/>
      </c>
      <c r="S30" s="67" t="str">
        <f>IF(AND('Mapa final'!$Y$37="Media",'Mapa final'!$AA$37="Menor"),CONCATENATE("R5C",'Mapa final'!$O$37),"")</f>
        <v/>
      </c>
      <c r="T30" s="67" t="str">
        <f>IF(AND('Mapa final'!$Y$38="Media",'Mapa final'!$AA$38="Menor"),CONCATENATE("R5C",'Mapa final'!$O$38),"")</f>
        <v/>
      </c>
      <c r="U30" s="68" t="str">
        <f>IF(AND('Mapa final'!$Y$39="Media",'Mapa final'!$AA$39="Menor"),CONCATENATE("R5C",'Mapa final'!$O$39),"")</f>
        <v/>
      </c>
      <c r="V30" s="66" t="str">
        <f>IF(AND('Mapa final'!$Y$34="Media",'Mapa final'!$AA$34="Moderado"),CONCATENATE("R5C",'Mapa final'!$O$34),"")</f>
        <v/>
      </c>
      <c r="W30" s="67" t="str">
        <f>IF(AND('Mapa final'!$Y$35="Media",'Mapa final'!$AA$35="Moderado"),CONCATENATE("R5C",'Mapa final'!$O$35),"")</f>
        <v/>
      </c>
      <c r="X30" s="67" t="str">
        <f>IF(AND('Mapa final'!$Y$36="Media",'Mapa final'!$AA$36="Moderado"),CONCATENATE("R5C",'Mapa final'!$O$36),"")</f>
        <v/>
      </c>
      <c r="Y30" s="67" t="str">
        <f>IF(AND('Mapa final'!$Y$37="Media",'Mapa final'!$AA$37="Moderado"),CONCATENATE("R5C",'Mapa final'!$O$37),"")</f>
        <v/>
      </c>
      <c r="Z30" s="67" t="str">
        <f>IF(AND('Mapa final'!$Y$38="Media",'Mapa final'!$AA$38="Moderado"),CONCATENATE("R5C",'Mapa final'!$O$38),"")</f>
        <v/>
      </c>
      <c r="AA30" s="68" t="str">
        <f>IF(AND('Mapa final'!$Y$39="Media",'Mapa final'!$AA$39="Moderado"),CONCATENATE("R5C",'Mapa final'!$O$39),"")</f>
        <v/>
      </c>
      <c r="AB30" s="51" t="str">
        <f>IF(AND('Mapa final'!$Y$34="Media",'Mapa final'!$AA$34="Mayor"),CONCATENATE("R5C",'Mapa final'!$O$34),"")</f>
        <v/>
      </c>
      <c r="AC30" s="52" t="str">
        <f>IF(AND('Mapa final'!$Y$35="Media",'Mapa final'!$AA$35="Mayor"),CONCATENATE("R5C",'Mapa final'!$O$35),"")</f>
        <v/>
      </c>
      <c r="AD30" s="52" t="str">
        <f>IF(AND('Mapa final'!$Y$36="Media",'Mapa final'!$AA$36="Mayor"),CONCATENATE("R5C",'Mapa final'!$O$36),"")</f>
        <v/>
      </c>
      <c r="AE30" s="52" t="str">
        <f>IF(AND('Mapa final'!$Y$37="Media",'Mapa final'!$AA$37="Mayor"),CONCATENATE("R5C",'Mapa final'!$O$37),"")</f>
        <v/>
      </c>
      <c r="AF30" s="52" t="str">
        <f>IF(AND('Mapa final'!$Y$38="Media",'Mapa final'!$AA$38="Mayor"),CONCATENATE("R5C",'Mapa final'!$O$38),"")</f>
        <v/>
      </c>
      <c r="AG30" s="53" t="str">
        <f>IF(AND('Mapa final'!$Y$39="Media",'Mapa final'!$AA$39="Mayor"),CONCATENATE("R5C",'Mapa final'!$O$39),"")</f>
        <v/>
      </c>
      <c r="AH30" s="54" t="str">
        <f>IF(AND('Mapa final'!$Y$34="Media",'Mapa final'!$AA$34="Catastrófico"),CONCATENATE("R5C",'Mapa final'!$O$34),"")</f>
        <v/>
      </c>
      <c r="AI30" s="55" t="str">
        <f>IF(AND('Mapa final'!$Y$35="Media",'Mapa final'!$AA$35="Catastrófico"),CONCATENATE("R5C",'Mapa final'!$O$35),"")</f>
        <v/>
      </c>
      <c r="AJ30" s="55" t="str">
        <f>IF(AND('Mapa final'!$Y$36="Media",'Mapa final'!$AA$36="Catastrófico"),CONCATENATE("R5C",'Mapa final'!$O$36),"")</f>
        <v/>
      </c>
      <c r="AK30" s="55" t="str">
        <f>IF(AND('Mapa final'!$Y$37="Media",'Mapa final'!$AA$37="Catastrófico"),CONCATENATE("R5C",'Mapa final'!$O$37),"")</f>
        <v/>
      </c>
      <c r="AL30" s="55" t="str">
        <f>IF(AND('Mapa final'!$Y$38="Media",'Mapa final'!$AA$38="Catastrófico"),CONCATENATE("R5C",'Mapa final'!$O$38),"")</f>
        <v/>
      </c>
      <c r="AM30" s="56" t="str">
        <f>IF(AND('Mapa final'!$Y$39="Media",'Mapa final'!$AA$39="Catastrófico"),CONCATENATE("R5C",'Mapa final'!$O$39),"")</f>
        <v/>
      </c>
      <c r="AN30" s="82"/>
      <c r="AO30" s="406"/>
      <c r="AP30" s="407"/>
      <c r="AQ30" s="407"/>
      <c r="AR30" s="407"/>
      <c r="AS30" s="407"/>
      <c r="AT30" s="408"/>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3">
      <c r="A31" s="82"/>
      <c r="B31" s="325"/>
      <c r="C31" s="325"/>
      <c r="D31" s="326"/>
      <c r="E31" s="366"/>
      <c r="F31" s="367"/>
      <c r="G31" s="367"/>
      <c r="H31" s="367"/>
      <c r="I31" s="368"/>
      <c r="J31" s="66" t="str">
        <f>IF(AND('Mapa final'!$Y$40="Media",'Mapa final'!$AA$40="Leve"),CONCATENATE("R6C",'Mapa final'!$O$40),"")</f>
        <v/>
      </c>
      <c r="K31" s="67" t="str">
        <f>IF(AND('Mapa final'!$Y$41="Media",'Mapa final'!$AA$41="Leve"),CONCATENATE("R6C",'Mapa final'!$O$41),"")</f>
        <v/>
      </c>
      <c r="L31" s="67" t="str">
        <f>IF(AND('Mapa final'!$Y$42="Media",'Mapa final'!$AA$42="Leve"),CONCATENATE("R6C",'Mapa final'!$O$42),"")</f>
        <v/>
      </c>
      <c r="M31" s="67" t="str">
        <f>IF(AND('Mapa final'!$Y$43="Media",'Mapa final'!$AA$43="Leve"),CONCATENATE("R6C",'Mapa final'!$O$43),"")</f>
        <v/>
      </c>
      <c r="N31" s="67" t="str">
        <f>IF(AND('Mapa final'!$Y$44="Media",'Mapa final'!$AA$44="Leve"),CONCATENATE("R6C",'Mapa final'!$O$44),"")</f>
        <v/>
      </c>
      <c r="O31" s="68" t="str">
        <f>IF(AND('Mapa final'!$Y$45="Media",'Mapa final'!$AA$45="Leve"),CONCATENATE("R6C",'Mapa final'!$O$45),"")</f>
        <v/>
      </c>
      <c r="P31" s="66" t="str">
        <f>IF(AND('Mapa final'!$Y$40="Media",'Mapa final'!$AA$40="Menor"),CONCATENATE("R6C",'Mapa final'!$O$40),"")</f>
        <v/>
      </c>
      <c r="Q31" s="67" t="str">
        <f>IF(AND('Mapa final'!$Y$41="Media",'Mapa final'!$AA$41="Menor"),CONCATENATE("R6C",'Mapa final'!$O$41),"")</f>
        <v/>
      </c>
      <c r="R31" s="67" t="str">
        <f>IF(AND('Mapa final'!$Y$42="Media",'Mapa final'!$AA$42="Menor"),CONCATENATE("R6C",'Mapa final'!$O$42),"")</f>
        <v/>
      </c>
      <c r="S31" s="67" t="str">
        <f>IF(AND('Mapa final'!$Y$43="Media",'Mapa final'!$AA$43="Menor"),CONCATENATE("R6C",'Mapa final'!$O$43),"")</f>
        <v/>
      </c>
      <c r="T31" s="67" t="str">
        <f>IF(AND('Mapa final'!$Y$44="Media",'Mapa final'!$AA$44="Menor"),CONCATENATE("R6C",'Mapa final'!$O$44),"")</f>
        <v/>
      </c>
      <c r="U31" s="68" t="str">
        <f>IF(AND('Mapa final'!$Y$45="Media",'Mapa final'!$AA$45="Menor"),CONCATENATE("R6C",'Mapa final'!$O$45),"")</f>
        <v/>
      </c>
      <c r="V31" s="66" t="str">
        <f>IF(AND('Mapa final'!$Y$40="Media",'Mapa final'!$AA$40="Moderado"),CONCATENATE("R6C",'Mapa final'!$O$40),"")</f>
        <v/>
      </c>
      <c r="W31" s="67" t="str">
        <f>IF(AND('Mapa final'!$Y$41="Media",'Mapa final'!$AA$41="Moderado"),CONCATENATE("R6C",'Mapa final'!$O$41),"")</f>
        <v/>
      </c>
      <c r="X31" s="67" t="str">
        <f>IF(AND('Mapa final'!$Y$42="Media",'Mapa final'!$AA$42="Moderado"),CONCATENATE("R6C",'Mapa final'!$O$42),"")</f>
        <v/>
      </c>
      <c r="Y31" s="67" t="str">
        <f>IF(AND('Mapa final'!$Y$43="Media",'Mapa final'!$AA$43="Moderado"),CONCATENATE("R6C",'Mapa final'!$O$43),"")</f>
        <v/>
      </c>
      <c r="Z31" s="67" t="str">
        <f>IF(AND('Mapa final'!$Y$44="Media",'Mapa final'!$AA$44="Moderado"),CONCATENATE("R6C",'Mapa final'!$O$44),"")</f>
        <v/>
      </c>
      <c r="AA31" s="68" t="str">
        <f>IF(AND('Mapa final'!$Y$45="Media",'Mapa final'!$AA$45="Moderado"),CONCATENATE("R6C",'Mapa final'!$O$45),"")</f>
        <v/>
      </c>
      <c r="AB31" s="51" t="str">
        <f>IF(AND('Mapa final'!$Y$40="Media",'Mapa final'!$AA$40="Mayor"),CONCATENATE("R6C",'Mapa final'!$O$40),"")</f>
        <v/>
      </c>
      <c r="AC31" s="52" t="str">
        <f>IF(AND('Mapa final'!$Y$41="Media",'Mapa final'!$AA$41="Mayor"),CONCATENATE("R6C",'Mapa final'!$O$41),"")</f>
        <v/>
      </c>
      <c r="AD31" s="52" t="str">
        <f>IF(AND('Mapa final'!$Y$42="Media",'Mapa final'!$AA$42="Mayor"),CONCATENATE("R6C",'Mapa final'!$O$42),"")</f>
        <v/>
      </c>
      <c r="AE31" s="52" t="str">
        <f>IF(AND('Mapa final'!$Y$43="Media",'Mapa final'!$AA$43="Mayor"),CONCATENATE("R6C",'Mapa final'!$O$43),"")</f>
        <v/>
      </c>
      <c r="AF31" s="52" t="str">
        <f>IF(AND('Mapa final'!$Y$44="Media",'Mapa final'!$AA$44="Mayor"),CONCATENATE("R6C",'Mapa final'!$O$44),"")</f>
        <v/>
      </c>
      <c r="AG31" s="53" t="str">
        <f>IF(AND('Mapa final'!$Y$45="Media",'Mapa final'!$AA$45="Mayor"),CONCATENATE("R6C",'Mapa final'!$O$45),"")</f>
        <v/>
      </c>
      <c r="AH31" s="54" t="str">
        <f>IF(AND('Mapa final'!$Y$40="Media",'Mapa final'!$AA$40="Catastrófico"),CONCATENATE("R6C",'Mapa final'!$O$40),"")</f>
        <v/>
      </c>
      <c r="AI31" s="55" t="str">
        <f>IF(AND('Mapa final'!$Y$41="Media",'Mapa final'!$AA$41="Catastrófico"),CONCATENATE("R6C",'Mapa final'!$O$41),"")</f>
        <v/>
      </c>
      <c r="AJ31" s="55" t="str">
        <f>IF(AND('Mapa final'!$Y$42="Media",'Mapa final'!$AA$42="Catastrófico"),CONCATENATE("R6C",'Mapa final'!$O$42),"")</f>
        <v/>
      </c>
      <c r="AK31" s="55" t="str">
        <f>IF(AND('Mapa final'!$Y$43="Media",'Mapa final'!$AA$43="Catastrófico"),CONCATENATE("R6C",'Mapa final'!$O$43),"")</f>
        <v/>
      </c>
      <c r="AL31" s="55" t="str">
        <f>IF(AND('Mapa final'!$Y$44="Media",'Mapa final'!$AA$44="Catastrófico"),CONCATENATE("R6C",'Mapa final'!$O$44),"")</f>
        <v/>
      </c>
      <c r="AM31" s="56" t="str">
        <f>IF(AND('Mapa final'!$Y$45="Media",'Mapa final'!$AA$45="Catastrófico"),CONCATENATE("R6C",'Mapa final'!$O$45),"")</f>
        <v/>
      </c>
      <c r="AN31" s="82"/>
      <c r="AO31" s="406"/>
      <c r="AP31" s="407"/>
      <c r="AQ31" s="407"/>
      <c r="AR31" s="407"/>
      <c r="AS31" s="407"/>
      <c r="AT31" s="408"/>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3">
      <c r="A32" s="82"/>
      <c r="B32" s="325"/>
      <c r="C32" s="325"/>
      <c r="D32" s="326"/>
      <c r="E32" s="366"/>
      <c r="F32" s="367"/>
      <c r="G32" s="367"/>
      <c r="H32" s="367"/>
      <c r="I32" s="368"/>
      <c r="J32" s="66" t="str">
        <f>IF(AND('Mapa final'!$Y$46="Media",'Mapa final'!$AA$46="Leve"),CONCATENATE("R7C",'Mapa final'!$O$46),"")</f>
        <v/>
      </c>
      <c r="K32" s="67" t="str">
        <f>IF(AND('Mapa final'!$Y$47="Media",'Mapa final'!$AA$47="Leve"),CONCATENATE("R7C",'Mapa final'!$O$47),"")</f>
        <v/>
      </c>
      <c r="L32" s="67" t="str">
        <f>IF(AND('Mapa final'!$Y$48="Media",'Mapa final'!$AA$48="Leve"),CONCATENATE("R7C",'Mapa final'!$O$48),"")</f>
        <v/>
      </c>
      <c r="M32" s="67" t="str">
        <f>IF(AND('Mapa final'!$Y$49="Media",'Mapa final'!$AA$49="Leve"),CONCATENATE("R7C",'Mapa final'!$O$49),"")</f>
        <v/>
      </c>
      <c r="N32" s="67" t="str">
        <f>IF(AND('Mapa final'!$Y$50="Media",'Mapa final'!$AA$50="Leve"),CONCATENATE("R7C",'Mapa final'!$O$50),"")</f>
        <v/>
      </c>
      <c r="O32" s="68" t="str">
        <f>IF(AND('Mapa final'!$Y$51="Media",'Mapa final'!$AA$51="Leve"),CONCATENATE("R7C",'Mapa final'!$O$51),"")</f>
        <v/>
      </c>
      <c r="P32" s="66" t="str">
        <f>IF(AND('Mapa final'!$Y$46="Media",'Mapa final'!$AA$46="Menor"),CONCATENATE("R7C",'Mapa final'!$O$46),"")</f>
        <v/>
      </c>
      <c r="Q32" s="67" t="str">
        <f>IF(AND('Mapa final'!$Y$47="Media",'Mapa final'!$AA$47="Menor"),CONCATENATE("R7C",'Mapa final'!$O$47),"")</f>
        <v/>
      </c>
      <c r="R32" s="67" t="str">
        <f>IF(AND('Mapa final'!$Y$48="Media",'Mapa final'!$AA$48="Menor"),CONCATENATE("R7C",'Mapa final'!$O$48),"")</f>
        <v/>
      </c>
      <c r="S32" s="67" t="str">
        <f>IF(AND('Mapa final'!$Y$49="Media",'Mapa final'!$AA$49="Menor"),CONCATENATE("R7C",'Mapa final'!$O$49),"")</f>
        <v/>
      </c>
      <c r="T32" s="67" t="str">
        <f>IF(AND('Mapa final'!$Y$50="Media",'Mapa final'!$AA$50="Menor"),CONCATENATE("R7C",'Mapa final'!$O$50),"")</f>
        <v/>
      </c>
      <c r="U32" s="68" t="str">
        <f>IF(AND('Mapa final'!$Y$51="Media",'Mapa final'!$AA$51="Menor"),CONCATENATE("R7C",'Mapa final'!$O$51),"")</f>
        <v/>
      </c>
      <c r="V32" s="66" t="str">
        <f>IF(AND('Mapa final'!$Y$46="Media",'Mapa final'!$AA$46="Moderado"),CONCATENATE("R7C",'Mapa final'!$O$46),"")</f>
        <v/>
      </c>
      <c r="W32" s="67" t="str">
        <f>IF(AND('Mapa final'!$Y$47="Media",'Mapa final'!$AA$47="Moderado"),CONCATENATE("R7C",'Mapa final'!$O$47),"")</f>
        <v/>
      </c>
      <c r="X32" s="67" t="str">
        <f>IF(AND('Mapa final'!$Y$48="Media",'Mapa final'!$AA$48="Moderado"),CONCATENATE("R7C",'Mapa final'!$O$48),"")</f>
        <v/>
      </c>
      <c r="Y32" s="67" t="str">
        <f>IF(AND('Mapa final'!$Y$49="Media",'Mapa final'!$AA$49="Moderado"),CONCATENATE("R7C",'Mapa final'!$O$49),"")</f>
        <v/>
      </c>
      <c r="Z32" s="67" t="str">
        <f>IF(AND('Mapa final'!$Y$50="Media",'Mapa final'!$AA$50="Moderado"),CONCATENATE("R7C",'Mapa final'!$O$50),"")</f>
        <v/>
      </c>
      <c r="AA32" s="68" t="str">
        <f>IF(AND('Mapa final'!$Y$51="Media",'Mapa final'!$AA$51="Moderado"),CONCATENATE("R7C",'Mapa final'!$O$51),"")</f>
        <v/>
      </c>
      <c r="AB32" s="51" t="str">
        <f>IF(AND('Mapa final'!$Y$46="Media",'Mapa final'!$AA$46="Mayor"),CONCATENATE("R7C",'Mapa final'!$O$46),"")</f>
        <v/>
      </c>
      <c r="AC32" s="52" t="str">
        <f>IF(AND('Mapa final'!$Y$47="Media",'Mapa final'!$AA$47="Mayor"),CONCATENATE("R7C",'Mapa final'!$O$47),"")</f>
        <v/>
      </c>
      <c r="AD32" s="52" t="str">
        <f>IF(AND('Mapa final'!$Y$48="Media",'Mapa final'!$AA$48="Mayor"),CONCATENATE("R7C",'Mapa final'!$O$48),"")</f>
        <v/>
      </c>
      <c r="AE32" s="52" t="str">
        <f>IF(AND('Mapa final'!$Y$49="Media",'Mapa final'!$AA$49="Mayor"),CONCATENATE("R7C",'Mapa final'!$O$49),"")</f>
        <v/>
      </c>
      <c r="AF32" s="52" t="str">
        <f>IF(AND('Mapa final'!$Y$50="Media",'Mapa final'!$AA$50="Mayor"),CONCATENATE("R7C",'Mapa final'!$O$50),"")</f>
        <v/>
      </c>
      <c r="AG32" s="53" t="str">
        <f>IF(AND('Mapa final'!$Y$51="Media",'Mapa final'!$AA$51="Mayor"),CONCATENATE("R7C",'Mapa final'!$O$51),"")</f>
        <v/>
      </c>
      <c r="AH32" s="54" t="str">
        <f>IF(AND('Mapa final'!$Y$46="Media",'Mapa final'!$AA$46="Catastrófico"),CONCATENATE("R7C",'Mapa final'!$O$46),"")</f>
        <v/>
      </c>
      <c r="AI32" s="55" t="str">
        <f>IF(AND('Mapa final'!$Y$47="Media",'Mapa final'!$AA$47="Catastrófico"),CONCATENATE("R7C",'Mapa final'!$O$47),"")</f>
        <v/>
      </c>
      <c r="AJ32" s="55" t="str">
        <f>IF(AND('Mapa final'!$Y$48="Media",'Mapa final'!$AA$48="Catastrófico"),CONCATENATE("R7C",'Mapa final'!$O$48),"")</f>
        <v/>
      </c>
      <c r="AK32" s="55" t="str">
        <f>IF(AND('Mapa final'!$Y$49="Media",'Mapa final'!$AA$49="Catastrófico"),CONCATENATE("R7C",'Mapa final'!$O$49),"")</f>
        <v/>
      </c>
      <c r="AL32" s="55" t="str">
        <f>IF(AND('Mapa final'!$Y$50="Media",'Mapa final'!$AA$50="Catastrófico"),CONCATENATE("R7C",'Mapa final'!$O$50),"")</f>
        <v/>
      </c>
      <c r="AM32" s="56" t="str">
        <f>IF(AND('Mapa final'!$Y$51="Media",'Mapa final'!$AA$51="Catastrófico"),CONCATENATE("R7C",'Mapa final'!$O$51),"")</f>
        <v/>
      </c>
      <c r="AN32" s="82"/>
      <c r="AO32" s="406"/>
      <c r="AP32" s="407"/>
      <c r="AQ32" s="407"/>
      <c r="AR32" s="407"/>
      <c r="AS32" s="407"/>
      <c r="AT32" s="408"/>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3">
      <c r="A33" s="82"/>
      <c r="B33" s="325"/>
      <c r="C33" s="325"/>
      <c r="D33" s="326"/>
      <c r="E33" s="366"/>
      <c r="F33" s="367"/>
      <c r="G33" s="367"/>
      <c r="H33" s="367"/>
      <c r="I33" s="368"/>
      <c r="J33" s="66" t="str">
        <f>IF(AND('Mapa final'!$Y$52="Media",'Mapa final'!$AA$52="Leve"),CONCATENATE("R8C",'Mapa final'!$O$52),"")</f>
        <v/>
      </c>
      <c r="K33" s="67" t="str">
        <f>IF(AND('Mapa final'!$Y$53="Media",'Mapa final'!$AA$53="Leve"),CONCATENATE("R8C",'Mapa final'!$O$53),"")</f>
        <v/>
      </c>
      <c r="L33" s="67" t="str">
        <f>IF(AND('Mapa final'!$Y$54="Media",'Mapa final'!$AA$54="Leve"),CONCATENATE("R8C",'Mapa final'!$O$54),"")</f>
        <v/>
      </c>
      <c r="M33" s="67" t="str">
        <f>IF(AND('Mapa final'!$Y$55="Media",'Mapa final'!$AA$55="Leve"),CONCATENATE("R8C",'Mapa final'!$O$55),"")</f>
        <v/>
      </c>
      <c r="N33" s="67" t="str">
        <f>IF(AND('Mapa final'!$Y$56="Media",'Mapa final'!$AA$56="Leve"),CONCATENATE("R8C",'Mapa final'!$O$56),"")</f>
        <v/>
      </c>
      <c r="O33" s="68" t="str">
        <f>IF(AND('Mapa final'!$Y$57="Media",'Mapa final'!$AA$57="Leve"),CONCATENATE("R8C",'Mapa final'!$O$57),"")</f>
        <v/>
      </c>
      <c r="P33" s="66" t="str">
        <f>IF(AND('Mapa final'!$Y$52="Media",'Mapa final'!$AA$52="Menor"),CONCATENATE("R8C",'Mapa final'!$O$52),"")</f>
        <v/>
      </c>
      <c r="Q33" s="67" t="str">
        <f>IF(AND('Mapa final'!$Y$53="Media",'Mapa final'!$AA$53="Menor"),CONCATENATE("R8C",'Mapa final'!$O$53),"")</f>
        <v/>
      </c>
      <c r="R33" s="67" t="str">
        <f>IF(AND('Mapa final'!$Y$54="Media",'Mapa final'!$AA$54="Menor"),CONCATENATE("R8C",'Mapa final'!$O$54),"")</f>
        <v/>
      </c>
      <c r="S33" s="67" t="str">
        <f>IF(AND('Mapa final'!$Y$55="Media",'Mapa final'!$AA$55="Menor"),CONCATENATE("R8C",'Mapa final'!$O$55),"")</f>
        <v/>
      </c>
      <c r="T33" s="67" t="str">
        <f>IF(AND('Mapa final'!$Y$56="Media",'Mapa final'!$AA$56="Menor"),CONCATENATE("R8C",'Mapa final'!$O$56),"")</f>
        <v/>
      </c>
      <c r="U33" s="68" t="str">
        <f>IF(AND('Mapa final'!$Y$57="Media",'Mapa final'!$AA$57="Menor"),CONCATENATE("R8C",'Mapa final'!$O$57),"")</f>
        <v/>
      </c>
      <c r="V33" s="66" t="str">
        <f>IF(AND('Mapa final'!$Y$52="Media",'Mapa final'!$AA$52="Moderado"),CONCATENATE("R8C",'Mapa final'!$O$52),"")</f>
        <v/>
      </c>
      <c r="W33" s="67" t="str">
        <f>IF(AND('Mapa final'!$Y$53="Media",'Mapa final'!$AA$53="Moderado"),CONCATENATE("R8C",'Mapa final'!$O$53),"")</f>
        <v/>
      </c>
      <c r="X33" s="67" t="str">
        <f>IF(AND('Mapa final'!$Y$54="Media",'Mapa final'!$AA$54="Moderado"),CONCATENATE("R8C",'Mapa final'!$O$54),"")</f>
        <v/>
      </c>
      <c r="Y33" s="67" t="str">
        <f>IF(AND('Mapa final'!$Y$55="Media",'Mapa final'!$AA$55="Moderado"),CONCATENATE("R8C",'Mapa final'!$O$55),"")</f>
        <v/>
      </c>
      <c r="Z33" s="67" t="str">
        <f>IF(AND('Mapa final'!$Y$56="Media",'Mapa final'!$AA$56="Moderado"),CONCATENATE("R8C",'Mapa final'!$O$56),"")</f>
        <v/>
      </c>
      <c r="AA33" s="68" t="str">
        <f>IF(AND('Mapa final'!$Y$57="Media",'Mapa final'!$AA$57="Moderado"),CONCATENATE("R8C",'Mapa final'!$O$57),"")</f>
        <v/>
      </c>
      <c r="AB33" s="51" t="str">
        <f>IF(AND('Mapa final'!$Y$52="Media",'Mapa final'!$AA$52="Mayor"),CONCATENATE("R8C",'Mapa final'!$O$52),"")</f>
        <v/>
      </c>
      <c r="AC33" s="52" t="str">
        <f>IF(AND('Mapa final'!$Y$53="Media",'Mapa final'!$AA$53="Mayor"),CONCATENATE("R8C",'Mapa final'!$O$53),"")</f>
        <v/>
      </c>
      <c r="AD33" s="52" t="str">
        <f>IF(AND('Mapa final'!$Y$54="Media",'Mapa final'!$AA$54="Mayor"),CONCATENATE("R8C",'Mapa final'!$O$54),"")</f>
        <v/>
      </c>
      <c r="AE33" s="52" t="str">
        <f>IF(AND('Mapa final'!$Y$55="Media",'Mapa final'!$AA$55="Mayor"),CONCATENATE("R8C",'Mapa final'!$O$55),"")</f>
        <v/>
      </c>
      <c r="AF33" s="52" t="str">
        <f>IF(AND('Mapa final'!$Y$56="Media",'Mapa final'!$AA$56="Mayor"),CONCATENATE("R8C",'Mapa final'!$O$56),"")</f>
        <v/>
      </c>
      <c r="AG33" s="53" t="str">
        <f>IF(AND('Mapa final'!$Y$57="Media",'Mapa final'!$AA$57="Mayor"),CONCATENATE("R8C",'Mapa final'!$O$57),"")</f>
        <v/>
      </c>
      <c r="AH33" s="54" t="str">
        <f>IF(AND('Mapa final'!$Y$52="Media",'Mapa final'!$AA$52="Catastrófico"),CONCATENATE("R8C",'Mapa final'!$O$52),"")</f>
        <v/>
      </c>
      <c r="AI33" s="55" t="str">
        <f>IF(AND('Mapa final'!$Y$53="Media",'Mapa final'!$AA$53="Catastrófico"),CONCATENATE("R8C",'Mapa final'!$O$53),"")</f>
        <v/>
      </c>
      <c r="AJ33" s="55" t="str">
        <f>IF(AND('Mapa final'!$Y$54="Media",'Mapa final'!$AA$54="Catastrófico"),CONCATENATE("R8C",'Mapa final'!$O$54),"")</f>
        <v/>
      </c>
      <c r="AK33" s="55" t="str">
        <f>IF(AND('Mapa final'!$Y$55="Media",'Mapa final'!$AA$55="Catastrófico"),CONCATENATE("R8C",'Mapa final'!$O$55),"")</f>
        <v/>
      </c>
      <c r="AL33" s="55" t="str">
        <f>IF(AND('Mapa final'!$Y$56="Media",'Mapa final'!$AA$56="Catastrófico"),CONCATENATE("R8C",'Mapa final'!$O$56),"")</f>
        <v/>
      </c>
      <c r="AM33" s="56" t="str">
        <f>IF(AND('Mapa final'!$Y$57="Media",'Mapa final'!$AA$57="Catastrófico"),CONCATENATE("R8C",'Mapa final'!$O$57),"")</f>
        <v/>
      </c>
      <c r="AN33" s="82"/>
      <c r="AO33" s="406"/>
      <c r="AP33" s="407"/>
      <c r="AQ33" s="407"/>
      <c r="AR33" s="407"/>
      <c r="AS33" s="407"/>
      <c r="AT33" s="408"/>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3">
      <c r="A34" s="82"/>
      <c r="B34" s="325"/>
      <c r="C34" s="325"/>
      <c r="D34" s="326"/>
      <c r="E34" s="366"/>
      <c r="F34" s="367"/>
      <c r="G34" s="367"/>
      <c r="H34" s="367"/>
      <c r="I34" s="368"/>
      <c r="J34" s="66" t="str">
        <f>IF(AND('Mapa final'!$Y$58="Media",'Mapa final'!$AA$58="Leve"),CONCATENATE("R9C",'Mapa final'!$O$58),"")</f>
        <v/>
      </c>
      <c r="K34" s="67" t="str">
        <f>IF(AND('Mapa final'!$Y$59="Media",'Mapa final'!$AA$59="Leve"),CONCATENATE("R9C",'Mapa final'!$O$59),"")</f>
        <v/>
      </c>
      <c r="L34" s="67" t="str">
        <f>IF(AND('Mapa final'!$Y$60="Media",'Mapa final'!$AA$60="Leve"),CONCATENATE("R9C",'Mapa final'!$O$60),"")</f>
        <v/>
      </c>
      <c r="M34" s="67" t="str">
        <f>IF(AND('Mapa final'!$Y$61="Media",'Mapa final'!$AA$61="Leve"),CONCATENATE("R9C",'Mapa final'!$O$61),"")</f>
        <v/>
      </c>
      <c r="N34" s="67" t="str">
        <f>IF(AND('Mapa final'!$Y$62="Media",'Mapa final'!$AA$62="Leve"),CONCATENATE("R9C",'Mapa final'!$O$62),"")</f>
        <v/>
      </c>
      <c r="O34" s="68" t="str">
        <f>IF(AND('Mapa final'!$Y$63="Media",'Mapa final'!$AA$63="Leve"),CONCATENATE("R9C",'Mapa final'!$O$63),"")</f>
        <v/>
      </c>
      <c r="P34" s="66" t="str">
        <f>IF(AND('Mapa final'!$Y$58="Media",'Mapa final'!$AA$58="Menor"),CONCATENATE("R9C",'Mapa final'!$O$58),"")</f>
        <v/>
      </c>
      <c r="Q34" s="67" t="str">
        <f>IF(AND('Mapa final'!$Y$59="Media",'Mapa final'!$AA$59="Menor"),CONCATENATE("R9C",'Mapa final'!$O$59),"")</f>
        <v/>
      </c>
      <c r="R34" s="67" t="str">
        <f>IF(AND('Mapa final'!$Y$60="Media",'Mapa final'!$AA$60="Menor"),CONCATENATE("R9C",'Mapa final'!$O$60),"")</f>
        <v/>
      </c>
      <c r="S34" s="67" t="str">
        <f>IF(AND('Mapa final'!$Y$61="Media",'Mapa final'!$AA$61="Menor"),CONCATENATE("R9C",'Mapa final'!$O$61),"")</f>
        <v/>
      </c>
      <c r="T34" s="67" t="str">
        <f>IF(AND('Mapa final'!$Y$62="Media",'Mapa final'!$AA$62="Menor"),CONCATENATE("R9C",'Mapa final'!$O$62),"")</f>
        <v/>
      </c>
      <c r="U34" s="68" t="str">
        <f>IF(AND('Mapa final'!$Y$63="Media",'Mapa final'!$AA$63="Menor"),CONCATENATE("R9C",'Mapa final'!$O$63),"")</f>
        <v/>
      </c>
      <c r="V34" s="66" t="str">
        <f>IF(AND('Mapa final'!$Y$58="Media",'Mapa final'!$AA$58="Moderado"),CONCATENATE("R9C",'Mapa final'!$O$58),"")</f>
        <v/>
      </c>
      <c r="W34" s="67" t="str">
        <f>IF(AND('Mapa final'!$Y$59="Media",'Mapa final'!$AA$59="Moderado"),CONCATENATE("R9C",'Mapa final'!$O$59),"")</f>
        <v/>
      </c>
      <c r="X34" s="67" t="str">
        <f>IF(AND('Mapa final'!$Y$60="Media",'Mapa final'!$AA$60="Moderado"),CONCATENATE("R9C",'Mapa final'!$O$60),"")</f>
        <v/>
      </c>
      <c r="Y34" s="67" t="str">
        <f>IF(AND('Mapa final'!$Y$61="Media",'Mapa final'!$AA$61="Moderado"),CONCATENATE("R9C",'Mapa final'!$O$61),"")</f>
        <v/>
      </c>
      <c r="Z34" s="67" t="str">
        <f>IF(AND('Mapa final'!$Y$62="Media",'Mapa final'!$AA$62="Moderado"),CONCATENATE("R9C",'Mapa final'!$O$62),"")</f>
        <v/>
      </c>
      <c r="AA34" s="68" t="str">
        <f>IF(AND('Mapa final'!$Y$63="Media",'Mapa final'!$AA$63="Moderado"),CONCATENATE("R9C",'Mapa final'!$O$63),"")</f>
        <v/>
      </c>
      <c r="AB34" s="51" t="str">
        <f>IF(AND('Mapa final'!$Y$58="Media",'Mapa final'!$AA$58="Mayor"),CONCATENATE("R9C",'Mapa final'!$O$58),"")</f>
        <v/>
      </c>
      <c r="AC34" s="52" t="str">
        <f>IF(AND('Mapa final'!$Y$59="Media",'Mapa final'!$AA$59="Mayor"),CONCATENATE("R9C",'Mapa final'!$O$59),"")</f>
        <v/>
      </c>
      <c r="AD34" s="52" t="str">
        <f>IF(AND('Mapa final'!$Y$60="Media",'Mapa final'!$AA$60="Mayor"),CONCATENATE("R9C",'Mapa final'!$O$60),"")</f>
        <v/>
      </c>
      <c r="AE34" s="52" t="str">
        <f>IF(AND('Mapa final'!$Y$61="Media",'Mapa final'!$AA$61="Mayor"),CONCATENATE("R9C",'Mapa final'!$O$61),"")</f>
        <v/>
      </c>
      <c r="AF34" s="52" t="str">
        <f>IF(AND('Mapa final'!$Y$62="Media",'Mapa final'!$AA$62="Mayor"),CONCATENATE("R9C",'Mapa final'!$O$62),"")</f>
        <v/>
      </c>
      <c r="AG34" s="53" t="str">
        <f>IF(AND('Mapa final'!$Y$63="Media",'Mapa final'!$AA$63="Mayor"),CONCATENATE("R9C",'Mapa final'!$O$63),"")</f>
        <v/>
      </c>
      <c r="AH34" s="54" t="str">
        <f>IF(AND('Mapa final'!$Y$58="Media",'Mapa final'!$AA$58="Catastrófico"),CONCATENATE("R9C",'Mapa final'!$O$58),"")</f>
        <v/>
      </c>
      <c r="AI34" s="55" t="str">
        <f>IF(AND('Mapa final'!$Y$59="Media",'Mapa final'!$AA$59="Catastrófico"),CONCATENATE("R9C",'Mapa final'!$O$59),"")</f>
        <v/>
      </c>
      <c r="AJ34" s="55" t="str">
        <f>IF(AND('Mapa final'!$Y$60="Media",'Mapa final'!$AA$60="Catastrófico"),CONCATENATE("R9C",'Mapa final'!$O$60),"")</f>
        <v/>
      </c>
      <c r="AK34" s="55" t="str">
        <f>IF(AND('Mapa final'!$Y$61="Media",'Mapa final'!$AA$61="Catastrófico"),CONCATENATE("R9C",'Mapa final'!$O$61),"")</f>
        <v/>
      </c>
      <c r="AL34" s="55" t="str">
        <f>IF(AND('Mapa final'!$Y$62="Media",'Mapa final'!$AA$62="Catastrófico"),CONCATENATE("R9C",'Mapa final'!$O$62),"")</f>
        <v/>
      </c>
      <c r="AM34" s="56" t="str">
        <f>IF(AND('Mapa final'!$Y$63="Media",'Mapa final'!$AA$63="Catastrófico"),CONCATENATE("R9C",'Mapa final'!$O$63),"")</f>
        <v/>
      </c>
      <c r="AN34" s="82"/>
      <c r="AO34" s="406"/>
      <c r="AP34" s="407"/>
      <c r="AQ34" s="407"/>
      <c r="AR34" s="407"/>
      <c r="AS34" s="407"/>
      <c r="AT34" s="408"/>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5">
      <c r="A35" s="82"/>
      <c r="B35" s="325"/>
      <c r="C35" s="325"/>
      <c r="D35" s="326"/>
      <c r="E35" s="369"/>
      <c r="F35" s="370"/>
      <c r="G35" s="370"/>
      <c r="H35" s="370"/>
      <c r="I35" s="371"/>
      <c r="J35" s="66" t="str">
        <f>IF(AND('Mapa final'!$Y$64="Media",'Mapa final'!$AA$64="Leve"),CONCATENATE("R10C",'Mapa final'!$O$64),"")</f>
        <v/>
      </c>
      <c r="K35" s="67" t="str">
        <f>IF(AND('Mapa final'!$Y$65="Media",'Mapa final'!$AA$65="Leve"),CONCATENATE("R10C",'Mapa final'!$O$65),"")</f>
        <v/>
      </c>
      <c r="L35" s="67" t="str">
        <f>IF(AND('Mapa final'!$Y$66="Media",'Mapa final'!$AA$66="Leve"),CONCATENATE("R10C",'Mapa final'!$O$66),"")</f>
        <v/>
      </c>
      <c r="M35" s="67" t="str">
        <f>IF(AND('Mapa final'!$Y$67="Media",'Mapa final'!$AA$67="Leve"),CONCATENATE("R10C",'Mapa final'!$O$67),"")</f>
        <v/>
      </c>
      <c r="N35" s="67" t="str">
        <f>IF(AND('Mapa final'!$Y$68="Media",'Mapa final'!$AA$68="Leve"),CONCATENATE("R10C",'Mapa final'!$O$68),"")</f>
        <v/>
      </c>
      <c r="O35" s="68" t="str">
        <f>IF(AND('Mapa final'!$Y$69="Media",'Mapa final'!$AA$69="Leve"),CONCATENATE("R10C",'Mapa final'!$O$69),"")</f>
        <v/>
      </c>
      <c r="P35" s="66" t="str">
        <f>IF(AND('Mapa final'!$Y$64="Media",'Mapa final'!$AA$64="Menor"),CONCATENATE("R10C",'Mapa final'!$O$64),"")</f>
        <v/>
      </c>
      <c r="Q35" s="67" t="str">
        <f>IF(AND('Mapa final'!$Y$65="Media",'Mapa final'!$AA$65="Menor"),CONCATENATE("R10C",'Mapa final'!$O$65),"")</f>
        <v/>
      </c>
      <c r="R35" s="67" t="str">
        <f>IF(AND('Mapa final'!$Y$66="Media",'Mapa final'!$AA$66="Menor"),CONCATENATE("R10C",'Mapa final'!$O$66),"")</f>
        <v/>
      </c>
      <c r="S35" s="67" t="str">
        <f>IF(AND('Mapa final'!$Y$67="Media",'Mapa final'!$AA$67="Menor"),CONCATENATE("R10C",'Mapa final'!$O$67),"")</f>
        <v/>
      </c>
      <c r="T35" s="67" t="str">
        <f>IF(AND('Mapa final'!$Y$68="Media",'Mapa final'!$AA$68="Menor"),CONCATENATE("R10C",'Mapa final'!$O$68),"")</f>
        <v/>
      </c>
      <c r="U35" s="68" t="str">
        <f>IF(AND('Mapa final'!$Y$69="Media",'Mapa final'!$AA$69="Menor"),CONCATENATE("R10C",'Mapa final'!$O$69),"")</f>
        <v/>
      </c>
      <c r="V35" s="66" t="str">
        <f>IF(AND('Mapa final'!$Y$64="Media",'Mapa final'!$AA$64="Moderado"),CONCATENATE("R10C",'Mapa final'!$O$64),"")</f>
        <v/>
      </c>
      <c r="W35" s="67" t="str">
        <f>IF(AND('Mapa final'!$Y$65="Media",'Mapa final'!$AA$65="Moderado"),CONCATENATE("R10C",'Mapa final'!$O$65),"")</f>
        <v/>
      </c>
      <c r="X35" s="67" t="str">
        <f>IF(AND('Mapa final'!$Y$66="Media",'Mapa final'!$AA$66="Moderado"),CONCATENATE("R10C",'Mapa final'!$O$66),"")</f>
        <v/>
      </c>
      <c r="Y35" s="67" t="str">
        <f>IF(AND('Mapa final'!$Y$67="Media",'Mapa final'!$AA$67="Moderado"),CONCATENATE("R10C",'Mapa final'!$O$67),"")</f>
        <v/>
      </c>
      <c r="Z35" s="67" t="str">
        <f>IF(AND('Mapa final'!$Y$68="Media",'Mapa final'!$AA$68="Moderado"),CONCATENATE("R10C",'Mapa final'!$O$68),"")</f>
        <v/>
      </c>
      <c r="AA35" s="68" t="str">
        <f>IF(AND('Mapa final'!$Y$69="Media",'Mapa final'!$AA$69="Moderado"),CONCATENATE("R10C",'Mapa final'!$O$69),"")</f>
        <v/>
      </c>
      <c r="AB35" s="57" t="str">
        <f>IF(AND('Mapa final'!$Y$64="Media",'Mapa final'!$AA$64="Mayor"),CONCATENATE("R10C",'Mapa final'!$O$64),"")</f>
        <v/>
      </c>
      <c r="AC35" s="58" t="str">
        <f>IF(AND('Mapa final'!$Y$65="Media",'Mapa final'!$AA$65="Mayor"),CONCATENATE("R10C",'Mapa final'!$O$65),"")</f>
        <v/>
      </c>
      <c r="AD35" s="58" t="str">
        <f>IF(AND('Mapa final'!$Y$66="Media",'Mapa final'!$AA$66="Mayor"),CONCATENATE("R10C",'Mapa final'!$O$66),"")</f>
        <v/>
      </c>
      <c r="AE35" s="58" t="str">
        <f>IF(AND('Mapa final'!$Y$67="Media",'Mapa final'!$AA$67="Mayor"),CONCATENATE("R10C",'Mapa final'!$O$67),"")</f>
        <v/>
      </c>
      <c r="AF35" s="58" t="str">
        <f>IF(AND('Mapa final'!$Y$68="Media",'Mapa final'!$AA$68="Mayor"),CONCATENATE("R10C",'Mapa final'!$O$68),"")</f>
        <v/>
      </c>
      <c r="AG35" s="59" t="str">
        <f>IF(AND('Mapa final'!$Y$69="Media",'Mapa final'!$AA$69="Mayor"),CONCATENATE("R10C",'Mapa final'!$O$69),"")</f>
        <v/>
      </c>
      <c r="AH35" s="60" t="str">
        <f>IF(AND('Mapa final'!$Y$64="Media",'Mapa final'!$AA$64="Catastrófico"),CONCATENATE("R10C",'Mapa final'!$O$64),"")</f>
        <v/>
      </c>
      <c r="AI35" s="61" t="str">
        <f>IF(AND('Mapa final'!$Y$65="Media",'Mapa final'!$AA$65="Catastrófico"),CONCATENATE("R10C",'Mapa final'!$O$65),"")</f>
        <v/>
      </c>
      <c r="AJ35" s="61" t="str">
        <f>IF(AND('Mapa final'!$Y$66="Media",'Mapa final'!$AA$66="Catastrófico"),CONCATENATE("R10C",'Mapa final'!$O$66),"")</f>
        <v/>
      </c>
      <c r="AK35" s="61" t="str">
        <f>IF(AND('Mapa final'!$Y$67="Media",'Mapa final'!$AA$67="Catastrófico"),CONCATENATE("R10C",'Mapa final'!$O$67),"")</f>
        <v/>
      </c>
      <c r="AL35" s="61" t="str">
        <f>IF(AND('Mapa final'!$Y$68="Media",'Mapa final'!$AA$68="Catastrófico"),CONCATENATE("R10C",'Mapa final'!$O$68),"")</f>
        <v/>
      </c>
      <c r="AM35" s="62" t="str">
        <f>IF(AND('Mapa final'!$Y$69="Media",'Mapa final'!$AA$69="Catastrófico"),CONCATENATE("R10C",'Mapa final'!$O$69),"")</f>
        <v/>
      </c>
      <c r="AN35" s="82"/>
      <c r="AO35" s="409"/>
      <c r="AP35" s="410"/>
      <c r="AQ35" s="410"/>
      <c r="AR35" s="410"/>
      <c r="AS35" s="410"/>
      <c r="AT35" s="411"/>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3">
      <c r="A36" s="82"/>
      <c r="B36" s="325"/>
      <c r="C36" s="325"/>
      <c r="D36" s="326"/>
      <c r="E36" s="363" t="s">
        <v>113</v>
      </c>
      <c r="F36" s="364"/>
      <c r="G36" s="364"/>
      <c r="H36" s="364"/>
      <c r="I36" s="364"/>
      <c r="J36" s="72" t="str">
        <f>IF(AND('Mapa final'!$Y$10="Baja",'Mapa final'!$AA$10="Leve"),CONCATENATE("R1C",'Mapa final'!$O$10),"")</f>
        <v/>
      </c>
      <c r="K36" s="73" t="str">
        <f>IF(AND('Mapa final'!$Y$11="Baja",'Mapa final'!$AA$11="Leve"),CONCATENATE("R1C",'Mapa final'!$O$11),"")</f>
        <v/>
      </c>
      <c r="L36" s="73" t="str">
        <f>IF(AND('Mapa final'!$Y$12="Baja",'Mapa final'!$AA$12="Leve"),CONCATENATE("R1C",'Mapa final'!$O$12),"")</f>
        <v/>
      </c>
      <c r="M36" s="73" t="str">
        <f>IF(AND('Mapa final'!$Y$13="Baja",'Mapa final'!$AA$13="Leve"),CONCATENATE("R1C",'Mapa final'!$O$13),"")</f>
        <v/>
      </c>
      <c r="N36" s="73" t="str">
        <f>IF(AND('Mapa final'!$Y$14="Baja",'Mapa final'!$AA$14="Leve"),CONCATENATE("R1C",'Mapa final'!$O$14),"")</f>
        <v/>
      </c>
      <c r="O36" s="74" t="str">
        <f>IF(AND('Mapa final'!$Y$15="Baja",'Mapa final'!$AA$15="Leve"),CONCATENATE("R1C",'Mapa final'!$O$15),"")</f>
        <v/>
      </c>
      <c r="P36" s="63" t="str">
        <f>IF(AND('Mapa final'!$Y$10="Baja",'Mapa final'!$AA$10="Menor"),CONCATENATE("R1C",'Mapa final'!$O$10),"")</f>
        <v/>
      </c>
      <c r="Q36" s="64" t="str">
        <f>IF(AND('Mapa final'!$Y$11="Baja",'Mapa final'!$AA$11="Menor"),CONCATENATE("R1C",'Mapa final'!$O$11),"")</f>
        <v/>
      </c>
      <c r="R36" s="64" t="str">
        <f>IF(AND('Mapa final'!$Y$12="Baja",'Mapa final'!$AA$12="Menor"),CONCATENATE("R1C",'Mapa final'!$O$12),"")</f>
        <v/>
      </c>
      <c r="S36" s="64" t="str">
        <f>IF(AND('Mapa final'!$Y$13="Baja",'Mapa final'!$AA$13="Menor"),CONCATENATE("R1C",'Mapa final'!$O$13),"")</f>
        <v/>
      </c>
      <c r="T36" s="64" t="str">
        <f>IF(AND('Mapa final'!$Y$14="Baja",'Mapa final'!$AA$14="Menor"),CONCATENATE("R1C",'Mapa final'!$O$14),"")</f>
        <v/>
      </c>
      <c r="U36" s="65" t="str">
        <f>IF(AND('Mapa final'!$Y$15="Baja",'Mapa final'!$AA$15="Menor"),CONCATENATE("R1C",'Mapa final'!$O$15),"")</f>
        <v/>
      </c>
      <c r="V36" s="63" t="str">
        <f>IF(AND('Mapa final'!$Y$10="Baja",'Mapa final'!$AA$10="Moderado"),CONCATENATE("R1C",'Mapa final'!$O$10),"")</f>
        <v/>
      </c>
      <c r="W36" s="64" t="str">
        <f>IF(AND('Mapa final'!$Y$11="Baja",'Mapa final'!$AA$11="Moderado"),CONCATENATE("R1C",'Mapa final'!$O$11),"")</f>
        <v/>
      </c>
      <c r="X36" s="64" t="str">
        <f>IF(AND('Mapa final'!$Y$12="Baja",'Mapa final'!$AA$12="Moderado"),CONCATENATE("R1C",'Mapa final'!$O$12),"")</f>
        <v/>
      </c>
      <c r="Y36" s="64" t="str">
        <f>IF(AND('Mapa final'!$Y$13="Baja",'Mapa final'!$AA$13="Moderado"),CONCATENATE("R1C",'Mapa final'!$O$13),"")</f>
        <v/>
      </c>
      <c r="Z36" s="64" t="str">
        <f>IF(AND('Mapa final'!$Y$14="Baja",'Mapa final'!$AA$14="Moderado"),CONCATENATE("R1C",'Mapa final'!$O$14),"")</f>
        <v/>
      </c>
      <c r="AA36" s="65" t="str">
        <f>IF(AND('Mapa final'!$Y$15="Baja",'Mapa final'!$AA$15="Moderado"),CONCATENATE("R1C",'Mapa final'!$O$15),"")</f>
        <v/>
      </c>
      <c r="AB36" s="45" t="str">
        <f>IF(AND('Mapa final'!$Y$10="Baja",'Mapa final'!$AA$10="Mayor"),CONCATENATE("R1C",'Mapa final'!$O$10),"")</f>
        <v/>
      </c>
      <c r="AC36" s="46" t="str">
        <f>IF(AND('Mapa final'!$Y$11="Baja",'Mapa final'!$AA$11="Mayor"),CONCATENATE("R1C",'Mapa final'!$O$11),"")</f>
        <v/>
      </c>
      <c r="AD36" s="46" t="str">
        <f>IF(AND('Mapa final'!$Y$12="Baja",'Mapa final'!$AA$12="Mayor"),CONCATENATE("R1C",'Mapa final'!$O$12),"")</f>
        <v/>
      </c>
      <c r="AE36" s="46" t="str">
        <f>IF(AND('Mapa final'!$Y$13="Baja",'Mapa final'!$AA$13="Mayor"),CONCATENATE("R1C",'Mapa final'!$O$13),"")</f>
        <v/>
      </c>
      <c r="AF36" s="46" t="str">
        <f>IF(AND('Mapa final'!$Y$14="Baja",'Mapa final'!$AA$14="Mayor"),CONCATENATE("R1C",'Mapa final'!$O$14),"")</f>
        <v/>
      </c>
      <c r="AG36" s="47" t="str">
        <f>IF(AND('Mapa final'!$Y$15="Baja",'Mapa final'!$AA$15="Mayor"),CONCATENATE("R1C",'Mapa final'!$O$15),"")</f>
        <v/>
      </c>
      <c r="AH36" s="48" t="str">
        <f>IF(AND('Mapa final'!$Y$10="Baja",'Mapa final'!$AA$10="Catastrófico"),CONCATENATE("R1C",'Mapa final'!$O$10),"")</f>
        <v/>
      </c>
      <c r="AI36" s="49" t="str">
        <f>IF(AND('Mapa final'!$Y$11="Baja",'Mapa final'!$AA$11="Catastrófico"),CONCATENATE("R1C",'Mapa final'!$O$11),"")</f>
        <v/>
      </c>
      <c r="AJ36" s="49" t="str">
        <f>IF(AND('Mapa final'!$Y$12="Baja",'Mapa final'!$AA$12="Catastrófico"),CONCATENATE("R1C",'Mapa final'!$O$12),"")</f>
        <v/>
      </c>
      <c r="AK36" s="49" t="str">
        <f>IF(AND('Mapa final'!$Y$13="Baja",'Mapa final'!$AA$13="Catastrófico"),CONCATENATE("R1C",'Mapa final'!$O$13),"")</f>
        <v/>
      </c>
      <c r="AL36" s="49" t="str">
        <f>IF(AND('Mapa final'!$Y$14="Baja",'Mapa final'!$AA$14="Catastrófico"),CONCATENATE("R1C",'Mapa final'!$O$14),"")</f>
        <v/>
      </c>
      <c r="AM36" s="50" t="str">
        <f>IF(AND('Mapa final'!$Y$15="Baja",'Mapa final'!$AA$15="Catastrófico"),CONCATENATE("R1C",'Mapa final'!$O$15),"")</f>
        <v/>
      </c>
      <c r="AN36" s="82"/>
      <c r="AO36" s="394" t="s">
        <v>81</v>
      </c>
      <c r="AP36" s="395"/>
      <c r="AQ36" s="395"/>
      <c r="AR36" s="395"/>
      <c r="AS36" s="395"/>
      <c r="AT36" s="396"/>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3">
      <c r="A37" s="82"/>
      <c r="B37" s="325"/>
      <c r="C37" s="325"/>
      <c r="D37" s="326"/>
      <c r="E37" s="382"/>
      <c r="F37" s="367"/>
      <c r="G37" s="367"/>
      <c r="H37" s="367"/>
      <c r="I37" s="367"/>
      <c r="J37" s="75" t="str">
        <f>IF(AND('Mapa final'!$Y$16="Baja",'Mapa final'!$AA$16="Leve"),CONCATENATE("R2C",'Mapa final'!$O$16),"")</f>
        <v/>
      </c>
      <c r="K37" s="76" t="str">
        <f>IF(AND('Mapa final'!$Y$17="Baja",'Mapa final'!$AA$17="Leve"),CONCATENATE("R2C",'Mapa final'!$O$17),"")</f>
        <v/>
      </c>
      <c r="L37" s="76" t="str">
        <f>IF(AND('Mapa final'!$Y$18="Baja",'Mapa final'!$AA$18="Leve"),CONCATENATE("R2C",'Mapa final'!$O$18),"")</f>
        <v/>
      </c>
      <c r="M37" s="76" t="str">
        <f>IF(AND('Mapa final'!$Y$19="Baja",'Mapa final'!$AA$19="Leve"),CONCATENATE("R2C",'Mapa final'!$O$19),"")</f>
        <v/>
      </c>
      <c r="N37" s="76" t="str">
        <f>IF(AND('Mapa final'!$Y$20="Baja",'Mapa final'!$AA$20="Leve"),CONCATENATE("R2C",'Mapa final'!$O$20),"")</f>
        <v/>
      </c>
      <c r="O37" s="77" t="str">
        <f>IF(AND('Mapa final'!$Y$21="Baja",'Mapa final'!$AA$21="Leve"),CONCATENATE("R2C",'Mapa final'!$O$21),"")</f>
        <v/>
      </c>
      <c r="P37" s="66" t="str">
        <f>IF(AND('Mapa final'!$Y$16="Baja",'Mapa final'!$AA$16="Menor"),CONCATENATE("R2C",'Mapa final'!$O$16),"")</f>
        <v/>
      </c>
      <c r="Q37" s="67" t="str">
        <f>IF(AND('Mapa final'!$Y$17="Baja",'Mapa final'!$AA$17="Menor"),CONCATENATE("R2C",'Mapa final'!$O$17),"")</f>
        <v/>
      </c>
      <c r="R37" s="67" t="str">
        <f>IF(AND('Mapa final'!$Y$18="Baja",'Mapa final'!$AA$18="Menor"),CONCATENATE("R2C",'Mapa final'!$O$18),"")</f>
        <v/>
      </c>
      <c r="S37" s="67" t="str">
        <f>IF(AND('Mapa final'!$Y$19="Baja",'Mapa final'!$AA$19="Menor"),CONCATENATE("R2C",'Mapa final'!$O$19),"")</f>
        <v/>
      </c>
      <c r="T37" s="67" t="str">
        <f>IF(AND('Mapa final'!$Y$20="Baja",'Mapa final'!$AA$20="Menor"),CONCATENATE("R2C",'Mapa final'!$O$20),"")</f>
        <v/>
      </c>
      <c r="U37" s="68" t="str">
        <f>IF(AND('Mapa final'!$Y$21="Baja",'Mapa final'!$AA$21="Menor"),CONCATENATE("R2C",'Mapa final'!$O$21),"")</f>
        <v/>
      </c>
      <c r="V37" s="66" t="str">
        <f>IF(AND('Mapa final'!$Y$16="Baja",'Mapa final'!$AA$16="Moderado"),CONCATENATE("R2C",'Mapa final'!$O$16),"")</f>
        <v/>
      </c>
      <c r="W37" s="67" t="str">
        <f>IF(AND('Mapa final'!$Y$17="Baja",'Mapa final'!$AA$17="Moderado"),CONCATENATE("R2C",'Mapa final'!$O$17),"")</f>
        <v/>
      </c>
      <c r="X37" s="67" t="str">
        <f>IF(AND('Mapa final'!$Y$18="Baja",'Mapa final'!$AA$18="Moderado"),CONCATENATE("R2C",'Mapa final'!$O$18),"")</f>
        <v/>
      </c>
      <c r="Y37" s="67" t="str">
        <f>IF(AND('Mapa final'!$Y$19="Baja",'Mapa final'!$AA$19="Moderado"),CONCATENATE("R2C",'Mapa final'!$O$19),"")</f>
        <v/>
      </c>
      <c r="Z37" s="67" t="str">
        <f>IF(AND('Mapa final'!$Y$20="Baja",'Mapa final'!$AA$20="Moderado"),CONCATENATE("R2C",'Mapa final'!$O$20),"")</f>
        <v/>
      </c>
      <c r="AA37" s="68" t="str">
        <f>IF(AND('Mapa final'!$Y$21="Baja",'Mapa final'!$AA$21="Moderado"),CONCATENATE("R2C",'Mapa final'!$O$21),"")</f>
        <v/>
      </c>
      <c r="AB37" s="51" t="str">
        <f>IF(AND('Mapa final'!$Y$16="Baja",'Mapa final'!$AA$16="Mayor"),CONCATENATE("R2C",'Mapa final'!$O$16),"")</f>
        <v/>
      </c>
      <c r="AC37" s="52" t="str">
        <f>IF(AND('Mapa final'!$Y$17="Baja",'Mapa final'!$AA$17="Mayor"),CONCATENATE("R2C",'Mapa final'!$O$17),"")</f>
        <v/>
      </c>
      <c r="AD37" s="52" t="str">
        <f>IF(AND('Mapa final'!$Y$18="Baja",'Mapa final'!$AA$18="Mayor"),CONCATENATE("R2C",'Mapa final'!$O$18),"")</f>
        <v/>
      </c>
      <c r="AE37" s="52" t="str">
        <f>IF(AND('Mapa final'!$Y$19="Baja",'Mapa final'!$AA$19="Mayor"),CONCATENATE("R2C",'Mapa final'!$O$19),"")</f>
        <v/>
      </c>
      <c r="AF37" s="52" t="str">
        <f>IF(AND('Mapa final'!$Y$20="Baja",'Mapa final'!$AA$20="Mayor"),CONCATENATE("R2C",'Mapa final'!$O$20),"")</f>
        <v/>
      </c>
      <c r="AG37" s="53" t="str">
        <f>IF(AND('Mapa final'!$Y$21="Baja",'Mapa final'!$AA$21="Mayor"),CONCATENATE("R2C",'Mapa final'!$O$21),"")</f>
        <v/>
      </c>
      <c r="AH37" s="54" t="str">
        <f>IF(AND('Mapa final'!$Y$16="Baja",'Mapa final'!$AA$16="Catastrófico"),CONCATENATE("R2C",'Mapa final'!$O$16),"")</f>
        <v/>
      </c>
      <c r="AI37" s="55" t="str">
        <f>IF(AND('Mapa final'!$Y$17="Baja",'Mapa final'!$AA$17="Catastrófico"),CONCATENATE("R2C",'Mapa final'!$O$17),"")</f>
        <v/>
      </c>
      <c r="AJ37" s="55" t="str">
        <f>IF(AND('Mapa final'!$Y$18="Baja",'Mapa final'!$AA$18="Catastrófico"),CONCATENATE("R2C",'Mapa final'!$O$18),"")</f>
        <v/>
      </c>
      <c r="AK37" s="55" t="str">
        <f>IF(AND('Mapa final'!$Y$19="Baja",'Mapa final'!$AA$19="Catastrófico"),CONCATENATE("R2C",'Mapa final'!$O$19),"")</f>
        <v/>
      </c>
      <c r="AL37" s="55" t="str">
        <f>IF(AND('Mapa final'!$Y$20="Baja",'Mapa final'!$AA$20="Catastrófico"),CONCATENATE("R2C",'Mapa final'!$O$20),"")</f>
        <v/>
      </c>
      <c r="AM37" s="56" t="str">
        <f>IF(AND('Mapa final'!$Y$21="Baja",'Mapa final'!$AA$21="Catastrófico"),CONCATENATE("R2C",'Mapa final'!$O$21),"")</f>
        <v/>
      </c>
      <c r="AN37" s="82"/>
      <c r="AO37" s="397"/>
      <c r="AP37" s="398"/>
      <c r="AQ37" s="398"/>
      <c r="AR37" s="398"/>
      <c r="AS37" s="398"/>
      <c r="AT37" s="399"/>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3">
      <c r="A38" s="82"/>
      <c r="B38" s="325"/>
      <c r="C38" s="325"/>
      <c r="D38" s="326"/>
      <c r="E38" s="366"/>
      <c r="F38" s="367"/>
      <c r="G38" s="367"/>
      <c r="H38" s="367"/>
      <c r="I38" s="367"/>
      <c r="J38" s="75" t="str">
        <f>IF(AND('Mapa final'!$Y$22="Baja",'Mapa final'!$AA$22="Leve"),CONCATENATE("R3C",'Mapa final'!$O$22),"")</f>
        <v/>
      </c>
      <c r="K38" s="76" t="str">
        <f>IF(AND('Mapa final'!$Y$23="Baja",'Mapa final'!$AA$23="Leve"),CONCATENATE("R3C",'Mapa final'!$O$23),"")</f>
        <v/>
      </c>
      <c r="L38" s="76" t="str">
        <f>IF(AND('Mapa final'!$Y$24="Baja",'Mapa final'!$AA$24="Leve"),CONCATENATE("R3C",'Mapa final'!$O$24),"")</f>
        <v/>
      </c>
      <c r="M38" s="76" t="str">
        <f>IF(AND('Mapa final'!$Y$25="Baja",'Mapa final'!$AA$25="Leve"),CONCATENATE("R3C",'Mapa final'!$O$25),"")</f>
        <v/>
      </c>
      <c r="N38" s="76" t="str">
        <f>IF(AND('Mapa final'!$Y$26="Baja",'Mapa final'!$AA$26="Leve"),CONCATENATE("R3C",'Mapa final'!$O$26),"")</f>
        <v/>
      </c>
      <c r="O38" s="77" t="str">
        <f>IF(AND('Mapa final'!$Y$27="Baja",'Mapa final'!$AA$27="Leve"),CONCATENATE("R3C",'Mapa final'!$O$27),"")</f>
        <v/>
      </c>
      <c r="P38" s="66" t="str">
        <f>IF(AND('Mapa final'!$Y$22="Baja",'Mapa final'!$AA$22="Menor"),CONCATENATE("R3C",'Mapa final'!$O$22),"")</f>
        <v/>
      </c>
      <c r="Q38" s="67" t="str">
        <f>IF(AND('Mapa final'!$Y$23="Baja",'Mapa final'!$AA$23="Menor"),CONCATENATE("R3C",'Mapa final'!$O$23),"")</f>
        <v/>
      </c>
      <c r="R38" s="67" t="str">
        <f>IF(AND('Mapa final'!$Y$24="Baja",'Mapa final'!$AA$24="Menor"),CONCATENATE("R3C",'Mapa final'!$O$24),"")</f>
        <v/>
      </c>
      <c r="S38" s="67" t="str">
        <f>IF(AND('Mapa final'!$Y$25="Baja",'Mapa final'!$AA$25="Menor"),CONCATENATE("R3C",'Mapa final'!$O$25),"")</f>
        <v/>
      </c>
      <c r="T38" s="67" t="str">
        <f>IF(AND('Mapa final'!$Y$26="Baja",'Mapa final'!$AA$26="Menor"),CONCATENATE("R3C",'Mapa final'!$O$26),"")</f>
        <v/>
      </c>
      <c r="U38" s="68" t="str">
        <f>IF(AND('Mapa final'!$Y$27="Baja",'Mapa final'!$AA$27="Menor"),CONCATENATE("R3C",'Mapa final'!$O$27),"")</f>
        <v/>
      </c>
      <c r="V38" s="66" t="str">
        <f>IF(AND('Mapa final'!$Y$22="Baja",'Mapa final'!$AA$22="Moderado"),CONCATENATE("R3C",'Mapa final'!$O$22),"")</f>
        <v>R3C1</v>
      </c>
      <c r="W38" s="67" t="str">
        <f>IF(AND('Mapa final'!$Y$23="Baja",'Mapa final'!$AA$23="Moderado"),CONCATENATE("R3C",'Mapa final'!$O$23),"")</f>
        <v/>
      </c>
      <c r="X38" s="67" t="str">
        <f>IF(AND('Mapa final'!$Y$24="Baja",'Mapa final'!$AA$24="Moderado"),CONCATENATE("R3C",'Mapa final'!$O$24),"")</f>
        <v/>
      </c>
      <c r="Y38" s="67" t="str">
        <f>IF(AND('Mapa final'!$Y$25="Baja",'Mapa final'!$AA$25="Moderado"),CONCATENATE("R3C",'Mapa final'!$O$25),"")</f>
        <v/>
      </c>
      <c r="Z38" s="67" t="str">
        <f>IF(AND('Mapa final'!$Y$26="Baja",'Mapa final'!$AA$26="Moderado"),CONCATENATE("R3C",'Mapa final'!$O$26),"")</f>
        <v/>
      </c>
      <c r="AA38" s="68" t="str">
        <f>IF(AND('Mapa final'!$Y$27="Baja",'Mapa final'!$AA$27="Moderado"),CONCATENATE("R3C",'Mapa final'!$O$27),"")</f>
        <v/>
      </c>
      <c r="AB38" s="51" t="str">
        <f>IF(AND('Mapa final'!$Y$22="Baja",'Mapa final'!$AA$22="Mayor"),CONCATENATE("R3C",'Mapa final'!$O$22),"")</f>
        <v/>
      </c>
      <c r="AC38" s="52" t="str">
        <f>IF(AND('Mapa final'!$Y$23="Baja",'Mapa final'!$AA$23="Mayor"),CONCATENATE("R3C",'Mapa final'!$O$23),"")</f>
        <v/>
      </c>
      <c r="AD38" s="52" t="str">
        <f>IF(AND('Mapa final'!$Y$24="Baja",'Mapa final'!$AA$24="Mayor"),CONCATENATE("R3C",'Mapa final'!$O$24),"")</f>
        <v/>
      </c>
      <c r="AE38" s="52" t="str">
        <f>IF(AND('Mapa final'!$Y$25="Baja",'Mapa final'!$AA$25="Mayor"),CONCATENATE("R3C",'Mapa final'!$O$25),"")</f>
        <v/>
      </c>
      <c r="AF38" s="52" t="str">
        <f>IF(AND('Mapa final'!$Y$26="Baja",'Mapa final'!$AA$26="Mayor"),CONCATENATE("R3C",'Mapa final'!$O$26),"")</f>
        <v/>
      </c>
      <c r="AG38" s="53" t="str">
        <f>IF(AND('Mapa final'!$Y$27="Baja",'Mapa final'!$AA$27="Mayor"),CONCATENATE("R3C",'Mapa final'!$O$27),"")</f>
        <v/>
      </c>
      <c r="AH38" s="54" t="str">
        <f>IF(AND('Mapa final'!$Y$22="Baja",'Mapa final'!$AA$22="Catastrófico"),CONCATENATE("R3C",'Mapa final'!$O$22),"")</f>
        <v/>
      </c>
      <c r="AI38" s="55" t="str">
        <f>IF(AND('Mapa final'!$Y$23="Baja",'Mapa final'!$AA$23="Catastrófico"),CONCATENATE("R3C",'Mapa final'!$O$23),"")</f>
        <v/>
      </c>
      <c r="AJ38" s="55" t="str">
        <f>IF(AND('Mapa final'!$Y$24="Baja",'Mapa final'!$AA$24="Catastrófico"),CONCATENATE("R3C",'Mapa final'!$O$24),"")</f>
        <v/>
      </c>
      <c r="AK38" s="55" t="str">
        <f>IF(AND('Mapa final'!$Y$25="Baja",'Mapa final'!$AA$25="Catastrófico"),CONCATENATE("R3C",'Mapa final'!$O$25),"")</f>
        <v/>
      </c>
      <c r="AL38" s="55" t="str">
        <f>IF(AND('Mapa final'!$Y$26="Baja",'Mapa final'!$AA$26="Catastrófico"),CONCATENATE("R3C",'Mapa final'!$O$26),"")</f>
        <v/>
      </c>
      <c r="AM38" s="56" t="str">
        <f>IF(AND('Mapa final'!$Y$27="Baja",'Mapa final'!$AA$27="Catastrófico"),CONCATENATE("R3C",'Mapa final'!$O$27),"")</f>
        <v/>
      </c>
      <c r="AN38" s="82"/>
      <c r="AO38" s="397"/>
      <c r="AP38" s="398"/>
      <c r="AQ38" s="398"/>
      <c r="AR38" s="398"/>
      <c r="AS38" s="398"/>
      <c r="AT38" s="399"/>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3">
      <c r="A39" s="82"/>
      <c r="B39" s="325"/>
      <c r="C39" s="325"/>
      <c r="D39" s="326"/>
      <c r="E39" s="366"/>
      <c r="F39" s="367"/>
      <c r="G39" s="367"/>
      <c r="H39" s="367"/>
      <c r="I39" s="367"/>
      <c r="J39" s="75" t="str">
        <f>IF(AND('Mapa final'!$Y$28="Baja",'Mapa final'!$AA$28="Leve"),CONCATENATE("R4C",'Mapa final'!$O$28),"")</f>
        <v/>
      </c>
      <c r="K39" s="76" t="str">
        <f>IF(AND('Mapa final'!$Y$29="Baja",'Mapa final'!$AA$29="Leve"),CONCATENATE("R4C",'Mapa final'!$O$29),"")</f>
        <v/>
      </c>
      <c r="L39" s="76" t="str">
        <f>IF(AND('Mapa final'!$Y$30="Baja",'Mapa final'!$AA$30="Leve"),CONCATENATE("R4C",'Mapa final'!$O$30),"")</f>
        <v/>
      </c>
      <c r="M39" s="76" t="str">
        <f>IF(AND('Mapa final'!$Y$31="Baja",'Mapa final'!$AA$31="Leve"),CONCATENATE("R4C",'Mapa final'!$O$31),"")</f>
        <v/>
      </c>
      <c r="N39" s="76" t="str">
        <f>IF(AND('Mapa final'!$Y$32="Baja",'Mapa final'!$AA$32="Leve"),CONCATENATE("R4C",'Mapa final'!$O$32),"")</f>
        <v/>
      </c>
      <c r="O39" s="77" t="str">
        <f>IF(AND('Mapa final'!$Y$33="Baja",'Mapa final'!$AA$33="Leve"),CONCATENATE("R4C",'Mapa final'!$O$33),"")</f>
        <v/>
      </c>
      <c r="P39" s="66" t="str">
        <f>IF(AND('Mapa final'!$Y$28="Baja",'Mapa final'!$AA$28="Menor"),CONCATENATE("R4C",'Mapa final'!$O$28),"")</f>
        <v/>
      </c>
      <c r="Q39" s="67" t="str">
        <f>IF(AND('Mapa final'!$Y$29="Baja",'Mapa final'!$AA$29="Menor"),CONCATENATE("R4C",'Mapa final'!$O$29),"")</f>
        <v/>
      </c>
      <c r="R39" s="67" t="str">
        <f>IF(AND('Mapa final'!$Y$30="Baja",'Mapa final'!$AA$30="Menor"),CONCATENATE("R4C",'Mapa final'!$O$30),"")</f>
        <v/>
      </c>
      <c r="S39" s="67" t="str">
        <f>IF(AND('Mapa final'!$Y$31="Baja",'Mapa final'!$AA$31="Menor"),CONCATENATE("R4C",'Mapa final'!$O$31),"")</f>
        <v/>
      </c>
      <c r="T39" s="67" t="str">
        <f>IF(AND('Mapa final'!$Y$32="Baja",'Mapa final'!$AA$32="Menor"),CONCATENATE("R4C",'Mapa final'!$O$32),"")</f>
        <v/>
      </c>
      <c r="U39" s="68" t="str">
        <f>IF(AND('Mapa final'!$Y$33="Baja",'Mapa final'!$AA$33="Menor"),CONCATENATE("R4C",'Mapa final'!$O$33),"")</f>
        <v/>
      </c>
      <c r="V39" s="66" t="str">
        <f>IF(AND('Mapa final'!$Y$28="Baja",'Mapa final'!$AA$28="Moderado"),CONCATENATE("R4C",'Mapa final'!$O$28),"")</f>
        <v/>
      </c>
      <c r="W39" s="67" t="str">
        <f>IF(AND('Mapa final'!$Y$29="Baja",'Mapa final'!$AA$29="Moderado"),CONCATENATE("R4C",'Mapa final'!$O$29),"")</f>
        <v/>
      </c>
      <c r="X39" s="67" t="str">
        <f>IF(AND('Mapa final'!$Y$30="Baja",'Mapa final'!$AA$30="Moderado"),CONCATENATE("R4C",'Mapa final'!$O$30),"")</f>
        <v/>
      </c>
      <c r="Y39" s="67" t="str">
        <f>IF(AND('Mapa final'!$Y$31="Baja",'Mapa final'!$AA$31="Moderado"),CONCATENATE("R4C",'Mapa final'!$O$31),"")</f>
        <v/>
      </c>
      <c r="Z39" s="67" t="str">
        <f>IF(AND('Mapa final'!$Y$32="Baja",'Mapa final'!$AA$32="Moderado"),CONCATENATE("R4C",'Mapa final'!$O$32),"")</f>
        <v/>
      </c>
      <c r="AA39" s="68" t="str">
        <f>IF(AND('Mapa final'!$Y$33="Baja",'Mapa final'!$AA$33="Moderado"),CONCATENATE("R4C",'Mapa final'!$O$33),"")</f>
        <v/>
      </c>
      <c r="AB39" s="51" t="str">
        <f>IF(AND('Mapa final'!$Y$28="Baja",'Mapa final'!$AA$28="Mayor"),CONCATENATE("R4C",'Mapa final'!$O$28),"")</f>
        <v/>
      </c>
      <c r="AC39" s="52" t="str">
        <f>IF(AND('Mapa final'!$Y$29="Baja",'Mapa final'!$AA$29="Mayor"),CONCATENATE("R4C",'Mapa final'!$O$29),"")</f>
        <v/>
      </c>
      <c r="AD39" s="52" t="str">
        <f>IF(AND('Mapa final'!$Y$30="Baja",'Mapa final'!$AA$30="Mayor"),CONCATENATE("R4C",'Mapa final'!$O$30),"")</f>
        <v/>
      </c>
      <c r="AE39" s="52" t="str">
        <f>IF(AND('Mapa final'!$Y$31="Baja",'Mapa final'!$AA$31="Mayor"),CONCATENATE("R4C",'Mapa final'!$O$31),"")</f>
        <v/>
      </c>
      <c r="AF39" s="52" t="str">
        <f>IF(AND('Mapa final'!$Y$32="Baja",'Mapa final'!$AA$32="Mayor"),CONCATENATE("R4C",'Mapa final'!$O$32),"")</f>
        <v/>
      </c>
      <c r="AG39" s="53" t="str">
        <f>IF(AND('Mapa final'!$Y$33="Baja",'Mapa final'!$AA$33="Mayor"),CONCATENATE("R4C",'Mapa final'!$O$33),"")</f>
        <v/>
      </c>
      <c r="AH39" s="54" t="str">
        <f>IF(AND('Mapa final'!$Y$28="Baja",'Mapa final'!$AA$28="Catastrófico"),CONCATENATE("R4C",'Mapa final'!$O$28),"")</f>
        <v/>
      </c>
      <c r="AI39" s="55" t="str">
        <f>IF(AND('Mapa final'!$Y$29="Baja",'Mapa final'!$AA$29="Catastrófico"),CONCATENATE("R4C",'Mapa final'!$O$29),"")</f>
        <v/>
      </c>
      <c r="AJ39" s="55" t="str">
        <f>IF(AND('Mapa final'!$Y$30="Baja",'Mapa final'!$AA$30="Catastrófico"),CONCATENATE("R4C",'Mapa final'!$O$30),"")</f>
        <v/>
      </c>
      <c r="AK39" s="55" t="str">
        <f>IF(AND('Mapa final'!$Y$31="Baja",'Mapa final'!$AA$31="Catastrófico"),CONCATENATE("R4C",'Mapa final'!$O$31),"")</f>
        <v/>
      </c>
      <c r="AL39" s="55" t="str">
        <f>IF(AND('Mapa final'!$Y$32="Baja",'Mapa final'!$AA$32="Catastrófico"),CONCATENATE("R4C",'Mapa final'!$O$32),"")</f>
        <v/>
      </c>
      <c r="AM39" s="56" t="str">
        <f>IF(AND('Mapa final'!$Y$33="Baja",'Mapa final'!$AA$33="Catastrófico"),CONCATENATE("R4C",'Mapa final'!$O$33),"")</f>
        <v/>
      </c>
      <c r="AN39" s="82"/>
      <c r="AO39" s="397"/>
      <c r="AP39" s="398"/>
      <c r="AQ39" s="398"/>
      <c r="AR39" s="398"/>
      <c r="AS39" s="398"/>
      <c r="AT39" s="399"/>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3">
      <c r="A40" s="82"/>
      <c r="B40" s="325"/>
      <c r="C40" s="325"/>
      <c r="D40" s="326"/>
      <c r="E40" s="366"/>
      <c r="F40" s="367"/>
      <c r="G40" s="367"/>
      <c r="H40" s="367"/>
      <c r="I40" s="367"/>
      <c r="J40" s="75" t="str">
        <f>IF(AND('Mapa final'!$Y$34="Baja",'Mapa final'!$AA$34="Leve"),CONCATENATE("R5C",'Mapa final'!$O$34),"")</f>
        <v/>
      </c>
      <c r="K40" s="76" t="str">
        <f>IF(AND('Mapa final'!$Y$35="Baja",'Mapa final'!$AA$35="Leve"),CONCATENATE("R5C",'Mapa final'!$O$35),"")</f>
        <v/>
      </c>
      <c r="L40" s="76" t="str">
        <f>IF(AND('Mapa final'!$Y$36="Baja",'Mapa final'!$AA$36="Leve"),CONCATENATE("R5C",'Mapa final'!$O$36),"")</f>
        <v/>
      </c>
      <c r="M40" s="76" t="str">
        <f>IF(AND('Mapa final'!$Y$37="Baja",'Mapa final'!$AA$37="Leve"),CONCATENATE("R5C",'Mapa final'!$O$37),"")</f>
        <v/>
      </c>
      <c r="N40" s="76" t="str">
        <f>IF(AND('Mapa final'!$Y$38="Baja",'Mapa final'!$AA$38="Leve"),CONCATENATE("R5C",'Mapa final'!$O$38),"")</f>
        <v/>
      </c>
      <c r="O40" s="77" t="str">
        <f>IF(AND('Mapa final'!$Y$39="Baja",'Mapa final'!$AA$39="Leve"),CONCATENATE("R5C",'Mapa final'!$O$39),"")</f>
        <v/>
      </c>
      <c r="P40" s="66" t="str">
        <f>IF(AND('Mapa final'!$Y$34="Baja",'Mapa final'!$AA$34="Menor"),CONCATENATE("R5C",'Mapa final'!$O$34),"")</f>
        <v/>
      </c>
      <c r="Q40" s="67" t="str">
        <f>IF(AND('Mapa final'!$Y$35="Baja",'Mapa final'!$AA$35="Menor"),CONCATENATE("R5C",'Mapa final'!$O$35),"")</f>
        <v/>
      </c>
      <c r="R40" s="67" t="str">
        <f>IF(AND('Mapa final'!$Y$36="Baja",'Mapa final'!$AA$36="Menor"),CONCATENATE("R5C",'Mapa final'!$O$36),"")</f>
        <v/>
      </c>
      <c r="S40" s="67" t="str">
        <f>IF(AND('Mapa final'!$Y$37="Baja",'Mapa final'!$AA$37="Menor"),CONCATENATE("R5C",'Mapa final'!$O$37),"")</f>
        <v/>
      </c>
      <c r="T40" s="67" t="str">
        <f>IF(AND('Mapa final'!$Y$38="Baja",'Mapa final'!$AA$38="Menor"),CONCATENATE("R5C",'Mapa final'!$O$38),"")</f>
        <v/>
      </c>
      <c r="U40" s="68" t="str">
        <f>IF(AND('Mapa final'!$Y$39="Baja",'Mapa final'!$AA$39="Menor"),CONCATENATE("R5C",'Mapa final'!$O$39),"")</f>
        <v/>
      </c>
      <c r="V40" s="66" t="str">
        <f>IF(AND('Mapa final'!$Y$34="Baja",'Mapa final'!$AA$34="Moderado"),CONCATENATE("R5C",'Mapa final'!$O$34),"")</f>
        <v/>
      </c>
      <c r="W40" s="67" t="str">
        <f>IF(AND('Mapa final'!$Y$35="Baja",'Mapa final'!$AA$35="Moderado"),CONCATENATE("R5C",'Mapa final'!$O$35),"")</f>
        <v/>
      </c>
      <c r="X40" s="67" t="str">
        <f>IF(AND('Mapa final'!$Y$36="Baja",'Mapa final'!$AA$36="Moderado"),CONCATENATE("R5C",'Mapa final'!$O$36),"")</f>
        <v/>
      </c>
      <c r="Y40" s="67" t="str">
        <f>IF(AND('Mapa final'!$Y$37="Baja",'Mapa final'!$AA$37="Moderado"),CONCATENATE("R5C",'Mapa final'!$O$37),"")</f>
        <v/>
      </c>
      <c r="Z40" s="67" t="str">
        <f>IF(AND('Mapa final'!$Y$38="Baja",'Mapa final'!$AA$38="Moderado"),CONCATENATE("R5C",'Mapa final'!$O$38),"")</f>
        <v/>
      </c>
      <c r="AA40" s="68" t="str">
        <f>IF(AND('Mapa final'!$Y$39="Baja",'Mapa final'!$AA$39="Moderado"),CONCATENATE("R5C",'Mapa final'!$O$39),"")</f>
        <v/>
      </c>
      <c r="AB40" s="51" t="str">
        <f>IF(AND('Mapa final'!$Y$34="Baja",'Mapa final'!$AA$34="Mayor"),CONCATENATE("R5C",'Mapa final'!$O$34),"")</f>
        <v/>
      </c>
      <c r="AC40" s="52" t="str">
        <f>IF(AND('Mapa final'!$Y$35="Baja",'Mapa final'!$AA$35="Mayor"),CONCATENATE("R5C",'Mapa final'!$O$35),"")</f>
        <v/>
      </c>
      <c r="AD40" s="52" t="str">
        <f>IF(AND('Mapa final'!$Y$36="Baja",'Mapa final'!$AA$36="Mayor"),CONCATENATE("R5C",'Mapa final'!$O$36),"")</f>
        <v/>
      </c>
      <c r="AE40" s="52" t="str">
        <f>IF(AND('Mapa final'!$Y$37="Baja",'Mapa final'!$AA$37="Mayor"),CONCATENATE("R5C",'Mapa final'!$O$37),"")</f>
        <v/>
      </c>
      <c r="AF40" s="52" t="str">
        <f>IF(AND('Mapa final'!$Y$38="Baja",'Mapa final'!$AA$38="Mayor"),CONCATENATE("R5C",'Mapa final'!$O$38),"")</f>
        <v/>
      </c>
      <c r="AG40" s="53" t="str">
        <f>IF(AND('Mapa final'!$Y$39="Baja",'Mapa final'!$AA$39="Mayor"),CONCATENATE("R5C",'Mapa final'!$O$39),"")</f>
        <v/>
      </c>
      <c r="AH40" s="54" t="str">
        <f>IF(AND('Mapa final'!$Y$34="Baja",'Mapa final'!$AA$34="Catastrófico"),CONCATENATE("R5C",'Mapa final'!$O$34),"")</f>
        <v/>
      </c>
      <c r="AI40" s="55" t="str">
        <f>IF(AND('Mapa final'!$Y$35="Baja",'Mapa final'!$AA$35="Catastrófico"),CONCATENATE("R5C",'Mapa final'!$O$35),"")</f>
        <v/>
      </c>
      <c r="AJ40" s="55" t="str">
        <f>IF(AND('Mapa final'!$Y$36="Baja",'Mapa final'!$AA$36="Catastrófico"),CONCATENATE("R5C",'Mapa final'!$O$36),"")</f>
        <v/>
      </c>
      <c r="AK40" s="55" t="str">
        <f>IF(AND('Mapa final'!$Y$37="Baja",'Mapa final'!$AA$37="Catastrófico"),CONCATENATE("R5C",'Mapa final'!$O$37),"")</f>
        <v/>
      </c>
      <c r="AL40" s="55" t="str">
        <f>IF(AND('Mapa final'!$Y$38="Baja",'Mapa final'!$AA$38="Catastrófico"),CONCATENATE("R5C",'Mapa final'!$O$38),"")</f>
        <v/>
      </c>
      <c r="AM40" s="56" t="str">
        <f>IF(AND('Mapa final'!$Y$39="Baja",'Mapa final'!$AA$39="Catastrófico"),CONCATENATE("R5C",'Mapa final'!$O$39),"")</f>
        <v/>
      </c>
      <c r="AN40" s="82"/>
      <c r="AO40" s="397"/>
      <c r="AP40" s="398"/>
      <c r="AQ40" s="398"/>
      <c r="AR40" s="398"/>
      <c r="AS40" s="398"/>
      <c r="AT40" s="399"/>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3">
      <c r="A41" s="82"/>
      <c r="B41" s="325"/>
      <c r="C41" s="325"/>
      <c r="D41" s="326"/>
      <c r="E41" s="366"/>
      <c r="F41" s="367"/>
      <c r="G41" s="367"/>
      <c r="H41" s="367"/>
      <c r="I41" s="367"/>
      <c r="J41" s="75" t="str">
        <f>IF(AND('Mapa final'!$Y$40="Baja",'Mapa final'!$AA$40="Leve"),CONCATENATE("R6C",'Mapa final'!$O$40),"")</f>
        <v/>
      </c>
      <c r="K41" s="76" t="str">
        <f>IF(AND('Mapa final'!$Y$41="Baja",'Mapa final'!$AA$41="Leve"),CONCATENATE("R6C",'Mapa final'!$O$41),"")</f>
        <v/>
      </c>
      <c r="L41" s="76" t="str">
        <f>IF(AND('Mapa final'!$Y$42="Baja",'Mapa final'!$AA$42="Leve"),CONCATENATE("R6C",'Mapa final'!$O$42),"")</f>
        <v/>
      </c>
      <c r="M41" s="76" t="str">
        <f>IF(AND('Mapa final'!$Y$43="Baja",'Mapa final'!$AA$43="Leve"),CONCATENATE("R6C",'Mapa final'!$O$43),"")</f>
        <v/>
      </c>
      <c r="N41" s="76" t="str">
        <f>IF(AND('Mapa final'!$Y$44="Baja",'Mapa final'!$AA$44="Leve"),CONCATENATE("R6C",'Mapa final'!$O$44),"")</f>
        <v/>
      </c>
      <c r="O41" s="77" t="str">
        <f>IF(AND('Mapa final'!$Y$45="Baja",'Mapa final'!$AA$45="Leve"),CONCATENATE("R6C",'Mapa final'!$O$45),"")</f>
        <v/>
      </c>
      <c r="P41" s="66" t="str">
        <f>IF(AND('Mapa final'!$Y$40="Baja",'Mapa final'!$AA$40="Menor"),CONCATENATE("R6C",'Mapa final'!$O$40),"")</f>
        <v/>
      </c>
      <c r="Q41" s="67" t="str">
        <f>IF(AND('Mapa final'!$Y$41="Baja",'Mapa final'!$AA$41="Menor"),CONCATENATE("R6C",'Mapa final'!$O$41),"")</f>
        <v/>
      </c>
      <c r="R41" s="67" t="str">
        <f>IF(AND('Mapa final'!$Y$42="Baja",'Mapa final'!$AA$42="Menor"),CONCATENATE("R6C",'Mapa final'!$O$42),"")</f>
        <v/>
      </c>
      <c r="S41" s="67" t="str">
        <f>IF(AND('Mapa final'!$Y$43="Baja",'Mapa final'!$AA$43="Menor"),CONCATENATE("R6C",'Mapa final'!$O$43),"")</f>
        <v/>
      </c>
      <c r="T41" s="67" t="str">
        <f>IF(AND('Mapa final'!$Y$44="Baja",'Mapa final'!$AA$44="Menor"),CONCATENATE("R6C",'Mapa final'!$O$44),"")</f>
        <v/>
      </c>
      <c r="U41" s="68" t="str">
        <f>IF(AND('Mapa final'!$Y$45="Baja",'Mapa final'!$AA$45="Menor"),CONCATENATE("R6C",'Mapa final'!$O$45),"")</f>
        <v/>
      </c>
      <c r="V41" s="66" t="str">
        <f>IF(AND('Mapa final'!$Y$40="Baja",'Mapa final'!$AA$40="Moderado"),CONCATENATE("R6C",'Mapa final'!$O$40),"")</f>
        <v/>
      </c>
      <c r="W41" s="67" t="str">
        <f>IF(AND('Mapa final'!$Y$41="Baja",'Mapa final'!$AA$41="Moderado"),CONCATENATE("R6C",'Mapa final'!$O$41),"")</f>
        <v/>
      </c>
      <c r="X41" s="67" t="str">
        <f>IF(AND('Mapa final'!$Y$42="Baja",'Mapa final'!$AA$42="Moderado"),CONCATENATE("R6C",'Mapa final'!$O$42),"")</f>
        <v/>
      </c>
      <c r="Y41" s="67" t="str">
        <f>IF(AND('Mapa final'!$Y$43="Baja",'Mapa final'!$AA$43="Moderado"),CONCATENATE("R6C",'Mapa final'!$O$43),"")</f>
        <v/>
      </c>
      <c r="Z41" s="67" t="str">
        <f>IF(AND('Mapa final'!$Y$44="Baja",'Mapa final'!$AA$44="Moderado"),CONCATENATE("R6C",'Mapa final'!$O$44),"")</f>
        <v/>
      </c>
      <c r="AA41" s="68" t="str">
        <f>IF(AND('Mapa final'!$Y$45="Baja",'Mapa final'!$AA$45="Moderado"),CONCATENATE("R6C",'Mapa final'!$O$45),"")</f>
        <v/>
      </c>
      <c r="AB41" s="51" t="str">
        <f>IF(AND('Mapa final'!$Y$40="Baja",'Mapa final'!$AA$40="Mayor"),CONCATENATE("R6C",'Mapa final'!$O$40),"")</f>
        <v/>
      </c>
      <c r="AC41" s="52" t="str">
        <f>IF(AND('Mapa final'!$Y$41="Baja",'Mapa final'!$AA$41="Mayor"),CONCATENATE("R6C",'Mapa final'!$O$41),"")</f>
        <v/>
      </c>
      <c r="AD41" s="52" t="str">
        <f>IF(AND('Mapa final'!$Y$42="Baja",'Mapa final'!$AA$42="Mayor"),CONCATENATE("R6C",'Mapa final'!$O$42),"")</f>
        <v/>
      </c>
      <c r="AE41" s="52" t="str">
        <f>IF(AND('Mapa final'!$Y$43="Baja",'Mapa final'!$AA$43="Mayor"),CONCATENATE("R6C",'Mapa final'!$O$43),"")</f>
        <v/>
      </c>
      <c r="AF41" s="52" t="str">
        <f>IF(AND('Mapa final'!$Y$44="Baja",'Mapa final'!$AA$44="Mayor"),CONCATENATE("R6C",'Mapa final'!$O$44),"")</f>
        <v/>
      </c>
      <c r="AG41" s="53" t="str">
        <f>IF(AND('Mapa final'!$Y$45="Baja",'Mapa final'!$AA$45="Mayor"),CONCATENATE("R6C",'Mapa final'!$O$45),"")</f>
        <v/>
      </c>
      <c r="AH41" s="54" t="str">
        <f>IF(AND('Mapa final'!$Y$40="Baja",'Mapa final'!$AA$40="Catastrófico"),CONCATENATE("R6C",'Mapa final'!$O$40),"")</f>
        <v/>
      </c>
      <c r="AI41" s="55" t="str">
        <f>IF(AND('Mapa final'!$Y$41="Baja",'Mapa final'!$AA$41="Catastrófico"),CONCATENATE("R6C",'Mapa final'!$O$41),"")</f>
        <v/>
      </c>
      <c r="AJ41" s="55" t="str">
        <f>IF(AND('Mapa final'!$Y$42="Baja",'Mapa final'!$AA$42="Catastrófico"),CONCATENATE("R6C",'Mapa final'!$O$42),"")</f>
        <v/>
      </c>
      <c r="AK41" s="55" t="str">
        <f>IF(AND('Mapa final'!$Y$43="Baja",'Mapa final'!$AA$43="Catastrófico"),CONCATENATE("R6C",'Mapa final'!$O$43),"")</f>
        <v/>
      </c>
      <c r="AL41" s="55" t="str">
        <f>IF(AND('Mapa final'!$Y$44="Baja",'Mapa final'!$AA$44="Catastrófico"),CONCATENATE("R6C",'Mapa final'!$O$44),"")</f>
        <v/>
      </c>
      <c r="AM41" s="56" t="str">
        <f>IF(AND('Mapa final'!$Y$45="Baja",'Mapa final'!$AA$45="Catastrófico"),CONCATENATE("R6C",'Mapa final'!$O$45),"")</f>
        <v/>
      </c>
      <c r="AN41" s="82"/>
      <c r="AO41" s="397"/>
      <c r="AP41" s="398"/>
      <c r="AQ41" s="398"/>
      <c r="AR41" s="398"/>
      <c r="AS41" s="398"/>
      <c r="AT41" s="399"/>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3">
      <c r="A42" s="82"/>
      <c r="B42" s="325"/>
      <c r="C42" s="325"/>
      <c r="D42" s="326"/>
      <c r="E42" s="366"/>
      <c r="F42" s="367"/>
      <c r="G42" s="367"/>
      <c r="H42" s="367"/>
      <c r="I42" s="367"/>
      <c r="J42" s="75" t="str">
        <f>IF(AND('Mapa final'!$Y$46="Baja",'Mapa final'!$AA$46="Leve"),CONCATENATE("R7C",'Mapa final'!$O$46),"")</f>
        <v/>
      </c>
      <c r="K42" s="76" t="str">
        <f>IF(AND('Mapa final'!$Y$47="Baja",'Mapa final'!$AA$47="Leve"),CONCATENATE("R7C",'Mapa final'!$O$47),"")</f>
        <v/>
      </c>
      <c r="L42" s="76" t="str">
        <f>IF(AND('Mapa final'!$Y$48="Baja",'Mapa final'!$AA$48="Leve"),CONCATENATE("R7C",'Mapa final'!$O$48),"")</f>
        <v/>
      </c>
      <c r="M42" s="76" t="str">
        <f>IF(AND('Mapa final'!$Y$49="Baja",'Mapa final'!$AA$49="Leve"),CONCATENATE("R7C",'Mapa final'!$O$49),"")</f>
        <v/>
      </c>
      <c r="N42" s="76" t="str">
        <f>IF(AND('Mapa final'!$Y$50="Baja",'Mapa final'!$AA$50="Leve"),CONCATENATE("R7C",'Mapa final'!$O$50),"")</f>
        <v/>
      </c>
      <c r="O42" s="77" t="str">
        <f>IF(AND('Mapa final'!$Y$51="Baja",'Mapa final'!$AA$51="Leve"),CONCATENATE("R7C",'Mapa final'!$O$51),"")</f>
        <v/>
      </c>
      <c r="P42" s="66" t="str">
        <f>IF(AND('Mapa final'!$Y$46="Baja",'Mapa final'!$AA$46="Menor"),CONCATENATE("R7C",'Mapa final'!$O$46),"")</f>
        <v/>
      </c>
      <c r="Q42" s="67" t="str">
        <f>IF(AND('Mapa final'!$Y$47="Baja",'Mapa final'!$AA$47="Menor"),CONCATENATE("R7C",'Mapa final'!$O$47),"")</f>
        <v/>
      </c>
      <c r="R42" s="67" t="str">
        <f>IF(AND('Mapa final'!$Y$48="Baja",'Mapa final'!$AA$48="Menor"),CONCATENATE("R7C",'Mapa final'!$O$48),"")</f>
        <v/>
      </c>
      <c r="S42" s="67" t="str">
        <f>IF(AND('Mapa final'!$Y$49="Baja",'Mapa final'!$AA$49="Menor"),CONCATENATE("R7C",'Mapa final'!$O$49),"")</f>
        <v/>
      </c>
      <c r="T42" s="67" t="str">
        <f>IF(AND('Mapa final'!$Y$50="Baja",'Mapa final'!$AA$50="Menor"),CONCATENATE("R7C",'Mapa final'!$O$50),"")</f>
        <v/>
      </c>
      <c r="U42" s="68" t="str">
        <f>IF(AND('Mapa final'!$Y$51="Baja",'Mapa final'!$AA$51="Menor"),CONCATENATE("R7C",'Mapa final'!$O$51),"")</f>
        <v/>
      </c>
      <c r="V42" s="66" t="str">
        <f>IF(AND('Mapa final'!$Y$46="Baja",'Mapa final'!$AA$46="Moderado"),CONCATENATE("R7C",'Mapa final'!$O$46),"")</f>
        <v/>
      </c>
      <c r="W42" s="67" t="str">
        <f>IF(AND('Mapa final'!$Y$47="Baja",'Mapa final'!$AA$47="Moderado"),CONCATENATE("R7C",'Mapa final'!$O$47),"")</f>
        <v/>
      </c>
      <c r="X42" s="67" t="str">
        <f>IF(AND('Mapa final'!$Y$48="Baja",'Mapa final'!$AA$48="Moderado"),CONCATENATE("R7C",'Mapa final'!$O$48),"")</f>
        <v/>
      </c>
      <c r="Y42" s="67" t="str">
        <f>IF(AND('Mapa final'!$Y$49="Baja",'Mapa final'!$AA$49="Moderado"),CONCATENATE("R7C",'Mapa final'!$O$49),"")</f>
        <v/>
      </c>
      <c r="Z42" s="67" t="str">
        <f>IF(AND('Mapa final'!$Y$50="Baja",'Mapa final'!$AA$50="Moderado"),CONCATENATE("R7C",'Mapa final'!$O$50),"")</f>
        <v/>
      </c>
      <c r="AA42" s="68" t="str">
        <f>IF(AND('Mapa final'!$Y$51="Baja",'Mapa final'!$AA$51="Moderado"),CONCATENATE("R7C",'Mapa final'!$O$51),"")</f>
        <v/>
      </c>
      <c r="AB42" s="51" t="str">
        <f>IF(AND('Mapa final'!$Y$46="Baja",'Mapa final'!$AA$46="Mayor"),CONCATENATE("R7C",'Mapa final'!$O$46),"")</f>
        <v/>
      </c>
      <c r="AC42" s="52" t="str">
        <f>IF(AND('Mapa final'!$Y$47="Baja",'Mapa final'!$AA$47="Mayor"),CONCATENATE("R7C",'Mapa final'!$O$47),"")</f>
        <v/>
      </c>
      <c r="AD42" s="52" t="str">
        <f>IF(AND('Mapa final'!$Y$48="Baja",'Mapa final'!$AA$48="Mayor"),CONCATENATE("R7C",'Mapa final'!$O$48),"")</f>
        <v/>
      </c>
      <c r="AE42" s="52" t="str">
        <f>IF(AND('Mapa final'!$Y$49="Baja",'Mapa final'!$AA$49="Mayor"),CONCATENATE("R7C",'Mapa final'!$O$49),"")</f>
        <v/>
      </c>
      <c r="AF42" s="52" t="str">
        <f>IF(AND('Mapa final'!$Y$50="Baja",'Mapa final'!$AA$50="Mayor"),CONCATENATE("R7C",'Mapa final'!$O$50),"")</f>
        <v/>
      </c>
      <c r="AG42" s="53" t="str">
        <f>IF(AND('Mapa final'!$Y$51="Baja",'Mapa final'!$AA$51="Mayor"),CONCATENATE("R7C",'Mapa final'!$O$51),"")</f>
        <v/>
      </c>
      <c r="AH42" s="54" t="str">
        <f>IF(AND('Mapa final'!$Y$46="Baja",'Mapa final'!$AA$46="Catastrófico"),CONCATENATE("R7C",'Mapa final'!$O$46),"")</f>
        <v/>
      </c>
      <c r="AI42" s="55" t="str">
        <f>IF(AND('Mapa final'!$Y$47="Baja",'Mapa final'!$AA$47="Catastrófico"),CONCATENATE("R7C",'Mapa final'!$O$47),"")</f>
        <v/>
      </c>
      <c r="AJ42" s="55" t="str">
        <f>IF(AND('Mapa final'!$Y$48="Baja",'Mapa final'!$AA$48="Catastrófico"),CONCATENATE("R7C",'Mapa final'!$O$48),"")</f>
        <v/>
      </c>
      <c r="AK42" s="55" t="str">
        <f>IF(AND('Mapa final'!$Y$49="Baja",'Mapa final'!$AA$49="Catastrófico"),CONCATENATE("R7C",'Mapa final'!$O$49),"")</f>
        <v/>
      </c>
      <c r="AL42" s="55" t="str">
        <f>IF(AND('Mapa final'!$Y$50="Baja",'Mapa final'!$AA$50="Catastrófico"),CONCATENATE("R7C",'Mapa final'!$O$50),"")</f>
        <v/>
      </c>
      <c r="AM42" s="56" t="str">
        <f>IF(AND('Mapa final'!$Y$51="Baja",'Mapa final'!$AA$51="Catastrófico"),CONCATENATE("R7C",'Mapa final'!$O$51),"")</f>
        <v/>
      </c>
      <c r="AN42" s="82"/>
      <c r="AO42" s="397"/>
      <c r="AP42" s="398"/>
      <c r="AQ42" s="398"/>
      <c r="AR42" s="398"/>
      <c r="AS42" s="398"/>
      <c r="AT42" s="399"/>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3">
      <c r="A43" s="82"/>
      <c r="B43" s="325"/>
      <c r="C43" s="325"/>
      <c r="D43" s="326"/>
      <c r="E43" s="366"/>
      <c r="F43" s="367"/>
      <c r="G43" s="367"/>
      <c r="H43" s="367"/>
      <c r="I43" s="367"/>
      <c r="J43" s="75" t="str">
        <f>IF(AND('Mapa final'!$Y$52="Baja",'Mapa final'!$AA$52="Leve"),CONCATENATE("R8C",'Mapa final'!$O$52),"")</f>
        <v/>
      </c>
      <c r="K43" s="76" t="str">
        <f>IF(AND('Mapa final'!$Y$53="Baja",'Mapa final'!$AA$53="Leve"),CONCATENATE("R8C",'Mapa final'!$O$53),"")</f>
        <v/>
      </c>
      <c r="L43" s="76" t="str">
        <f>IF(AND('Mapa final'!$Y$54="Baja",'Mapa final'!$AA$54="Leve"),CONCATENATE("R8C",'Mapa final'!$O$54),"")</f>
        <v/>
      </c>
      <c r="M43" s="76" t="str">
        <f>IF(AND('Mapa final'!$Y$55="Baja",'Mapa final'!$AA$55="Leve"),CONCATENATE("R8C",'Mapa final'!$O$55),"")</f>
        <v/>
      </c>
      <c r="N43" s="76" t="str">
        <f>IF(AND('Mapa final'!$Y$56="Baja",'Mapa final'!$AA$56="Leve"),CONCATENATE("R8C",'Mapa final'!$O$56),"")</f>
        <v/>
      </c>
      <c r="O43" s="77" t="str">
        <f>IF(AND('Mapa final'!$Y$57="Baja",'Mapa final'!$AA$57="Leve"),CONCATENATE("R8C",'Mapa final'!$O$57),"")</f>
        <v/>
      </c>
      <c r="P43" s="66" t="str">
        <f>IF(AND('Mapa final'!$Y$52="Baja",'Mapa final'!$AA$52="Menor"),CONCATENATE("R8C",'Mapa final'!$O$52),"")</f>
        <v/>
      </c>
      <c r="Q43" s="67" t="str">
        <f>IF(AND('Mapa final'!$Y$53="Baja",'Mapa final'!$AA$53="Menor"),CONCATENATE("R8C",'Mapa final'!$O$53),"")</f>
        <v/>
      </c>
      <c r="R43" s="67" t="str">
        <f>IF(AND('Mapa final'!$Y$54="Baja",'Mapa final'!$AA$54="Menor"),CONCATENATE("R8C",'Mapa final'!$O$54),"")</f>
        <v/>
      </c>
      <c r="S43" s="67" t="str">
        <f>IF(AND('Mapa final'!$Y$55="Baja",'Mapa final'!$AA$55="Menor"),CONCATENATE("R8C",'Mapa final'!$O$55),"")</f>
        <v/>
      </c>
      <c r="T43" s="67" t="str">
        <f>IF(AND('Mapa final'!$Y$56="Baja",'Mapa final'!$AA$56="Menor"),CONCATENATE("R8C",'Mapa final'!$O$56),"")</f>
        <v/>
      </c>
      <c r="U43" s="68" t="str">
        <f>IF(AND('Mapa final'!$Y$57="Baja",'Mapa final'!$AA$57="Menor"),CONCATENATE("R8C",'Mapa final'!$O$57),"")</f>
        <v/>
      </c>
      <c r="V43" s="66" t="str">
        <f>IF(AND('Mapa final'!$Y$52="Baja",'Mapa final'!$AA$52="Moderado"),CONCATENATE("R8C",'Mapa final'!$O$52),"")</f>
        <v/>
      </c>
      <c r="W43" s="67" t="str">
        <f>IF(AND('Mapa final'!$Y$53="Baja",'Mapa final'!$AA$53="Moderado"),CONCATENATE("R8C",'Mapa final'!$O$53),"")</f>
        <v/>
      </c>
      <c r="X43" s="67" t="str">
        <f>IF(AND('Mapa final'!$Y$54="Baja",'Mapa final'!$AA$54="Moderado"),CONCATENATE("R8C",'Mapa final'!$O$54),"")</f>
        <v/>
      </c>
      <c r="Y43" s="67" t="str">
        <f>IF(AND('Mapa final'!$Y$55="Baja",'Mapa final'!$AA$55="Moderado"),CONCATENATE("R8C",'Mapa final'!$O$55),"")</f>
        <v/>
      </c>
      <c r="Z43" s="67" t="str">
        <f>IF(AND('Mapa final'!$Y$56="Baja",'Mapa final'!$AA$56="Moderado"),CONCATENATE("R8C",'Mapa final'!$O$56),"")</f>
        <v/>
      </c>
      <c r="AA43" s="68" t="str">
        <f>IF(AND('Mapa final'!$Y$57="Baja",'Mapa final'!$AA$57="Moderado"),CONCATENATE("R8C",'Mapa final'!$O$57),"")</f>
        <v/>
      </c>
      <c r="AB43" s="51" t="str">
        <f>IF(AND('Mapa final'!$Y$52="Baja",'Mapa final'!$AA$52="Mayor"),CONCATENATE("R8C",'Mapa final'!$O$52),"")</f>
        <v/>
      </c>
      <c r="AC43" s="52" t="str">
        <f>IF(AND('Mapa final'!$Y$53="Baja",'Mapa final'!$AA$53="Mayor"),CONCATENATE("R8C",'Mapa final'!$O$53),"")</f>
        <v/>
      </c>
      <c r="AD43" s="52" t="str">
        <f>IF(AND('Mapa final'!$Y$54="Baja",'Mapa final'!$AA$54="Mayor"),CONCATENATE("R8C",'Mapa final'!$O$54),"")</f>
        <v/>
      </c>
      <c r="AE43" s="52" t="str">
        <f>IF(AND('Mapa final'!$Y$55="Baja",'Mapa final'!$AA$55="Mayor"),CONCATENATE("R8C",'Mapa final'!$O$55),"")</f>
        <v/>
      </c>
      <c r="AF43" s="52" t="str">
        <f>IF(AND('Mapa final'!$Y$56="Baja",'Mapa final'!$AA$56="Mayor"),CONCATENATE("R8C",'Mapa final'!$O$56),"")</f>
        <v/>
      </c>
      <c r="AG43" s="53" t="str">
        <f>IF(AND('Mapa final'!$Y$57="Baja",'Mapa final'!$AA$57="Mayor"),CONCATENATE("R8C",'Mapa final'!$O$57),"")</f>
        <v/>
      </c>
      <c r="AH43" s="54" t="str">
        <f>IF(AND('Mapa final'!$Y$52="Baja",'Mapa final'!$AA$52="Catastrófico"),CONCATENATE("R8C",'Mapa final'!$O$52),"")</f>
        <v/>
      </c>
      <c r="AI43" s="55" t="str">
        <f>IF(AND('Mapa final'!$Y$53="Baja",'Mapa final'!$AA$53="Catastrófico"),CONCATENATE("R8C",'Mapa final'!$O$53),"")</f>
        <v/>
      </c>
      <c r="AJ43" s="55" t="str">
        <f>IF(AND('Mapa final'!$Y$54="Baja",'Mapa final'!$AA$54="Catastrófico"),CONCATENATE("R8C",'Mapa final'!$O$54),"")</f>
        <v/>
      </c>
      <c r="AK43" s="55" t="str">
        <f>IF(AND('Mapa final'!$Y$55="Baja",'Mapa final'!$AA$55="Catastrófico"),CONCATENATE("R8C",'Mapa final'!$O$55),"")</f>
        <v/>
      </c>
      <c r="AL43" s="55" t="str">
        <f>IF(AND('Mapa final'!$Y$56="Baja",'Mapa final'!$AA$56="Catastrófico"),CONCATENATE("R8C",'Mapa final'!$O$56),"")</f>
        <v/>
      </c>
      <c r="AM43" s="56" t="str">
        <f>IF(AND('Mapa final'!$Y$57="Baja",'Mapa final'!$AA$57="Catastrófico"),CONCATENATE("R8C",'Mapa final'!$O$57),"")</f>
        <v/>
      </c>
      <c r="AN43" s="82"/>
      <c r="AO43" s="397"/>
      <c r="AP43" s="398"/>
      <c r="AQ43" s="398"/>
      <c r="AR43" s="398"/>
      <c r="AS43" s="398"/>
      <c r="AT43" s="399"/>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3">
      <c r="A44" s="82"/>
      <c r="B44" s="325"/>
      <c r="C44" s="325"/>
      <c r="D44" s="326"/>
      <c r="E44" s="366"/>
      <c r="F44" s="367"/>
      <c r="G44" s="367"/>
      <c r="H44" s="367"/>
      <c r="I44" s="367"/>
      <c r="J44" s="75" t="str">
        <f>IF(AND('Mapa final'!$Y$58="Baja",'Mapa final'!$AA$58="Leve"),CONCATENATE("R9C",'Mapa final'!$O$58),"")</f>
        <v/>
      </c>
      <c r="K44" s="76" t="str">
        <f>IF(AND('Mapa final'!$Y$59="Baja",'Mapa final'!$AA$59="Leve"),CONCATENATE("R9C",'Mapa final'!$O$59),"")</f>
        <v/>
      </c>
      <c r="L44" s="76" t="str">
        <f>IF(AND('Mapa final'!$Y$60="Baja",'Mapa final'!$AA$60="Leve"),CONCATENATE("R9C",'Mapa final'!$O$60),"")</f>
        <v/>
      </c>
      <c r="M44" s="76" t="str">
        <f>IF(AND('Mapa final'!$Y$61="Baja",'Mapa final'!$AA$61="Leve"),CONCATENATE("R9C",'Mapa final'!$O$61),"")</f>
        <v/>
      </c>
      <c r="N44" s="76" t="str">
        <f>IF(AND('Mapa final'!$Y$62="Baja",'Mapa final'!$AA$62="Leve"),CONCATENATE("R9C",'Mapa final'!$O$62),"")</f>
        <v/>
      </c>
      <c r="O44" s="77" t="str">
        <f>IF(AND('Mapa final'!$Y$63="Baja",'Mapa final'!$AA$63="Leve"),CONCATENATE("R9C",'Mapa final'!$O$63),"")</f>
        <v/>
      </c>
      <c r="P44" s="66" t="str">
        <f>IF(AND('Mapa final'!$Y$58="Baja",'Mapa final'!$AA$58="Menor"),CONCATENATE("R9C",'Mapa final'!$O$58),"")</f>
        <v/>
      </c>
      <c r="Q44" s="67" t="str">
        <f>IF(AND('Mapa final'!$Y$59="Baja",'Mapa final'!$AA$59="Menor"),CONCATENATE("R9C",'Mapa final'!$O$59),"")</f>
        <v/>
      </c>
      <c r="R44" s="67" t="str">
        <f>IF(AND('Mapa final'!$Y$60="Baja",'Mapa final'!$AA$60="Menor"),CONCATENATE("R9C",'Mapa final'!$O$60),"")</f>
        <v/>
      </c>
      <c r="S44" s="67" t="str">
        <f>IF(AND('Mapa final'!$Y$61="Baja",'Mapa final'!$AA$61="Menor"),CONCATENATE("R9C",'Mapa final'!$O$61),"")</f>
        <v/>
      </c>
      <c r="T44" s="67" t="str">
        <f>IF(AND('Mapa final'!$Y$62="Baja",'Mapa final'!$AA$62="Menor"),CONCATENATE("R9C",'Mapa final'!$O$62),"")</f>
        <v/>
      </c>
      <c r="U44" s="68" t="str">
        <f>IF(AND('Mapa final'!$Y$63="Baja",'Mapa final'!$AA$63="Menor"),CONCATENATE("R9C",'Mapa final'!$O$63),"")</f>
        <v/>
      </c>
      <c r="V44" s="66" t="str">
        <f>IF(AND('Mapa final'!$Y$58="Baja",'Mapa final'!$AA$58="Moderado"),CONCATENATE("R9C",'Mapa final'!$O$58),"")</f>
        <v/>
      </c>
      <c r="W44" s="67" t="str">
        <f>IF(AND('Mapa final'!$Y$59="Baja",'Mapa final'!$AA$59="Moderado"),CONCATENATE("R9C",'Mapa final'!$O$59),"")</f>
        <v/>
      </c>
      <c r="X44" s="67" t="str">
        <f>IF(AND('Mapa final'!$Y$60="Baja",'Mapa final'!$AA$60="Moderado"),CONCATENATE("R9C",'Mapa final'!$O$60),"")</f>
        <v/>
      </c>
      <c r="Y44" s="67" t="str">
        <f>IF(AND('Mapa final'!$Y$61="Baja",'Mapa final'!$AA$61="Moderado"),CONCATENATE("R9C",'Mapa final'!$O$61),"")</f>
        <v/>
      </c>
      <c r="Z44" s="67" t="str">
        <f>IF(AND('Mapa final'!$Y$62="Baja",'Mapa final'!$AA$62="Moderado"),CONCATENATE("R9C",'Mapa final'!$O$62),"")</f>
        <v/>
      </c>
      <c r="AA44" s="68" t="str">
        <f>IF(AND('Mapa final'!$Y$63="Baja",'Mapa final'!$AA$63="Moderado"),CONCATENATE("R9C",'Mapa final'!$O$63),"")</f>
        <v/>
      </c>
      <c r="AB44" s="51" t="str">
        <f>IF(AND('Mapa final'!$Y$58="Baja",'Mapa final'!$AA$58="Mayor"),CONCATENATE("R9C",'Mapa final'!$O$58),"")</f>
        <v/>
      </c>
      <c r="AC44" s="52" t="str">
        <f>IF(AND('Mapa final'!$Y$59="Baja",'Mapa final'!$AA$59="Mayor"),CONCATENATE("R9C",'Mapa final'!$O$59),"")</f>
        <v/>
      </c>
      <c r="AD44" s="52" t="str">
        <f>IF(AND('Mapa final'!$Y$60="Baja",'Mapa final'!$AA$60="Mayor"),CONCATENATE("R9C",'Mapa final'!$O$60),"")</f>
        <v/>
      </c>
      <c r="AE44" s="52" t="str">
        <f>IF(AND('Mapa final'!$Y$61="Baja",'Mapa final'!$AA$61="Mayor"),CONCATENATE("R9C",'Mapa final'!$O$61),"")</f>
        <v/>
      </c>
      <c r="AF44" s="52" t="str">
        <f>IF(AND('Mapa final'!$Y$62="Baja",'Mapa final'!$AA$62="Mayor"),CONCATENATE("R9C",'Mapa final'!$O$62),"")</f>
        <v/>
      </c>
      <c r="AG44" s="53" t="str">
        <f>IF(AND('Mapa final'!$Y$63="Baja",'Mapa final'!$AA$63="Mayor"),CONCATENATE("R9C",'Mapa final'!$O$63),"")</f>
        <v/>
      </c>
      <c r="AH44" s="54" t="str">
        <f>IF(AND('Mapa final'!$Y$58="Baja",'Mapa final'!$AA$58="Catastrófico"),CONCATENATE("R9C",'Mapa final'!$O$58),"")</f>
        <v/>
      </c>
      <c r="AI44" s="55" t="str">
        <f>IF(AND('Mapa final'!$Y$59="Baja",'Mapa final'!$AA$59="Catastrófico"),CONCATENATE("R9C",'Mapa final'!$O$59),"")</f>
        <v/>
      </c>
      <c r="AJ44" s="55" t="str">
        <f>IF(AND('Mapa final'!$Y$60="Baja",'Mapa final'!$AA$60="Catastrófico"),CONCATENATE("R9C",'Mapa final'!$O$60),"")</f>
        <v/>
      </c>
      <c r="AK44" s="55" t="str">
        <f>IF(AND('Mapa final'!$Y$61="Baja",'Mapa final'!$AA$61="Catastrófico"),CONCATENATE("R9C",'Mapa final'!$O$61),"")</f>
        <v/>
      </c>
      <c r="AL44" s="55" t="str">
        <f>IF(AND('Mapa final'!$Y$62="Baja",'Mapa final'!$AA$62="Catastrófico"),CONCATENATE("R9C",'Mapa final'!$O$62),"")</f>
        <v/>
      </c>
      <c r="AM44" s="56" t="str">
        <f>IF(AND('Mapa final'!$Y$63="Baja",'Mapa final'!$AA$63="Catastrófico"),CONCATENATE("R9C",'Mapa final'!$O$63),"")</f>
        <v/>
      </c>
      <c r="AN44" s="82"/>
      <c r="AO44" s="397"/>
      <c r="AP44" s="398"/>
      <c r="AQ44" s="398"/>
      <c r="AR44" s="398"/>
      <c r="AS44" s="398"/>
      <c r="AT44" s="399"/>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5">
      <c r="A45" s="82"/>
      <c r="B45" s="325"/>
      <c r="C45" s="325"/>
      <c r="D45" s="326"/>
      <c r="E45" s="369"/>
      <c r="F45" s="370"/>
      <c r="G45" s="370"/>
      <c r="H45" s="370"/>
      <c r="I45" s="370"/>
      <c r="J45" s="78" t="str">
        <f>IF(AND('Mapa final'!$Y$64="Baja",'Mapa final'!$AA$64="Leve"),CONCATENATE("R10C",'Mapa final'!$O$64),"")</f>
        <v/>
      </c>
      <c r="K45" s="79" t="str">
        <f>IF(AND('Mapa final'!$Y$65="Baja",'Mapa final'!$AA$65="Leve"),CONCATENATE("R10C",'Mapa final'!$O$65),"")</f>
        <v/>
      </c>
      <c r="L45" s="79" t="str">
        <f>IF(AND('Mapa final'!$Y$66="Baja",'Mapa final'!$AA$66="Leve"),CONCATENATE("R10C",'Mapa final'!$O$66),"")</f>
        <v/>
      </c>
      <c r="M45" s="79" t="str">
        <f>IF(AND('Mapa final'!$Y$67="Baja",'Mapa final'!$AA$67="Leve"),CONCATENATE("R10C",'Mapa final'!$O$67),"")</f>
        <v/>
      </c>
      <c r="N45" s="79" t="str">
        <f>IF(AND('Mapa final'!$Y$68="Baja",'Mapa final'!$AA$68="Leve"),CONCATENATE("R10C",'Mapa final'!$O$68),"")</f>
        <v/>
      </c>
      <c r="O45" s="80" t="str">
        <f>IF(AND('Mapa final'!$Y$69="Baja",'Mapa final'!$AA$69="Leve"),CONCATENATE("R10C",'Mapa final'!$O$69),"")</f>
        <v/>
      </c>
      <c r="P45" s="66" t="str">
        <f>IF(AND('Mapa final'!$Y$64="Baja",'Mapa final'!$AA$64="Menor"),CONCATENATE("R10C",'Mapa final'!$O$64),"")</f>
        <v/>
      </c>
      <c r="Q45" s="67" t="str">
        <f>IF(AND('Mapa final'!$Y$65="Baja",'Mapa final'!$AA$65="Menor"),CONCATENATE("R10C",'Mapa final'!$O$65),"")</f>
        <v/>
      </c>
      <c r="R45" s="67" t="str">
        <f>IF(AND('Mapa final'!$Y$66="Baja",'Mapa final'!$AA$66="Menor"),CONCATENATE("R10C",'Mapa final'!$O$66),"")</f>
        <v/>
      </c>
      <c r="S45" s="67" t="str">
        <f>IF(AND('Mapa final'!$Y$67="Baja",'Mapa final'!$AA$67="Menor"),CONCATENATE("R10C",'Mapa final'!$O$67),"")</f>
        <v/>
      </c>
      <c r="T45" s="67" t="str">
        <f>IF(AND('Mapa final'!$Y$68="Baja",'Mapa final'!$AA$68="Menor"),CONCATENATE("R10C",'Mapa final'!$O$68),"")</f>
        <v/>
      </c>
      <c r="U45" s="68" t="str">
        <f>IF(AND('Mapa final'!$Y$69="Baja",'Mapa final'!$AA$69="Menor"),CONCATENATE("R10C",'Mapa final'!$O$69),"")</f>
        <v/>
      </c>
      <c r="V45" s="69" t="str">
        <f>IF(AND('Mapa final'!$Y$64="Baja",'Mapa final'!$AA$64="Moderado"),CONCATENATE("R10C",'Mapa final'!$O$64),"")</f>
        <v/>
      </c>
      <c r="W45" s="70" t="str">
        <f>IF(AND('Mapa final'!$Y$65="Baja",'Mapa final'!$AA$65="Moderado"),CONCATENATE("R10C",'Mapa final'!$O$65),"")</f>
        <v/>
      </c>
      <c r="X45" s="70" t="str">
        <f>IF(AND('Mapa final'!$Y$66="Baja",'Mapa final'!$AA$66="Moderado"),CONCATENATE("R10C",'Mapa final'!$O$66),"")</f>
        <v/>
      </c>
      <c r="Y45" s="70" t="str">
        <f>IF(AND('Mapa final'!$Y$67="Baja",'Mapa final'!$AA$67="Moderado"),CONCATENATE("R10C",'Mapa final'!$O$67),"")</f>
        <v/>
      </c>
      <c r="Z45" s="70" t="str">
        <f>IF(AND('Mapa final'!$Y$68="Baja",'Mapa final'!$AA$68="Moderado"),CONCATENATE("R10C",'Mapa final'!$O$68),"")</f>
        <v/>
      </c>
      <c r="AA45" s="71" t="str">
        <f>IF(AND('Mapa final'!$Y$69="Baja",'Mapa final'!$AA$69="Moderado"),CONCATENATE("R10C",'Mapa final'!$O$69),"")</f>
        <v/>
      </c>
      <c r="AB45" s="57" t="str">
        <f>IF(AND('Mapa final'!$Y$64="Baja",'Mapa final'!$AA$64="Mayor"),CONCATENATE("R10C",'Mapa final'!$O$64),"")</f>
        <v/>
      </c>
      <c r="AC45" s="58" t="str">
        <f>IF(AND('Mapa final'!$Y$65="Baja",'Mapa final'!$AA$65="Mayor"),CONCATENATE("R10C",'Mapa final'!$O$65),"")</f>
        <v/>
      </c>
      <c r="AD45" s="58" t="str">
        <f>IF(AND('Mapa final'!$Y$66="Baja",'Mapa final'!$AA$66="Mayor"),CONCATENATE("R10C",'Mapa final'!$O$66),"")</f>
        <v/>
      </c>
      <c r="AE45" s="58" t="str">
        <f>IF(AND('Mapa final'!$Y$67="Baja",'Mapa final'!$AA$67="Mayor"),CONCATENATE("R10C",'Mapa final'!$O$67),"")</f>
        <v/>
      </c>
      <c r="AF45" s="58" t="str">
        <f>IF(AND('Mapa final'!$Y$68="Baja",'Mapa final'!$AA$68="Mayor"),CONCATENATE("R10C",'Mapa final'!$O$68),"")</f>
        <v/>
      </c>
      <c r="AG45" s="59" t="str">
        <f>IF(AND('Mapa final'!$Y$69="Baja",'Mapa final'!$AA$69="Mayor"),CONCATENATE("R10C",'Mapa final'!$O$69),"")</f>
        <v/>
      </c>
      <c r="AH45" s="60" t="str">
        <f>IF(AND('Mapa final'!$Y$64="Baja",'Mapa final'!$AA$64="Catastrófico"),CONCATENATE("R10C",'Mapa final'!$O$64),"")</f>
        <v/>
      </c>
      <c r="AI45" s="61" t="str">
        <f>IF(AND('Mapa final'!$Y$65="Baja",'Mapa final'!$AA$65="Catastrófico"),CONCATENATE("R10C",'Mapa final'!$O$65),"")</f>
        <v/>
      </c>
      <c r="AJ45" s="61" t="str">
        <f>IF(AND('Mapa final'!$Y$66="Baja",'Mapa final'!$AA$66="Catastrófico"),CONCATENATE("R10C",'Mapa final'!$O$66),"")</f>
        <v/>
      </c>
      <c r="AK45" s="61" t="str">
        <f>IF(AND('Mapa final'!$Y$67="Baja",'Mapa final'!$AA$67="Catastrófico"),CONCATENATE("R10C",'Mapa final'!$O$67),"")</f>
        <v/>
      </c>
      <c r="AL45" s="61" t="str">
        <f>IF(AND('Mapa final'!$Y$68="Baja",'Mapa final'!$AA$68="Catastrófico"),CONCATENATE("R10C",'Mapa final'!$O$68),"")</f>
        <v/>
      </c>
      <c r="AM45" s="62" t="str">
        <f>IF(AND('Mapa final'!$Y$69="Baja",'Mapa final'!$AA$69="Catastrófico"),CONCATENATE("R10C",'Mapa final'!$O$69),"")</f>
        <v/>
      </c>
      <c r="AN45" s="82"/>
      <c r="AO45" s="400"/>
      <c r="AP45" s="401"/>
      <c r="AQ45" s="401"/>
      <c r="AR45" s="401"/>
      <c r="AS45" s="401"/>
      <c r="AT45" s="402"/>
    </row>
    <row r="46" spans="1:80" ht="46.5" customHeight="1" x14ac:dyDescent="0.45">
      <c r="A46" s="82"/>
      <c r="B46" s="325"/>
      <c r="C46" s="325"/>
      <c r="D46" s="326"/>
      <c r="E46" s="363" t="s">
        <v>112</v>
      </c>
      <c r="F46" s="364"/>
      <c r="G46" s="364"/>
      <c r="H46" s="364"/>
      <c r="I46" s="365"/>
      <c r="J46" s="72" t="str">
        <f>IF(AND('Mapa final'!$Y$10="Muy Baja",'Mapa final'!$AA$10="Leve"),CONCATENATE("R1C",'Mapa final'!$O$10),"")</f>
        <v/>
      </c>
      <c r="K46" s="73" t="str">
        <f>IF(AND('Mapa final'!$Y$11="Muy Baja",'Mapa final'!$AA$11="Leve"),CONCATENATE("R1C",'Mapa final'!$O$11),"")</f>
        <v/>
      </c>
      <c r="L46" s="73" t="str">
        <f>IF(AND('Mapa final'!$Y$12="Muy Baja",'Mapa final'!$AA$12="Leve"),CONCATENATE("R1C",'Mapa final'!$O$12),"")</f>
        <v/>
      </c>
      <c r="M46" s="73" t="str">
        <f>IF(AND('Mapa final'!$Y$13="Muy Baja",'Mapa final'!$AA$13="Leve"),CONCATENATE("R1C",'Mapa final'!$O$13),"")</f>
        <v/>
      </c>
      <c r="N46" s="73" t="str">
        <f>IF(AND('Mapa final'!$Y$14="Muy Baja",'Mapa final'!$AA$14="Leve"),CONCATENATE("R1C",'Mapa final'!$O$14),"")</f>
        <v/>
      </c>
      <c r="O46" s="74" t="str">
        <f>IF(AND('Mapa final'!$Y$15="Muy Baja",'Mapa final'!$AA$15="Leve"),CONCATENATE("R1C",'Mapa final'!$O$15),"")</f>
        <v/>
      </c>
      <c r="P46" s="72" t="str">
        <f>IF(AND('Mapa final'!$Y$10="Muy Baja",'Mapa final'!$AA$10="Menor"),CONCATENATE("R1C",'Mapa final'!$O$10),"")</f>
        <v/>
      </c>
      <c r="Q46" s="73" t="str">
        <f>IF(AND('Mapa final'!$Y$11="Muy Baja",'Mapa final'!$AA$11="Menor"),CONCATENATE("R1C",'Mapa final'!$O$11),"")</f>
        <v/>
      </c>
      <c r="R46" s="73" t="str">
        <f>IF(AND('Mapa final'!$Y$12="Muy Baja",'Mapa final'!$AA$12="Menor"),CONCATENATE("R1C",'Mapa final'!$O$12),"")</f>
        <v/>
      </c>
      <c r="S46" s="73" t="str">
        <f>IF(AND('Mapa final'!$Y$13="Muy Baja",'Mapa final'!$AA$13="Menor"),CONCATENATE("R1C",'Mapa final'!$O$13),"")</f>
        <v/>
      </c>
      <c r="T46" s="73" t="str">
        <f>IF(AND('Mapa final'!$Y$14="Muy Baja",'Mapa final'!$AA$14="Menor"),CONCATENATE("R1C",'Mapa final'!$O$14),"")</f>
        <v/>
      </c>
      <c r="U46" s="74" t="str">
        <f>IF(AND('Mapa final'!$Y$15="Muy Baja",'Mapa final'!$AA$15="Menor"),CONCATENATE("R1C",'Mapa final'!$O$15),"")</f>
        <v/>
      </c>
      <c r="V46" s="63" t="str">
        <f>IF(AND('Mapa final'!$Y$10="Muy Baja",'Mapa final'!$AA$10="Moderado"),CONCATENATE("R1C",'Mapa final'!$O$10),"")</f>
        <v/>
      </c>
      <c r="W46" s="81" t="str">
        <f>IF(AND('Mapa final'!$Y$11="Muy Baja",'Mapa final'!$AA$11="Moderado"),CONCATENATE("R1C",'Mapa final'!$O$11),"")</f>
        <v/>
      </c>
      <c r="X46" s="64" t="str">
        <f>IF(AND('Mapa final'!$Y$12="Muy Baja",'Mapa final'!$AA$12="Moderado"),CONCATENATE("R1C",'Mapa final'!$O$12),"")</f>
        <v/>
      </c>
      <c r="Y46" s="64" t="str">
        <f>IF(AND('Mapa final'!$Y$13="Muy Baja",'Mapa final'!$AA$13="Moderado"),CONCATENATE("R1C",'Mapa final'!$O$13),"")</f>
        <v/>
      </c>
      <c r="Z46" s="64" t="str">
        <f>IF(AND('Mapa final'!$Y$14="Muy Baja",'Mapa final'!$AA$14="Moderado"),CONCATENATE("R1C",'Mapa final'!$O$14),"")</f>
        <v/>
      </c>
      <c r="AA46" s="65" t="str">
        <f>IF(AND('Mapa final'!$Y$15="Muy Baja",'Mapa final'!$AA$15="Moderado"),CONCATENATE("R1C",'Mapa final'!$O$15),"")</f>
        <v/>
      </c>
      <c r="AB46" s="45" t="str">
        <f>IF(AND('Mapa final'!$Y$10="Muy Baja",'Mapa final'!$AA$10="Mayor"),CONCATENATE("R1C",'Mapa final'!$O$10),"")</f>
        <v>R1C1</v>
      </c>
      <c r="AC46" s="46" t="str">
        <f>IF(AND('Mapa final'!$Y$11="Muy Baja",'Mapa final'!$AA$11="Mayor"),CONCATENATE("R1C",'Mapa final'!$O$11),"")</f>
        <v>R1C2</v>
      </c>
      <c r="AD46" s="46" t="str">
        <f>IF(AND('Mapa final'!$Y$12="Muy Baja",'Mapa final'!$AA$12="Mayor"),CONCATENATE("R1C",'Mapa final'!$O$12),"")</f>
        <v>R1C3</v>
      </c>
      <c r="AE46" s="46" t="str">
        <f>IF(AND('Mapa final'!$Y$13="Muy Baja",'Mapa final'!$AA$13="Mayor"),CONCATENATE("R1C",'Mapa final'!$O$13),"")</f>
        <v/>
      </c>
      <c r="AF46" s="46" t="str">
        <f>IF(AND('Mapa final'!$Y$14="Muy Baja",'Mapa final'!$AA$14="Mayor"),CONCATENATE("R1C",'Mapa final'!$O$14),"")</f>
        <v/>
      </c>
      <c r="AG46" s="47" t="str">
        <f>IF(AND('Mapa final'!$Y$15="Muy Baja",'Mapa final'!$AA$15="Mayor"),CONCATENATE("R1C",'Mapa final'!$O$15),"")</f>
        <v/>
      </c>
      <c r="AH46" s="48" t="str">
        <f>IF(AND('Mapa final'!$Y$10="Muy Baja",'Mapa final'!$AA$10="Catastrófico"),CONCATENATE("R1C",'Mapa final'!$O$10),"")</f>
        <v/>
      </c>
      <c r="AI46" s="49" t="str">
        <f>IF(AND('Mapa final'!$Y$11="Muy Baja",'Mapa final'!$AA$11="Catastrófico"),CONCATENATE("R1C",'Mapa final'!$O$11),"")</f>
        <v/>
      </c>
      <c r="AJ46" s="49" t="str">
        <f>IF(AND('Mapa final'!$Y$12="Muy Baja",'Mapa final'!$AA$12="Catastrófico"),CONCATENATE("R1C",'Mapa final'!$O$12),"")</f>
        <v/>
      </c>
      <c r="AK46" s="49" t="str">
        <f>IF(AND('Mapa final'!$Y$13="Muy Baja",'Mapa final'!$AA$13="Catastrófico"),CONCATENATE("R1C",'Mapa final'!$O$13),"")</f>
        <v/>
      </c>
      <c r="AL46" s="49" t="str">
        <f>IF(AND('Mapa final'!$Y$14="Muy Baja",'Mapa final'!$AA$14="Catastrófico"),CONCATENATE("R1C",'Mapa final'!$O$14),"")</f>
        <v/>
      </c>
      <c r="AM46" s="50" t="str">
        <f>IF(AND('Mapa final'!$Y$15="Muy Baja",'Mapa final'!$AA$15="Catastrófico"),CONCATENATE("R1C",'Mapa final'!$O$15),"")</f>
        <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3">
      <c r="A47" s="82"/>
      <c r="B47" s="325"/>
      <c r="C47" s="325"/>
      <c r="D47" s="326"/>
      <c r="E47" s="382"/>
      <c r="F47" s="367"/>
      <c r="G47" s="367"/>
      <c r="H47" s="367"/>
      <c r="I47" s="368"/>
      <c r="J47" s="75" t="str">
        <f>IF(AND('Mapa final'!$Y$16="Muy Baja",'Mapa final'!$AA$16="Leve"),CONCATENATE("R2C",'Mapa final'!$O$16),"")</f>
        <v/>
      </c>
      <c r="K47" s="76" t="str">
        <f>IF(AND('Mapa final'!$Y$17="Muy Baja",'Mapa final'!$AA$17="Leve"),CONCATENATE("R2C",'Mapa final'!$O$17),"")</f>
        <v/>
      </c>
      <c r="L47" s="76" t="str">
        <f>IF(AND('Mapa final'!$Y$18="Muy Baja",'Mapa final'!$AA$18="Leve"),CONCATENATE("R2C",'Mapa final'!$O$18),"")</f>
        <v/>
      </c>
      <c r="M47" s="76" t="str">
        <f>IF(AND('Mapa final'!$Y$19="Muy Baja",'Mapa final'!$AA$19="Leve"),CONCATENATE("R2C",'Mapa final'!$O$19),"")</f>
        <v/>
      </c>
      <c r="N47" s="76" t="str">
        <f>IF(AND('Mapa final'!$Y$20="Muy Baja",'Mapa final'!$AA$20="Leve"),CONCATENATE("R2C",'Mapa final'!$O$20),"")</f>
        <v/>
      </c>
      <c r="O47" s="77" t="str">
        <f>IF(AND('Mapa final'!$Y$21="Muy Baja",'Mapa final'!$AA$21="Leve"),CONCATENATE("R2C",'Mapa final'!$O$21),"")</f>
        <v/>
      </c>
      <c r="P47" s="75" t="str">
        <f>IF(AND('Mapa final'!$Y$16="Muy Baja",'Mapa final'!$AA$16="Menor"),CONCATENATE("R2C",'Mapa final'!$O$16),"")</f>
        <v/>
      </c>
      <c r="Q47" s="76" t="str">
        <f>IF(AND('Mapa final'!$Y$17="Muy Baja",'Mapa final'!$AA$17="Menor"),CONCATENATE("R2C",'Mapa final'!$O$17),"")</f>
        <v/>
      </c>
      <c r="R47" s="76" t="str">
        <f>IF(AND('Mapa final'!$Y$18="Muy Baja",'Mapa final'!$AA$18="Menor"),CONCATENATE("R2C",'Mapa final'!$O$18),"")</f>
        <v/>
      </c>
      <c r="S47" s="76" t="str">
        <f>IF(AND('Mapa final'!$Y$19="Muy Baja",'Mapa final'!$AA$19="Menor"),CONCATENATE("R2C",'Mapa final'!$O$19),"")</f>
        <v/>
      </c>
      <c r="T47" s="76" t="str">
        <f>IF(AND('Mapa final'!$Y$20="Muy Baja",'Mapa final'!$AA$20="Menor"),CONCATENATE("R2C",'Mapa final'!$O$20),"")</f>
        <v/>
      </c>
      <c r="U47" s="77" t="str">
        <f>IF(AND('Mapa final'!$Y$21="Muy Baja",'Mapa final'!$AA$21="Menor"),CONCATENATE("R2C",'Mapa final'!$O$21),"")</f>
        <v/>
      </c>
      <c r="V47" s="66" t="str">
        <f>IF(AND('Mapa final'!$Y$16="Muy Baja",'Mapa final'!$AA$16="Moderado"),CONCATENATE("R2C",'Mapa final'!$O$16),"")</f>
        <v/>
      </c>
      <c r="W47" s="67" t="str">
        <f>IF(AND('Mapa final'!$Y$17="Muy Baja",'Mapa final'!$AA$17="Moderado"),CONCATENATE("R2C",'Mapa final'!$O$17),"")</f>
        <v/>
      </c>
      <c r="X47" s="67" t="str">
        <f>IF(AND('Mapa final'!$Y$18="Muy Baja",'Mapa final'!$AA$18="Moderado"),CONCATENATE("R2C",'Mapa final'!$O$18),"")</f>
        <v/>
      </c>
      <c r="Y47" s="67" t="str">
        <f>IF(AND('Mapa final'!$Y$19="Muy Baja",'Mapa final'!$AA$19="Moderado"),CONCATENATE("R2C",'Mapa final'!$O$19),"")</f>
        <v/>
      </c>
      <c r="Z47" s="67" t="str">
        <f>IF(AND('Mapa final'!$Y$20="Muy Baja",'Mapa final'!$AA$20="Moderado"),CONCATENATE("R2C",'Mapa final'!$O$20),"")</f>
        <v/>
      </c>
      <c r="AA47" s="68" t="str">
        <f>IF(AND('Mapa final'!$Y$21="Muy Baja",'Mapa final'!$AA$21="Moderado"),CONCATENATE("R2C",'Mapa final'!$O$21),"")</f>
        <v/>
      </c>
      <c r="AB47" s="51" t="str">
        <f>IF(AND('Mapa final'!$Y$16="Muy Baja",'Mapa final'!$AA$16="Mayor"),CONCATENATE("R2C",'Mapa final'!$O$16),"")</f>
        <v>R2C1</v>
      </c>
      <c r="AC47" s="52" t="str">
        <f>IF(AND('Mapa final'!$Y$17="Muy Baja",'Mapa final'!$AA$17="Mayor"),CONCATENATE("R2C",'Mapa final'!$O$17),"")</f>
        <v>R2C2</v>
      </c>
      <c r="AD47" s="52" t="str">
        <f>IF(AND('Mapa final'!$Y$18="Muy Baja",'Mapa final'!$AA$18="Mayor"),CONCATENATE("R2C",'Mapa final'!$O$18),"")</f>
        <v>R2C3</v>
      </c>
      <c r="AE47" s="52" t="str">
        <f>IF(AND('Mapa final'!$Y$19="Muy Baja",'Mapa final'!$AA$19="Mayor"),CONCATENATE("R2C",'Mapa final'!$O$19),"")</f>
        <v/>
      </c>
      <c r="AF47" s="52" t="str">
        <f>IF(AND('Mapa final'!$Y$20="Muy Baja",'Mapa final'!$AA$20="Mayor"),CONCATENATE("R2C",'Mapa final'!$O$20),"")</f>
        <v/>
      </c>
      <c r="AG47" s="53" t="str">
        <f>IF(AND('Mapa final'!$Y$21="Muy Baja",'Mapa final'!$AA$21="Mayor"),CONCATENATE("R2C",'Mapa final'!$O$21),"")</f>
        <v/>
      </c>
      <c r="AH47" s="54" t="str">
        <f>IF(AND('Mapa final'!$Y$16="Muy Baja",'Mapa final'!$AA$16="Catastrófico"),CONCATENATE("R2C",'Mapa final'!$O$16),"")</f>
        <v/>
      </c>
      <c r="AI47" s="55" t="str">
        <f>IF(AND('Mapa final'!$Y$17="Muy Baja",'Mapa final'!$AA$17="Catastrófico"),CONCATENATE("R2C",'Mapa final'!$O$17),"")</f>
        <v/>
      </c>
      <c r="AJ47" s="55" t="str">
        <f>IF(AND('Mapa final'!$Y$18="Muy Baja",'Mapa final'!$AA$18="Catastrófico"),CONCATENATE("R2C",'Mapa final'!$O$18),"")</f>
        <v/>
      </c>
      <c r="AK47" s="55" t="str">
        <f>IF(AND('Mapa final'!$Y$19="Muy Baja",'Mapa final'!$AA$19="Catastrófico"),CONCATENATE("R2C",'Mapa final'!$O$19),"")</f>
        <v/>
      </c>
      <c r="AL47" s="55" t="str">
        <f>IF(AND('Mapa final'!$Y$20="Muy Baja",'Mapa final'!$AA$20="Catastrófico"),CONCATENATE("R2C",'Mapa final'!$O$20),"")</f>
        <v/>
      </c>
      <c r="AM47" s="56" t="str">
        <f>IF(AND('Mapa final'!$Y$21="Muy Baja",'Mapa final'!$AA$21="Catastrófico"),CONCATENATE("R2C",'Mapa final'!$O$21),"")</f>
        <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3">
      <c r="A48" s="82"/>
      <c r="B48" s="325"/>
      <c r="C48" s="325"/>
      <c r="D48" s="326"/>
      <c r="E48" s="382"/>
      <c r="F48" s="367"/>
      <c r="G48" s="367"/>
      <c r="H48" s="367"/>
      <c r="I48" s="368"/>
      <c r="J48" s="75" t="str">
        <f>IF(AND('Mapa final'!$Y$22="Muy Baja",'Mapa final'!$AA$22="Leve"),CONCATENATE("R3C",'Mapa final'!$O$22),"")</f>
        <v/>
      </c>
      <c r="K48" s="76" t="str">
        <f>IF(AND('Mapa final'!$Y$23="Muy Baja",'Mapa final'!$AA$23="Leve"),CONCATENATE("R3C",'Mapa final'!$O$23),"")</f>
        <v/>
      </c>
      <c r="L48" s="76" t="str">
        <f>IF(AND('Mapa final'!$Y$24="Muy Baja",'Mapa final'!$AA$24="Leve"),CONCATENATE("R3C",'Mapa final'!$O$24),"")</f>
        <v/>
      </c>
      <c r="M48" s="76" t="str">
        <f>IF(AND('Mapa final'!$Y$25="Muy Baja",'Mapa final'!$AA$25="Leve"),CONCATENATE("R3C",'Mapa final'!$O$25),"")</f>
        <v/>
      </c>
      <c r="N48" s="76" t="str">
        <f>IF(AND('Mapa final'!$Y$26="Muy Baja",'Mapa final'!$AA$26="Leve"),CONCATENATE("R3C",'Mapa final'!$O$26),"")</f>
        <v/>
      </c>
      <c r="O48" s="77" t="str">
        <f>IF(AND('Mapa final'!$Y$27="Muy Baja",'Mapa final'!$AA$27="Leve"),CONCATENATE("R3C",'Mapa final'!$O$27),"")</f>
        <v/>
      </c>
      <c r="P48" s="75" t="str">
        <f>IF(AND('Mapa final'!$Y$22="Muy Baja",'Mapa final'!$AA$22="Menor"),CONCATENATE("R3C",'Mapa final'!$O$22),"")</f>
        <v/>
      </c>
      <c r="Q48" s="76" t="str">
        <f>IF(AND('Mapa final'!$Y$23="Muy Baja",'Mapa final'!$AA$23="Menor"),CONCATENATE("R3C",'Mapa final'!$O$23),"")</f>
        <v/>
      </c>
      <c r="R48" s="76" t="str">
        <f>IF(AND('Mapa final'!$Y$24="Muy Baja",'Mapa final'!$AA$24="Menor"),CONCATENATE("R3C",'Mapa final'!$O$24),"")</f>
        <v/>
      </c>
      <c r="S48" s="76" t="str">
        <f>IF(AND('Mapa final'!$Y$25="Muy Baja",'Mapa final'!$AA$25="Menor"),CONCATENATE("R3C",'Mapa final'!$O$25),"")</f>
        <v/>
      </c>
      <c r="T48" s="76" t="str">
        <f>IF(AND('Mapa final'!$Y$26="Muy Baja",'Mapa final'!$AA$26="Menor"),CONCATENATE("R3C",'Mapa final'!$O$26),"")</f>
        <v/>
      </c>
      <c r="U48" s="77" t="str">
        <f>IF(AND('Mapa final'!$Y$27="Muy Baja",'Mapa final'!$AA$27="Menor"),CONCATENATE("R3C",'Mapa final'!$O$27),"")</f>
        <v/>
      </c>
      <c r="V48" s="66" t="str">
        <f>IF(AND('Mapa final'!$Y$22="Muy Baja",'Mapa final'!$AA$22="Moderado"),CONCATENATE("R3C",'Mapa final'!$O$22),"")</f>
        <v/>
      </c>
      <c r="W48" s="67" t="str">
        <f>IF(AND('Mapa final'!$Y$23="Muy Baja",'Mapa final'!$AA$23="Moderado"),CONCATENATE("R3C",'Mapa final'!$O$23),"")</f>
        <v>R3C2</v>
      </c>
      <c r="X48" s="67" t="str">
        <f>IF(AND('Mapa final'!$Y$24="Muy Baja",'Mapa final'!$AA$24="Moderado"),CONCATENATE("R3C",'Mapa final'!$O$24),"")</f>
        <v>R3C3</v>
      </c>
      <c r="Y48" s="67" t="str">
        <f>IF(AND('Mapa final'!$Y$25="Muy Baja",'Mapa final'!$AA$25="Moderado"),CONCATENATE("R3C",'Mapa final'!$O$25),"")</f>
        <v/>
      </c>
      <c r="Z48" s="67" t="str">
        <f>IF(AND('Mapa final'!$Y$26="Muy Baja",'Mapa final'!$AA$26="Moderado"),CONCATENATE("R3C",'Mapa final'!$O$26),"")</f>
        <v/>
      </c>
      <c r="AA48" s="68" t="str">
        <f>IF(AND('Mapa final'!$Y$27="Muy Baja",'Mapa final'!$AA$27="Moderado"),CONCATENATE("R3C",'Mapa final'!$O$27),"")</f>
        <v/>
      </c>
      <c r="AB48" s="51" t="str">
        <f>IF(AND('Mapa final'!$Y$22="Muy Baja",'Mapa final'!$AA$22="Mayor"),CONCATENATE("R3C",'Mapa final'!$O$22),"")</f>
        <v/>
      </c>
      <c r="AC48" s="52" t="str">
        <f>IF(AND('Mapa final'!$Y$23="Muy Baja",'Mapa final'!$AA$23="Mayor"),CONCATENATE("R3C",'Mapa final'!$O$23),"")</f>
        <v/>
      </c>
      <c r="AD48" s="52" t="str">
        <f>IF(AND('Mapa final'!$Y$24="Muy Baja",'Mapa final'!$AA$24="Mayor"),CONCATENATE("R3C",'Mapa final'!$O$24),"")</f>
        <v/>
      </c>
      <c r="AE48" s="52" t="str">
        <f>IF(AND('Mapa final'!$Y$25="Muy Baja",'Mapa final'!$AA$25="Mayor"),CONCATENATE("R3C",'Mapa final'!$O$25),"")</f>
        <v/>
      </c>
      <c r="AF48" s="52" t="str">
        <f>IF(AND('Mapa final'!$Y$26="Muy Baja",'Mapa final'!$AA$26="Mayor"),CONCATENATE("R3C",'Mapa final'!$O$26),"")</f>
        <v/>
      </c>
      <c r="AG48" s="53" t="str">
        <f>IF(AND('Mapa final'!$Y$27="Muy Baja",'Mapa final'!$AA$27="Mayor"),CONCATENATE("R3C",'Mapa final'!$O$27),"")</f>
        <v/>
      </c>
      <c r="AH48" s="54" t="str">
        <f>IF(AND('Mapa final'!$Y$22="Muy Baja",'Mapa final'!$AA$22="Catastrófico"),CONCATENATE("R3C",'Mapa final'!$O$22),"")</f>
        <v/>
      </c>
      <c r="AI48" s="55" t="str">
        <f>IF(AND('Mapa final'!$Y$23="Muy Baja",'Mapa final'!$AA$23="Catastrófico"),CONCATENATE("R3C",'Mapa final'!$O$23),"")</f>
        <v/>
      </c>
      <c r="AJ48" s="55" t="str">
        <f>IF(AND('Mapa final'!$Y$24="Muy Baja",'Mapa final'!$AA$24="Catastrófico"),CONCATENATE("R3C",'Mapa final'!$O$24),"")</f>
        <v/>
      </c>
      <c r="AK48" s="55" t="str">
        <f>IF(AND('Mapa final'!$Y$25="Muy Baja",'Mapa final'!$AA$25="Catastrófico"),CONCATENATE("R3C",'Mapa final'!$O$25),"")</f>
        <v/>
      </c>
      <c r="AL48" s="55" t="str">
        <f>IF(AND('Mapa final'!$Y$26="Muy Baja",'Mapa final'!$AA$26="Catastrófico"),CONCATENATE("R3C",'Mapa final'!$O$26),"")</f>
        <v/>
      </c>
      <c r="AM48" s="56" t="str">
        <f>IF(AND('Mapa final'!$Y$27="Muy Baja",'Mapa final'!$AA$27="Catastrófico"),CONCATENATE("R3C",'Mapa final'!$O$27),"")</f>
        <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3">
      <c r="A49" s="82"/>
      <c r="B49" s="325"/>
      <c r="C49" s="325"/>
      <c r="D49" s="326"/>
      <c r="E49" s="366"/>
      <c r="F49" s="367"/>
      <c r="G49" s="367"/>
      <c r="H49" s="367"/>
      <c r="I49" s="368"/>
      <c r="J49" s="75" t="str">
        <f>IF(AND('Mapa final'!$Y$28="Muy Baja",'Mapa final'!$AA$28="Leve"),CONCATENATE("R4C",'Mapa final'!$O$28),"")</f>
        <v/>
      </c>
      <c r="K49" s="76" t="str">
        <f>IF(AND('Mapa final'!$Y$29="Muy Baja",'Mapa final'!$AA$29="Leve"),CONCATENATE("R4C",'Mapa final'!$O$29),"")</f>
        <v/>
      </c>
      <c r="L49" s="76" t="str">
        <f>IF(AND('Mapa final'!$Y$30="Muy Baja",'Mapa final'!$AA$30="Leve"),CONCATENATE("R4C",'Mapa final'!$O$30),"")</f>
        <v/>
      </c>
      <c r="M49" s="76" t="str">
        <f>IF(AND('Mapa final'!$Y$31="Muy Baja",'Mapa final'!$AA$31="Leve"),CONCATENATE("R4C",'Mapa final'!$O$31),"")</f>
        <v/>
      </c>
      <c r="N49" s="76" t="str">
        <f>IF(AND('Mapa final'!$Y$32="Muy Baja",'Mapa final'!$AA$32="Leve"),CONCATENATE("R4C",'Mapa final'!$O$32),"")</f>
        <v/>
      </c>
      <c r="O49" s="77" t="str">
        <f>IF(AND('Mapa final'!$Y$33="Muy Baja",'Mapa final'!$AA$33="Leve"),CONCATENATE("R4C",'Mapa final'!$O$33),"")</f>
        <v/>
      </c>
      <c r="P49" s="75" t="str">
        <f>IF(AND('Mapa final'!$Y$28="Muy Baja",'Mapa final'!$AA$28="Menor"),CONCATENATE("R4C",'Mapa final'!$O$28),"")</f>
        <v/>
      </c>
      <c r="Q49" s="76" t="str">
        <f>IF(AND('Mapa final'!$Y$29="Muy Baja",'Mapa final'!$AA$29="Menor"),CONCATENATE("R4C",'Mapa final'!$O$29),"")</f>
        <v/>
      </c>
      <c r="R49" s="76" t="str">
        <f>IF(AND('Mapa final'!$Y$30="Muy Baja",'Mapa final'!$AA$30="Menor"),CONCATENATE("R4C",'Mapa final'!$O$30),"")</f>
        <v/>
      </c>
      <c r="S49" s="76" t="str">
        <f>IF(AND('Mapa final'!$Y$31="Muy Baja",'Mapa final'!$AA$31="Menor"),CONCATENATE("R4C",'Mapa final'!$O$31),"")</f>
        <v/>
      </c>
      <c r="T49" s="76" t="str">
        <f>IF(AND('Mapa final'!$Y$32="Muy Baja",'Mapa final'!$AA$32="Menor"),CONCATENATE("R4C",'Mapa final'!$O$32),"")</f>
        <v/>
      </c>
      <c r="U49" s="77" t="str">
        <f>IF(AND('Mapa final'!$Y$33="Muy Baja",'Mapa final'!$AA$33="Menor"),CONCATENATE("R4C",'Mapa final'!$O$33),"")</f>
        <v/>
      </c>
      <c r="V49" s="66" t="str">
        <f>IF(AND('Mapa final'!$Y$28="Muy Baja",'Mapa final'!$AA$28="Moderado"),CONCATENATE("R4C",'Mapa final'!$O$28),"")</f>
        <v/>
      </c>
      <c r="W49" s="67" t="str">
        <f>IF(AND('Mapa final'!$Y$29="Muy Baja",'Mapa final'!$AA$29="Moderado"),CONCATENATE("R4C",'Mapa final'!$O$29),"")</f>
        <v/>
      </c>
      <c r="X49" s="67" t="str">
        <f>IF(AND('Mapa final'!$Y$30="Muy Baja",'Mapa final'!$AA$30="Moderado"),CONCATENATE("R4C",'Mapa final'!$O$30),"")</f>
        <v/>
      </c>
      <c r="Y49" s="67" t="str">
        <f>IF(AND('Mapa final'!$Y$31="Muy Baja",'Mapa final'!$AA$31="Moderado"),CONCATENATE("R4C",'Mapa final'!$O$31),"")</f>
        <v/>
      </c>
      <c r="Z49" s="67" t="str">
        <f>IF(AND('Mapa final'!$Y$32="Muy Baja",'Mapa final'!$AA$32="Moderado"),CONCATENATE("R4C",'Mapa final'!$O$32),"")</f>
        <v/>
      </c>
      <c r="AA49" s="68" t="str">
        <f>IF(AND('Mapa final'!$Y$33="Muy Baja",'Mapa final'!$AA$33="Moderado"),CONCATENATE("R4C",'Mapa final'!$O$33),"")</f>
        <v/>
      </c>
      <c r="AB49" s="51" t="str">
        <f>IF(AND('Mapa final'!$Y$28="Muy Baja",'Mapa final'!$AA$28="Mayor"),CONCATENATE("R4C",'Mapa final'!$O$28),"")</f>
        <v/>
      </c>
      <c r="AC49" s="52" t="str">
        <f>IF(AND('Mapa final'!$Y$29="Muy Baja",'Mapa final'!$AA$29="Mayor"),CONCATENATE("R4C",'Mapa final'!$O$29),"")</f>
        <v/>
      </c>
      <c r="AD49" s="52" t="str">
        <f>IF(AND('Mapa final'!$Y$30="Muy Baja",'Mapa final'!$AA$30="Mayor"),CONCATENATE("R4C",'Mapa final'!$O$30),"")</f>
        <v/>
      </c>
      <c r="AE49" s="52" t="str">
        <f>IF(AND('Mapa final'!$Y$31="Muy Baja",'Mapa final'!$AA$31="Mayor"),CONCATENATE("R4C",'Mapa final'!$O$31),"")</f>
        <v/>
      </c>
      <c r="AF49" s="52" t="str">
        <f>IF(AND('Mapa final'!$Y$32="Muy Baja",'Mapa final'!$AA$32="Mayor"),CONCATENATE("R4C",'Mapa final'!$O$32),"")</f>
        <v/>
      </c>
      <c r="AG49" s="53" t="str">
        <f>IF(AND('Mapa final'!$Y$33="Muy Baja",'Mapa final'!$AA$33="Mayor"),CONCATENATE("R4C",'Mapa final'!$O$33),"")</f>
        <v/>
      </c>
      <c r="AH49" s="54" t="str">
        <f>IF(AND('Mapa final'!$Y$28="Muy Baja",'Mapa final'!$AA$28="Catastrófico"),CONCATENATE("R4C",'Mapa final'!$O$28),"")</f>
        <v>R4C1</v>
      </c>
      <c r="AI49" s="55" t="str">
        <f>IF(AND('Mapa final'!$Y$29="Muy Baja",'Mapa final'!$AA$29="Catastrófico"),CONCATENATE("R4C",'Mapa final'!$O$29),"")</f>
        <v>R4C2</v>
      </c>
      <c r="AJ49" s="55" t="str">
        <f>IF(AND('Mapa final'!$Y$30="Muy Baja",'Mapa final'!$AA$30="Catastrófico"),CONCATENATE("R4C",'Mapa final'!$O$30),"")</f>
        <v>R4C3</v>
      </c>
      <c r="AK49" s="55" t="str">
        <f>IF(AND('Mapa final'!$Y$31="Muy Baja",'Mapa final'!$AA$31="Catastrófico"),CONCATENATE("R4C",'Mapa final'!$O$31),"")</f>
        <v>R4C4</v>
      </c>
      <c r="AL49" s="55" t="str">
        <f>IF(AND('Mapa final'!$Y$32="Muy Baja",'Mapa final'!$AA$32="Catastrófico"),CONCATENATE("R4C",'Mapa final'!$O$32),"")</f>
        <v/>
      </c>
      <c r="AM49" s="56" t="str">
        <f>IF(AND('Mapa final'!$Y$33="Muy Baja",'Mapa final'!$AA$33="Catastrófico"),CONCATENATE("R4C",'Mapa final'!$O$33),"")</f>
        <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3">
      <c r="A50" s="82"/>
      <c r="B50" s="325"/>
      <c r="C50" s="325"/>
      <c r="D50" s="326"/>
      <c r="E50" s="366"/>
      <c r="F50" s="367"/>
      <c r="G50" s="367"/>
      <c r="H50" s="367"/>
      <c r="I50" s="368"/>
      <c r="J50" s="75" t="str">
        <f>IF(AND('Mapa final'!$Y$34="Muy Baja",'Mapa final'!$AA$34="Leve"),CONCATENATE("R5C",'Mapa final'!$O$34),"")</f>
        <v/>
      </c>
      <c r="K50" s="76" t="str">
        <f>IF(AND('Mapa final'!$Y$35="Muy Baja",'Mapa final'!$AA$35="Leve"),CONCATENATE("R5C",'Mapa final'!$O$35),"")</f>
        <v/>
      </c>
      <c r="L50" s="76" t="str">
        <f>IF(AND('Mapa final'!$Y$36="Muy Baja",'Mapa final'!$AA$36="Leve"),CONCATENATE("R5C",'Mapa final'!$O$36),"")</f>
        <v/>
      </c>
      <c r="M50" s="76" t="str">
        <f>IF(AND('Mapa final'!$Y$37="Muy Baja",'Mapa final'!$AA$37="Leve"),CONCATENATE("R5C",'Mapa final'!$O$37),"")</f>
        <v/>
      </c>
      <c r="N50" s="76" t="str">
        <f>IF(AND('Mapa final'!$Y$38="Muy Baja",'Mapa final'!$AA$38="Leve"),CONCATENATE("R5C",'Mapa final'!$O$38),"")</f>
        <v/>
      </c>
      <c r="O50" s="77" t="str">
        <f>IF(AND('Mapa final'!$Y$39="Muy Baja",'Mapa final'!$AA$39="Leve"),CONCATENATE("R5C",'Mapa final'!$O$39),"")</f>
        <v/>
      </c>
      <c r="P50" s="75" t="str">
        <f>IF(AND('Mapa final'!$Y$34="Muy Baja",'Mapa final'!$AA$34="Menor"),CONCATENATE("R5C",'Mapa final'!$O$34),"")</f>
        <v/>
      </c>
      <c r="Q50" s="76" t="str">
        <f>IF(AND('Mapa final'!$Y$35="Muy Baja",'Mapa final'!$AA$35="Menor"),CONCATENATE("R5C",'Mapa final'!$O$35),"")</f>
        <v/>
      </c>
      <c r="R50" s="76" t="str">
        <f>IF(AND('Mapa final'!$Y$36="Muy Baja",'Mapa final'!$AA$36="Menor"),CONCATENATE("R5C",'Mapa final'!$O$36),"")</f>
        <v/>
      </c>
      <c r="S50" s="76" t="str">
        <f>IF(AND('Mapa final'!$Y$37="Muy Baja",'Mapa final'!$AA$37="Menor"),CONCATENATE("R5C",'Mapa final'!$O$37),"")</f>
        <v/>
      </c>
      <c r="T50" s="76" t="str">
        <f>IF(AND('Mapa final'!$Y$38="Muy Baja",'Mapa final'!$AA$38="Menor"),CONCATENATE("R5C",'Mapa final'!$O$38),"")</f>
        <v/>
      </c>
      <c r="U50" s="77" t="str">
        <f>IF(AND('Mapa final'!$Y$39="Muy Baja",'Mapa final'!$AA$39="Menor"),CONCATENATE("R5C",'Mapa final'!$O$39),"")</f>
        <v/>
      </c>
      <c r="V50" s="66" t="str">
        <f>IF(AND('Mapa final'!$Y$34="Muy Baja",'Mapa final'!$AA$34="Moderado"),CONCATENATE("R5C",'Mapa final'!$O$34),"")</f>
        <v/>
      </c>
      <c r="W50" s="67" t="str">
        <f>IF(AND('Mapa final'!$Y$35="Muy Baja",'Mapa final'!$AA$35="Moderado"),CONCATENATE("R5C",'Mapa final'!$O$35),"")</f>
        <v/>
      </c>
      <c r="X50" s="67" t="str">
        <f>IF(AND('Mapa final'!$Y$36="Muy Baja",'Mapa final'!$AA$36="Moderado"),CONCATENATE("R5C",'Mapa final'!$O$36),"")</f>
        <v/>
      </c>
      <c r="Y50" s="67" t="str">
        <f>IF(AND('Mapa final'!$Y$37="Muy Baja",'Mapa final'!$AA$37="Moderado"),CONCATENATE("R5C",'Mapa final'!$O$37),"")</f>
        <v/>
      </c>
      <c r="Z50" s="67" t="str">
        <f>IF(AND('Mapa final'!$Y$38="Muy Baja",'Mapa final'!$AA$38="Moderado"),CONCATENATE("R5C",'Mapa final'!$O$38),"")</f>
        <v/>
      </c>
      <c r="AA50" s="68" t="str">
        <f>IF(AND('Mapa final'!$Y$39="Muy Baja",'Mapa final'!$AA$39="Moderado"),CONCATENATE("R5C",'Mapa final'!$O$39),"")</f>
        <v/>
      </c>
      <c r="AB50" s="51" t="str">
        <f>IF(AND('Mapa final'!$Y$34="Muy Baja",'Mapa final'!$AA$34="Mayor"),CONCATENATE("R5C",'Mapa final'!$O$34),"")</f>
        <v/>
      </c>
      <c r="AC50" s="52" t="str">
        <f>IF(AND('Mapa final'!$Y$35="Muy Baja",'Mapa final'!$AA$35="Mayor"),CONCATENATE("R5C",'Mapa final'!$O$35),"")</f>
        <v/>
      </c>
      <c r="AD50" s="52" t="str">
        <f>IF(AND('Mapa final'!$Y$36="Muy Baja",'Mapa final'!$AA$36="Mayor"),CONCATENATE("R5C",'Mapa final'!$O$36),"")</f>
        <v/>
      </c>
      <c r="AE50" s="52" t="str">
        <f>IF(AND('Mapa final'!$Y$37="Muy Baja",'Mapa final'!$AA$37="Mayor"),CONCATENATE("R5C",'Mapa final'!$O$37),"")</f>
        <v/>
      </c>
      <c r="AF50" s="52" t="str">
        <f>IF(AND('Mapa final'!$Y$38="Muy Baja",'Mapa final'!$AA$38="Mayor"),CONCATENATE("R5C",'Mapa final'!$O$38),"")</f>
        <v/>
      </c>
      <c r="AG50" s="53" t="str">
        <f>IF(AND('Mapa final'!$Y$39="Muy Baja",'Mapa final'!$AA$39="Mayor"),CONCATENATE("R5C",'Mapa final'!$O$39),"")</f>
        <v/>
      </c>
      <c r="AH50" s="54" t="str">
        <f>IF(AND('Mapa final'!$Y$34="Muy Baja",'Mapa final'!$AA$34="Catastrófico"),CONCATENATE("R5C",'Mapa final'!$O$34),"")</f>
        <v/>
      </c>
      <c r="AI50" s="55" t="str">
        <f>IF(AND('Mapa final'!$Y$35="Muy Baja",'Mapa final'!$AA$35="Catastrófico"),CONCATENATE("R5C",'Mapa final'!$O$35),"")</f>
        <v/>
      </c>
      <c r="AJ50" s="55" t="str">
        <f>IF(AND('Mapa final'!$Y$36="Muy Baja",'Mapa final'!$AA$36="Catastrófico"),CONCATENATE("R5C",'Mapa final'!$O$36),"")</f>
        <v/>
      </c>
      <c r="AK50" s="55" t="str">
        <f>IF(AND('Mapa final'!$Y$37="Muy Baja",'Mapa final'!$AA$37="Catastrófico"),CONCATENATE("R5C",'Mapa final'!$O$37),"")</f>
        <v/>
      </c>
      <c r="AL50" s="55" t="str">
        <f>IF(AND('Mapa final'!$Y$38="Muy Baja",'Mapa final'!$AA$38="Catastrófico"),CONCATENATE("R5C",'Mapa final'!$O$38),"")</f>
        <v/>
      </c>
      <c r="AM50" s="56" t="str">
        <f>IF(AND('Mapa final'!$Y$39="Muy Baja",'Mapa final'!$AA$39="Catastrófico"),CONCATENATE("R5C",'Mapa final'!$O$39),"")</f>
        <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3">
      <c r="A51" s="82"/>
      <c r="B51" s="325"/>
      <c r="C51" s="325"/>
      <c r="D51" s="326"/>
      <c r="E51" s="366"/>
      <c r="F51" s="367"/>
      <c r="G51" s="367"/>
      <c r="H51" s="367"/>
      <c r="I51" s="368"/>
      <c r="J51" s="75" t="str">
        <f>IF(AND('Mapa final'!$Y$40="Muy Baja",'Mapa final'!$AA$40="Leve"),CONCATENATE("R6C",'Mapa final'!$O$40),"")</f>
        <v/>
      </c>
      <c r="K51" s="76" t="str">
        <f>IF(AND('Mapa final'!$Y$41="Muy Baja",'Mapa final'!$AA$41="Leve"),CONCATENATE("R6C",'Mapa final'!$O$41),"")</f>
        <v/>
      </c>
      <c r="L51" s="76" t="str">
        <f>IF(AND('Mapa final'!$Y$42="Muy Baja",'Mapa final'!$AA$42="Leve"),CONCATENATE("R6C",'Mapa final'!$O$42),"")</f>
        <v/>
      </c>
      <c r="M51" s="76" t="str">
        <f>IF(AND('Mapa final'!$Y$43="Muy Baja",'Mapa final'!$AA$43="Leve"),CONCATENATE("R6C",'Mapa final'!$O$43),"")</f>
        <v/>
      </c>
      <c r="N51" s="76" t="str">
        <f>IF(AND('Mapa final'!$Y$44="Muy Baja",'Mapa final'!$AA$44="Leve"),CONCATENATE("R6C",'Mapa final'!$O$44),"")</f>
        <v/>
      </c>
      <c r="O51" s="77" t="str">
        <f>IF(AND('Mapa final'!$Y$45="Muy Baja",'Mapa final'!$AA$45="Leve"),CONCATENATE("R6C",'Mapa final'!$O$45),"")</f>
        <v/>
      </c>
      <c r="P51" s="75" t="str">
        <f>IF(AND('Mapa final'!$Y$40="Muy Baja",'Mapa final'!$AA$40="Menor"),CONCATENATE("R6C",'Mapa final'!$O$40),"")</f>
        <v/>
      </c>
      <c r="Q51" s="76" t="str">
        <f>IF(AND('Mapa final'!$Y$41="Muy Baja",'Mapa final'!$AA$41="Menor"),CONCATENATE("R6C",'Mapa final'!$O$41),"")</f>
        <v/>
      </c>
      <c r="R51" s="76" t="str">
        <f>IF(AND('Mapa final'!$Y$42="Muy Baja",'Mapa final'!$AA$42="Menor"),CONCATENATE("R6C",'Mapa final'!$O$42),"")</f>
        <v/>
      </c>
      <c r="S51" s="76" t="str">
        <f>IF(AND('Mapa final'!$Y$43="Muy Baja",'Mapa final'!$AA$43="Menor"),CONCATENATE("R6C",'Mapa final'!$O$43),"")</f>
        <v/>
      </c>
      <c r="T51" s="76" t="str">
        <f>IF(AND('Mapa final'!$Y$44="Muy Baja",'Mapa final'!$AA$44="Menor"),CONCATENATE("R6C",'Mapa final'!$O$44),"")</f>
        <v/>
      </c>
      <c r="U51" s="77" t="str">
        <f>IF(AND('Mapa final'!$Y$45="Muy Baja",'Mapa final'!$AA$45="Menor"),CONCATENATE("R6C",'Mapa final'!$O$45),"")</f>
        <v/>
      </c>
      <c r="V51" s="66" t="str">
        <f>IF(AND('Mapa final'!$Y$40="Muy Baja",'Mapa final'!$AA$40="Moderado"),CONCATENATE("R6C",'Mapa final'!$O$40),"")</f>
        <v/>
      </c>
      <c r="W51" s="67" t="str">
        <f>IF(AND('Mapa final'!$Y$41="Muy Baja",'Mapa final'!$AA$41="Moderado"),CONCATENATE("R6C",'Mapa final'!$O$41),"")</f>
        <v/>
      </c>
      <c r="X51" s="67" t="str">
        <f>IF(AND('Mapa final'!$Y$42="Muy Baja",'Mapa final'!$AA$42="Moderado"),CONCATENATE("R6C",'Mapa final'!$O$42),"")</f>
        <v/>
      </c>
      <c r="Y51" s="67" t="str">
        <f>IF(AND('Mapa final'!$Y$43="Muy Baja",'Mapa final'!$AA$43="Moderado"),CONCATENATE("R6C",'Mapa final'!$O$43),"")</f>
        <v/>
      </c>
      <c r="Z51" s="67" t="str">
        <f>IF(AND('Mapa final'!$Y$44="Muy Baja",'Mapa final'!$AA$44="Moderado"),CONCATENATE("R6C",'Mapa final'!$O$44),"")</f>
        <v/>
      </c>
      <c r="AA51" s="68" t="str">
        <f>IF(AND('Mapa final'!$Y$45="Muy Baja",'Mapa final'!$AA$45="Moderado"),CONCATENATE("R6C",'Mapa final'!$O$45),"")</f>
        <v/>
      </c>
      <c r="AB51" s="51" t="str">
        <f>IF(AND('Mapa final'!$Y$40="Muy Baja",'Mapa final'!$AA$40="Mayor"),CONCATENATE("R6C",'Mapa final'!$O$40),"")</f>
        <v/>
      </c>
      <c r="AC51" s="52" t="str">
        <f>IF(AND('Mapa final'!$Y$41="Muy Baja",'Mapa final'!$AA$41="Mayor"),CONCATENATE("R6C",'Mapa final'!$O$41),"")</f>
        <v/>
      </c>
      <c r="AD51" s="52" t="str">
        <f>IF(AND('Mapa final'!$Y$42="Muy Baja",'Mapa final'!$AA$42="Mayor"),CONCATENATE("R6C",'Mapa final'!$O$42),"")</f>
        <v/>
      </c>
      <c r="AE51" s="52" t="str">
        <f>IF(AND('Mapa final'!$Y$43="Muy Baja",'Mapa final'!$AA$43="Mayor"),CONCATENATE("R6C",'Mapa final'!$O$43),"")</f>
        <v/>
      </c>
      <c r="AF51" s="52" t="str">
        <f>IF(AND('Mapa final'!$Y$44="Muy Baja",'Mapa final'!$AA$44="Mayor"),CONCATENATE("R6C",'Mapa final'!$O$44),"")</f>
        <v/>
      </c>
      <c r="AG51" s="53" t="str">
        <f>IF(AND('Mapa final'!$Y$45="Muy Baja",'Mapa final'!$AA$45="Mayor"),CONCATENATE("R6C",'Mapa final'!$O$45),"")</f>
        <v/>
      </c>
      <c r="AH51" s="54" t="str">
        <f>IF(AND('Mapa final'!$Y$40="Muy Baja",'Mapa final'!$AA$40="Catastrófico"),CONCATENATE("R6C",'Mapa final'!$O$40),"")</f>
        <v/>
      </c>
      <c r="AI51" s="55" t="str">
        <f>IF(AND('Mapa final'!$Y$41="Muy Baja",'Mapa final'!$AA$41="Catastrófico"),CONCATENATE("R6C",'Mapa final'!$O$41),"")</f>
        <v/>
      </c>
      <c r="AJ51" s="55" t="str">
        <f>IF(AND('Mapa final'!$Y$42="Muy Baja",'Mapa final'!$AA$42="Catastrófico"),CONCATENATE("R6C",'Mapa final'!$O$42),"")</f>
        <v/>
      </c>
      <c r="AK51" s="55" t="str">
        <f>IF(AND('Mapa final'!$Y$43="Muy Baja",'Mapa final'!$AA$43="Catastrófico"),CONCATENATE("R6C",'Mapa final'!$O$43),"")</f>
        <v/>
      </c>
      <c r="AL51" s="55" t="str">
        <f>IF(AND('Mapa final'!$Y$44="Muy Baja",'Mapa final'!$AA$44="Catastrófico"),CONCATENATE("R6C",'Mapa final'!$O$44),"")</f>
        <v/>
      </c>
      <c r="AM51" s="56" t="str">
        <f>IF(AND('Mapa final'!$Y$45="Muy Baja",'Mapa final'!$AA$45="Catastrófico"),CONCATENATE("R6C",'Mapa final'!$O$45),"")</f>
        <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3">
      <c r="A52" s="82"/>
      <c r="B52" s="325"/>
      <c r="C52" s="325"/>
      <c r="D52" s="326"/>
      <c r="E52" s="366"/>
      <c r="F52" s="367"/>
      <c r="G52" s="367"/>
      <c r="H52" s="367"/>
      <c r="I52" s="368"/>
      <c r="J52" s="75" t="str">
        <f>IF(AND('Mapa final'!$Y$46="Muy Baja",'Mapa final'!$AA$46="Leve"),CONCATENATE("R7C",'Mapa final'!$O$46),"")</f>
        <v/>
      </c>
      <c r="K52" s="76" t="str">
        <f>IF(AND('Mapa final'!$Y$47="Muy Baja",'Mapa final'!$AA$47="Leve"),CONCATENATE("R7C",'Mapa final'!$O$47),"")</f>
        <v/>
      </c>
      <c r="L52" s="76" t="str">
        <f>IF(AND('Mapa final'!$Y$48="Muy Baja",'Mapa final'!$AA$48="Leve"),CONCATENATE("R7C",'Mapa final'!$O$48),"")</f>
        <v/>
      </c>
      <c r="M52" s="76" t="str">
        <f>IF(AND('Mapa final'!$Y$49="Muy Baja",'Mapa final'!$AA$49="Leve"),CONCATENATE("R7C",'Mapa final'!$O$49),"")</f>
        <v/>
      </c>
      <c r="N52" s="76" t="str">
        <f>IF(AND('Mapa final'!$Y$50="Muy Baja",'Mapa final'!$AA$50="Leve"),CONCATENATE("R7C",'Mapa final'!$O$50),"")</f>
        <v/>
      </c>
      <c r="O52" s="77" t="str">
        <f>IF(AND('Mapa final'!$Y$51="Muy Baja",'Mapa final'!$AA$51="Leve"),CONCATENATE("R7C",'Mapa final'!$O$51),"")</f>
        <v/>
      </c>
      <c r="P52" s="75" t="str">
        <f>IF(AND('Mapa final'!$Y$46="Muy Baja",'Mapa final'!$AA$46="Menor"),CONCATENATE("R7C",'Mapa final'!$O$46),"")</f>
        <v/>
      </c>
      <c r="Q52" s="76" t="str">
        <f>IF(AND('Mapa final'!$Y$47="Muy Baja",'Mapa final'!$AA$47="Menor"),CONCATENATE("R7C",'Mapa final'!$O$47),"")</f>
        <v/>
      </c>
      <c r="R52" s="76" t="str">
        <f>IF(AND('Mapa final'!$Y$48="Muy Baja",'Mapa final'!$AA$48="Menor"),CONCATENATE("R7C",'Mapa final'!$O$48),"")</f>
        <v/>
      </c>
      <c r="S52" s="76" t="str">
        <f>IF(AND('Mapa final'!$Y$49="Muy Baja",'Mapa final'!$AA$49="Menor"),CONCATENATE("R7C",'Mapa final'!$O$49),"")</f>
        <v/>
      </c>
      <c r="T52" s="76" t="str">
        <f>IF(AND('Mapa final'!$Y$50="Muy Baja",'Mapa final'!$AA$50="Menor"),CONCATENATE("R7C",'Mapa final'!$O$50),"")</f>
        <v/>
      </c>
      <c r="U52" s="77" t="str">
        <f>IF(AND('Mapa final'!$Y$51="Muy Baja",'Mapa final'!$AA$51="Menor"),CONCATENATE("R7C",'Mapa final'!$O$51),"")</f>
        <v/>
      </c>
      <c r="V52" s="66" t="str">
        <f>IF(AND('Mapa final'!$Y$46="Muy Baja",'Mapa final'!$AA$46="Moderado"),CONCATENATE("R7C",'Mapa final'!$O$46),"")</f>
        <v/>
      </c>
      <c r="W52" s="67" t="str">
        <f>IF(AND('Mapa final'!$Y$47="Muy Baja",'Mapa final'!$AA$47="Moderado"),CONCATENATE("R7C",'Mapa final'!$O$47),"")</f>
        <v/>
      </c>
      <c r="X52" s="67" t="str">
        <f>IF(AND('Mapa final'!$Y$48="Muy Baja",'Mapa final'!$AA$48="Moderado"),CONCATENATE("R7C",'Mapa final'!$O$48),"")</f>
        <v/>
      </c>
      <c r="Y52" s="67" t="str">
        <f>IF(AND('Mapa final'!$Y$49="Muy Baja",'Mapa final'!$AA$49="Moderado"),CONCATENATE("R7C",'Mapa final'!$O$49),"")</f>
        <v/>
      </c>
      <c r="Z52" s="67" t="str">
        <f>IF(AND('Mapa final'!$Y$50="Muy Baja",'Mapa final'!$AA$50="Moderado"),CONCATENATE("R7C",'Mapa final'!$O$50),"")</f>
        <v/>
      </c>
      <c r="AA52" s="68" t="str">
        <f>IF(AND('Mapa final'!$Y$51="Muy Baja",'Mapa final'!$AA$51="Moderado"),CONCATENATE("R7C",'Mapa final'!$O$51),"")</f>
        <v/>
      </c>
      <c r="AB52" s="51" t="str">
        <f>IF(AND('Mapa final'!$Y$46="Muy Baja",'Mapa final'!$AA$46="Mayor"),CONCATENATE("R7C",'Mapa final'!$O$46),"")</f>
        <v/>
      </c>
      <c r="AC52" s="52" t="str">
        <f>IF(AND('Mapa final'!$Y$47="Muy Baja",'Mapa final'!$AA$47="Mayor"),CONCATENATE("R7C",'Mapa final'!$O$47),"")</f>
        <v/>
      </c>
      <c r="AD52" s="52" t="str">
        <f>IF(AND('Mapa final'!$Y$48="Muy Baja",'Mapa final'!$AA$48="Mayor"),CONCATENATE("R7C",'Mapa final'!$O$48),"")</f>
        <v/>
      </c>
      <c r="AE52" s="52" t="str">
        <f>IF(AND('Mapa final'!$Y$49="Muy Baja",'Mapa final'!$AA$49="Mayor"),CONCATENATE("R7C",'Mapa final'!$O$49),"")</f>
        <v/>
      </c>
      <c r="AF52" s="52" t="str">
        <f>IF(AND('Mapa final'!$Y$50="Muy Baja",'Mapa final'!$AA$50="Mayor"),CONCATENATE("R7C",'Mapa final'!$O$50),"")</f>
        <v/>
      </c>
      <c r="AG52" s="53" t="str">
        <f>IF(AND('Mapa final'!$Y$51="Muy Baja",'Mapa final'!$AA$51="Mayor"),CONCATENATE("R7C",'Mapa final'!$O$51),"")</f>
        <v/>
      </c>
      <c r="AH52" s="54" t="str">
        <f>IF(AND('Mapa final'!$Y$46="Muy Baja",'Mapa final'!$AA$46="Catastrófico"),CONCATENATE("R7C",'Mapa final'!$O$46),"")</f>
        <v/>
      </c>
      <c r="AI52" s="55" t="str">
        <f>IF(AND('Mapa final'!$Y$47="Muy Baja",'Mapa final'!$AA$47="Catastrófico"),CONCATENATE("R7C",'Mapa final'!$O$47),"")</f>
        <v/>
      </c>
      <c r="AJ52" s="55" t="str">
        <f>IF(AND('Mapa final'!$Y$48="Muy Baja",'Mapa final'!$AA$48="Catastrófico"),CONCATENATE("R7C",'Mapa final'!$O$48),"")</f>
        <v/>
      </c>
      <c r="AK52" s="55" t="str">
        <f>IF(AND('Mapa final'!$Y$49="Muy Baja",'Mapa final'!$AA$49="Catastrófico"),CONCATENATE("R7C",'Mapa final'!$O$49),"")</f>
        <v/>
      </c>
      <c r="AL52" s="55" t="str">
        <f>IF(AND('Mapa final'!$Y$50="Muy Baja",'Mapa final'!$AA$50="Catastrófico"),CONCATENATE("R7C",'Mapa final'!$O$50),"")</f>
        <v/>
      </c>
      <c r="AM52" s="56" t="str">
        <f>IF(AND('Mapa final'!$Y$51="Muy Baja",'Mapa final'!$AA$51="Catastrófico"),CONCATENATE("R7C",'Mapa final'!$O$51),"")</f>
        <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3">
      <c r="A53" s="82"/>
      <c r="B53" s="325"/>
      <c r="C53" s="325"/>
      <c r="D53" s="326"/>
      <c r="E53" s="366"/>
      <c r="F53" s="367"/>
      <c r="G53" s="367"/>
      <c r="H53" s="367"/>
      <c r="I53" s="368"/>
      <c r="J53" s="75" t="str">
        <f>IF(AND('Mapa final'!$Y$52="Muy Baja",'Mapa final'!$AA$52="Leve"),CONCATENATE("R8C",'Mapa final'!$O$52),"")</f>
        <v/>
      </c>
      <c r="K53" s="76" t="str">
        <f>IF(AND('Mapa final'!$Y$53="Muy Baja",'Mapa final'!$AA$53="Leve"),CONCATENATE("R8C",'Mapa final'!$O$53),"")</f>
        <v/>
      </c>
      <c r="L53" s="76" t="str">
        <f>IF(AND('Mapa final'!$Y$54="Muy Baja",'Mapa final'!$AA$54="Leve"),CONCATENATE("R8C",'Mapa final'!$O$54),"")</f>
        <v/>
      </c>
      <c r="M53" s="76" t="str">
        <f>IF(AND('Mapa final'!$Y$55="Muy Baja",'Mapa final'!$AA$55="Leve"),CONCATENATE("R8C",'Mapa final'!$O$55),"")</f>
        <v/>
      </c>
      <c r="N53" s="76" t="str">
        <f>IF(AND('Mapa final'!$Y$56="Muy Baja",'Mapa final'!$AA$56="Leve"),CONCATENATE("R8C",'Mapa final'!$O$56),"")</f>
        <v/>
      </c>
      <c r="O53" s="77" t="str">
        <f>IF(AND('Mapa final'!$Y$57="Muy Baja",'Mapa final'!$AA$57="Leve"),CONCATENATE("R8C",'Mapa final'!$O$57),"")</f>
        <v/>
      </c>
      <c r="P53" s="75" t="str">
        <f>IF(AND('Mapa final'!$Y$52="Muy Baja",'Mapa final'!$AA$52="Menor"),CONCATENATE("R8C",'Mapa final'!$O$52),"")</f>
        <v/>
      </c>
      <c r="Q53" s="76" t="str">
        <f>IF(AND('Mapa final'!$Y$53="Muy Baja",'Mapa final'!$AA$53="Menor"),CONCATENATE("R8C",'Mapa final'!$O$53),"")</f>
        <v/>
      </c>
      <c r="R53" s="76" t="str">
        <f>IF(AND('Mapa final'!$Y$54="Muy Baja",'Mapa final'!$AA$54="Menor"),CONCATENATE("R8C",'Mapa final'!$O$54),"")</f>
        <v/>
      </c>
      <c r="S53" s="76" t="str">
        <f>IF(AND('Mapa final'!$Y$55="Muy Baja",'Mapa final'!$AA$55="Menor"),CONCATENATE("R8C",'Mapa final'!$O$55),"")</f>
        <v/>
      </c>
      <c r="T53" s="76" t="str">
        <f>IF(AND('Mapa final'!$Y$56="Muy Baja",'Mapa final'!$AA$56="Menor"),CONCATENATE("R8C",'Mapa final'!$O$56),"")</f>
        <v/>
      </c>
      <c r="U53" s="77" t="str">
        <f>IF(AND('Mapa final'!$Y$57="Muy Baja",'Mapa final'!$AA$57="Menor"),CONCATENATE("R8C",'Mapa final'!$O$57),"")</f>
        <v/>
      </c>
      <c r="V53" s="66" t="str">
        <f>IF(AND('Mapa final'!$Y$52="Muy Baja",'Mapa final'!$AA$52="Moderado"),CONCATENATE("R8C",'Mapa final'!$O$52),"")</f>
        <v/>
      </c>
      <c r="W53" s="67" t="str">
        <f>IF(AND('Mapa final'!$Y$53="Muy Baja",'Mapa final'!$AA$53="Moderado"),CONCATENATE("R8C",'Mapa final'!$O$53),"")</f>
        <v/>
      </c>
      <c r="X53" s="67" t="str">
        <f>IF(AND('Mapa final'!$Y$54="Muy Baja",'Mapa final'!$AA$54="Moderado"),CONCATENATE("R8C",'Mapa final'!$O$54),"")</f>
        <v/>
      </c>
      <c r="Y53" s="67" t="str">
        <f>IF(AND('Mapa final'!$Y$55="Muy Baja",'Mapa final'!$AA$55="Moderado"),CONCATENATE("R8C",'Mapa final'!$O$55),"")</f>
        <v/>
      </c>
      <c r="Z53" s="67" t="str">
        <f>IF(AND('Mapa final'!$Y$56="Muy Baja",'Mapa final'!$AA$56="Moderado"),CONCATENATE("R8C",'Mapa final'!$O$56),"")</f>
        <v/>
      </c>
      <c r="AA53" s="68" t="str">
        <f>IF(AND('Mapa final'!$Y$57="Muy Baja",'Mapa final'!$AA$57="Moderado"),CONCATENATE("R8C",'Mapa final'!$O$57),"")</f>
        <v/>
      </c>
      <c r="AB53" s="51" t="str">
        <f>IF(AND('Mapa final'!$Y$52="Muy Baja",'Mapa final'!$AA$52="Mayor"),CONCATENATE("R8C",'Mapa final'!$O$52),"")</f>
        <v/>
      </c>
      <c r="AC53" s="52" t="str">
        <f>IF(AND('Mapa final'!$Y$53="Muy Baja",'Mapa final'!$AA$53="Mayor"),CONCATENATE("R8C",'Mapa final'!$O$53),"")</f>
        <v/>
      </c>
      <c r="AD53" s="52" t="str">
        <f>IF(AND('Mapa final'!$Y$54="Muy Baja",'Mapa final'!$AA$54="Mayor"),CONCATENATE("R8C",'Mapa final'!$O$54),"")</f>
        <v/>
      </c>
      <c r="AE53" s="52" t="str">
        <f>IF(AND('Mapa final'!$Y$55="Muy Baja",'Mapa final'!$AA$55="Mayor"),CONCATENATE("R8C",'Mapa final'!$O$55),"")</f>
        <v/>
      </c>
      <c r="AF53" s="52" t="str">
        <f>IF(AND('Mapa final'!$Y$56="Muy Baja",'Mapa final'!$AA$56="Mayor"),CONCATENATE("R8C",'Mapa final'!$O$56),"")</f>
        <v/>
      </c>
      <c r="AG53" s="53" t="str">
        <f>IF(AND('Mapa final'!$Y$57="Muy Baja",'Mapa final'!$AA$57="Mayor"),CONCATENATE("R8C",'Mapa final'!$O$57),"")</f>
        <v/>
      </c>
      <c r="AH53" s="54" t="str">
        <f>IF(AND('Mapa final'!$Y$52="Muy Baja",'Mapa final'!$AA$52="Catastrófico"),CONCATENATE("R8C",'Mapa final'!$O$52),"")</f>
        <v/>
      </c>
      <c r="AI53" s="55" t="str">
        <f>IF(AND('Mapa final'!$Y$53="Muy Baja",'Mapa final'!$AA$53="Catastrófico"),CONCATENATE("R8C",'Mapa final'!$O$53),"")</f>
        <v/>
      </c>
      <c r="AJ53" s="55" t="str">
        <f>IF(AND('Mapa final'!$Y$54="Muy Baja",'Mapa final'!$AA$54="Catastrófico"),CONCATENATE("R8C",'Mapa final'!$O$54),"")</f>
        <v/>
      </c>
      <c r="AK53" s="55" t="str">
        <f>IF(AND('Mapa final'!$Y$55="Muy Baja",'Mapa final'!$AA$55="Catastrófico"),CONCATENATE("R8C",'Mapa final'!$O$55),"")</f>
        <v/>
      </c>
      <c r="AL53" s="55" t="str">
        <f>IF(AND('Mapa final'!$Y$56="Muy Baja",'Mapa final'!$AA$56="Catastrófico"),CONCATENATE("R8C",'Mapa final'!$O$56),"")</f>
        <v/>
      </c>
      <c r="AM53" s="56" t="str">
        <f>IF(AND('Mapa final'!$Y$57="Muy Baja",'Mapa final'!$AA$57="Catastrófico"),CONCATENATE("R8C",'Mapa final'!$O$57),"")</f>
        <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3">
      <c r="A54" s="82"/>
      <c r="B54" s="325"/>
      <c r="C54" s="325"/>
      <c r="D54" s="326"/>
      <c r="E54" s="366"/>
      <c r="F54" s="367"/>
      <c r="G54" s="367"/>
      <c r="H54" s="367"/>
      <c r="I54" s="368"/>
      <c r="J54" s="75" t="str">
        <f>IF(AND('Mapa final'!$Y$58="Muy Baja",'Mapa final'!$AA$58="Leve"),CONCATENATE("R9C",'Mapa final'!$O$58),"")</f>
        <v/>
      </c>
      <c r="K54" s="76" t="str">
        <f>IF(AND('Mapa final'!$Y$59="Muy Baja",'Mapa final'!$AA$59="Leve"),CONCATENATE("R9C",'Mapa final'!$O$59),"")</f>
        <v/>
      </c>
      <c r="L54" s="76" t="str">
        <f>IF(AND('Mapa final'!$Y$60="Muy Baja",'Mapa final'!$AA$60="Leve"),CONCATENATE("R9C",'Mapa final'!$O$60),"")</f>
        <v/>
      </c>
      <c r="M54" s="76" t="str">
        <f>IF(AND('Mapa final'!$Y$61="Muy Baja",'Mapa final'!$AA$61="Leve"),CONCATENATE("R9C",'Mapa final'!$O$61),"")</f>
        <v/>
      </c>
      <c r="N54" s="76" t="str">
        <f>IF(AND('Mapa final'!$Y$62="Muy Baja",'Mapa final'!$AA$62="Leve"),CONCATENATE("R9C",'Mapa final'!$O$62),"")</f>
        <v/>
      </c>
      <c r="O54" s="77" t="str">
        <f>IF(AND('Mapa final'!$Y$63="Muy Baja",'Mapa final'!$AA$63="Leve"),CONCATENATE("R9C",'Mapa final'!$O$63),"")</f>
        <v/>
      </c>
      <c r="P54" s="75" t="str">
        <f>IF(AND('Mapa final'!$Y$58="Muy Baja",'Mapa final'!$AA$58="Menor"),CONCATENATE("R9C",'Mapa final'!$O$58),"")</f>
        <v/>
      </c>
      <c r="Q54" s="76" t="str">
        <f>IF(AND('Mapa final'!$Y$59="Muy Baja",'Mapa final'!$AA$59="Menor"),CONCATENATE("R9C",'Mapa final'!$O$59),"")</f>
        <v/>
      </c>
      <c r="R54" s="76" t="str">
        <f>IF(AND('Mapa final'!$Y$60="Muy Baja",'Mapa final'!$AA$60="Menor"),CONCATENATE("R9C",'Mapa final'!$O$60),"")</f>
        <v/>
      </c>
      <c r="S54" s="76" t="str">
        <f>IF(AND('Mapa final'!$Y$61="Muy Baja",'Mapa final'!$AA$61="Menor"),CONCATENATE("R9C",'Mapa final'!$O$61),"")</f>
        <v/>
      </c>
      <c r="T54" s="76" t="str">
        <f>IF(AND('Mapa final'!$Y$62="Muy Baja",'Mapa final'!$AA$62="Menor"),CONCATENATE("R9C",'Mapa final'!$O$62),"")</f>
        <v/>
      </c>
      <c r="U54" s="77" t="str">
        <f>IF(AND('Mapa final'!$Y$63="Muy Baja",'Mapa final'!$AA$63="Menor"),CONCATENATE("R9C",'Mapa final'!$O$63),"")</f>
        <v/>
      </c>
      <c r="V54" s="66" t="str">
        <f>IF(AND('Mapa final'!$Y$58="Muy Baja",'Mapa final'!$AA$58="Moderado"),CONCATENATE("R9C",'Mapa final'!$O$58),"")</f>
        <v/>
      </c>
      <c r="W54" s="67" t="str">
        <f>IF(AND('Mapa final'!$Y$59="Muy Baja",'Mapa final'!$AA$59="Moderado"),CONCATENATE("R9C",'Mapa final'!$O$59),"")</f>
        <v/>
      </c>
      <c r="X54" s="67" t="str">
        <f>IF(AND('Mapa final'!$Y$60="Muy Baja",'Mapa final'!$AA$60="Moderado"),CONCATENATE("R9C",'Mapa final'!$O$60),"")</f>
        <v/>
      </c>
      <c r="Y54" s="67" t="str">
        <f>IF(AND('Mapa final'!$Y$61="Muy Baja",'Mapa final'!$AA$61="Moderado"),CONCATENATE("R9C",'Mapa final'!$O$61),"")</f>
        <v/>
      </c>
      <c r="Z54" s="67" t="str">
        <f>IF(AND('Mapa final'!$Y$62="Muy Baja",'Mapa final'!$AA$62="Moderado"),CONCATENATE("R9C",'Mapa final'!$O$62),"")</f>
        <v/>
      </c>
      <c r="AA54" s="68" t="str">
        <f>IF(AND('Mapa final'!$Y$63="Muy Baja",'Mapa final'!$AA$63="Moderado"),CONCATENATE("R9C",'Mapa final'!$O$63),"")</f>
        <v/>
      </c>
      <c r="AB54" s="51" t="str">
        <f>IF(AND('Mapa final'!$Y$58="Muy Baja",'Mapa final'!$AA$58="Mayor"),CONCATENATE("R9C",'Mapa final'!$O$58),"")</f>
        <v/>
      </c>
      <c r="AC54" s="52" t="str">
        <f>IF(AND('Mapa final'!$Y$59="Muy Baja",'Mapa final'!$AA$59="Mayor"),CONCATENATE("R9C",'Mapa final'!$O$59),"")</f>
        <v/>
      </c>
      <c r="AD54" s="52" t="str">
        <f>IF(AND('Mapa final'!$Y$60="Muy Baja",'Mapa final'!$AA$60="Mayor"),CONCATENATE("R9C",'Mapa final'!$O$60),"")</f>
        <v/>
      </c>
      <c r="AE54" s="52" t="str">
        <f>IF(AND('Mapa final'!$Y$61="Muy Baja",'Mapa final'!$AA$61="Mayor"),CONCATENATE("R9C",'Mapa final'!$O$61),"")</f>
        <v/>
      </c>
      <c r="AF54" s="52" t="str">
        <f>IF(AND('Mapa final'!$Y$62="Muy Baja",'Mapa final'!$AA$62="Mayor"),CONCATENATE("R9C",'Mapa final'!$O$62),"")</f>
        <v/>
      </c>
      <c r="AG54" s="53" t="str">
        <f>IF(AND('Mapa final'!$Y$63="Muy Baja",'Mapa final'!$AA$63="Mayor"),CONCATENATE("R9C",'Mapa final'!$O$63),"")</f>
        <v/>
      </c>
      <c r="AH54" s="54" t="str">
        <f>IF(AND('Mapa final'!$Y$58="Muy Baja",'Mapa final'!$AA$58="Catastrófico"),CONCATENATE("R9C",'Mapa final'!$O$58),"")</f>
        <v/>
      </c>
      <c r="AI54" s="55" t="str">
        <f>IF(AND('Mapa final'!$Y$59="Muy Baja",'Mapa final'!$AA$59="Catastrófico"),CONCATENATE("R9C",'Mapa final'!$O$59),"")</f>
        <v/>
      </c>
      <c r="AJ54" s="55" t="str">
        <f>IF(AND('Mapa final'!$Y$60="Muy Baja",'Mapa final'!$AA$60="Catastrófico"),CONCATENATE("R9C",'Mapa final'!$O$60),"")</f>
        <v/>
      </c>
      <c r="AK54" s="55" t="str">
        <f>IF(AND('Mapa final'!$Y$61="Muy Baja",'Mapa final'!$AA$61="Catastrófico"),CONCATENATE("R9C",'Mapa final'!$O$61),"")</f>
        <v/>
      </c>
      <c r="AL54" s="55" t="str">
        <f>IF(AND('Mapa final'!$Y$62="Muy Baja",'Mapa final'!$AA$62="Catastrófico"),CONCATENATE("R9C",'Mapa final'!$O$62),"")</f>
        <v/>
      </c>
      <c r="AM54" s="56" t="str">
        <f>IF(AND('Mapa final'!$Y$63="Muy Baja",'Mapa final'!$AA$63="Catastrófico"),CONCATENATE("R9C",'Mapa final'!$O$63),"")</f>
        <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5">
      <c r="A55" s="82"/>
      <c r="B55" s="325"/>
      <c r="C55" s="325"/>
      <c r="D55" s="326"/>
      <c r="E55" s="369"/>
      <c r="F55" s="370"/>
      <c r="G55" s="370"/>
      <c r="H55" s="370"/>
      <c r="I55" s="371"/>
      <c r="J55" s="78" t="str">
        <f>IF(AND('Mapa final'!$Y$64="Muy Baja",'Mapa final'!$AA$64="Leve"),CONCATENATE("R10C",'Mapa final'!$O$64),"")</f>
        <v/>
      </c>
      <c r="K55" s="79" t="str">
        <f>IF(AND('Mapa final'!$Y$65="Muy Baja",'Mapa final'!$AA$65="Leve"),CONCATENATE("R10C",'Mapa final'!$O$65),"")</f>
        <v/>
      </c>
      <c r="L55" s="79" t="str">
        <f>IF(AND('Mapa final'!$Y$66="Muy Baja",'Mapa final'!$AA$66="Leve"),CONCATENATE("R10C",'Mapa final'!$O$66),"")</f>
        <v/>
      </c>
      <c r="M55" s="79" t="str">
        <f>IF(AND('Mapa final'!$Y$67="Muy Baja",'Mapa final'!$AA$67="Leve"),CONCATENATE("R10C",'Mapa final'!$O$67),"")</f>
        <v/>
      </c>
      <c r="N55" s="79" t="str">
        <f>IF(AND('Mapa final'!$Y$68="Muy Baja",'Mapa final'!$AA$68="Leve"),CONCATENATE("R10C",'Mapa final'!$O$68),"")</f>
        <v/>
      </c>
      <c r="O55" s="80" t="str">
        <f>IF(AND('Mapa final'!$Y$69="Muy Baja",'Mapa final'!$AA$69="Leve"),CONCATENATE("R10C",'Mapa final'!$O$69),"")</f>
        <v/>
      </c>
      <c r="P55" s="78" t="str">
        <f>IF(AND('Mapa final'!$Y$64="Muy Baja",'Mapa final'!$AA$64="Menor"),CONCATENATE("R10C",'Mapa final'!$O$64),"")</f>
        <v/>
      </c>
      <c r="Q55" s="79" t="str">
        <f>IF(AND('Mapa final'!$Y$65="Muy Baja",'Mapa final'!$AA$65="Menor"),CONCATENATE("R10C",'Mapa final'!$O$65),"")</f>
        <v/>
      </c>
      <c r="R55" s="79" t="str">
        <f>IF(AND('Mapa final'!$Y$66="Muy Baja",'Mapa final'!$AA$66="Menor"),CONCATENATE("R10C",'Mapa final'!$O$66),"")</f>
        <v/>
      </c>
      <c r="S55" s="79" t="str">
        <f>IF(AND('Mapa final'!$Y$67="Muy Baja",'Mapa final'!$AA$67="Menor"),CONCATENATE("R10C",'Mapa final'!$O$67),"")</f>
        <v/>
      </c>
      <c r="T55" s="79" t="str">
        <f>IF(AND('Mapa final'!$Y$68="Muy Baja",'Mapa final'!$AA$68="Menor"),CONCATENATE("R10C",'Mapa final'!$O$68),"")</f>
        <v/>
      </c>
      <c r="U55" s="80" t="str">
        <f>IF(AND('Mapa final'!$Y$69="Muy Baja",'Mapa final'!$AA$69="Menor"),CONCATENATE("R10C",'Mapa final'!$O$69),"")</f>
        <v/>
      </c>
      <c r="V55" s="69" t="str">
        <f>IF(AND('Mapa final'!$Y$64="Muy Baja",'Mapa final'!$AA$64="Moderado"),CONCATENATE("R10C",'Mapa final'!$O$64),"")</f>
        <v/>
      </c>
      <c r="W55" s="70" t="str">
        <f>IF(AND('Mapa final'!$Y$65="Muy Baja",'Mapa final'!$AA$65="Moderado"),CONCATENATE("R10C",'Mapa final'!$O$65),"")</f>
        <v/>
      </c>
      <c r="X55" s="70" t="str">
        <f>IF(AND('Mapa final'!$Y$66="Muy Baja",'Mapa final'!$AA$66="Moderado"),CONCATENATE("R10C",'Mapa final'!$O$66),"")</f>
        <v/>
      </c>
      <c r="Y55" s="70" t="str">
        <f>IF(AND('Mapa final'!$Y$67="Muy Baja",'Mapa final'!$AA$67="Moderado"),CONCATENATE("R10C",'Mapa final'!$O$67),"")</f>
        <v/>
      </c>
      <c r="Z55" s="70" t="str">
        <f>IF(AND('Mapa final'!$Y$68="Muy Baja",'Mapa final'!$AA$68="Moderado"),CONCATENATE("R10C",'Mapa final'!$O$68),"")</f>
        <v/>
      </c>
      <c r="AA55" s="71" t="str">
        <f>IF(AND('Mapa final'!$Y$69="Muy Baja",'Mapa final'!$AA$69="Moderado"),CONCATENATE("R10C",'Mapa final'!$O$69),"")</f>
        <v/>
      </c>
      <c r="AB55" s="57" t="str">
        <f>IF(AND('Mapa final'!$Y$64="Muy Baja",'Mapa final'!$AA$64="Mayor"),CONCATENATE("R10C",'Mapa final'!$O$64),"")</f>
        <v/>
      </c>
      <c r="AC55" s="58" t="str">
        <f>IF(AND('Mapa final'!$Y$65="Muy Baja",'Mapa final'!$AA$65="Mayor"),CONCATENATE("R10C",'Mapa final'!$O$65),"")</f>
        <v/>
      </c>
      <c r="AD55" s="58" t="str">
        <f>IF(AND('Mapa final'!$Y$66="Muy Baja",'Mapa final'!$AA$66="Mayor"),CONCATENATE("R10C",'Mapa final'!$O$66),"")</f>
        <v/>
      </c>
      <c r="AE55" s="58" t="str">
        <f>IF(AND('Mapa final'!$Y$67="Muy Baja",'Mapa final'!$AA$67="Mayor"),CONCATENATE("R10C",'Mapa final'!$O$67),"")</f>
        <v/>
      </c>
      <c r="AF55" s="58" t="str">
        <f>IF(AND('Mapa final'!$Y$68="Muy Baja",'Mapa final'!$AA$68="Mayor"),CONCATENATE("R10C",'Mapa final'!$O$68),"")</f>
        <v/>
      </c>
      <c r="AG55" s="59" t="str">
        <f>IF(AND('Mapa final'!$Y$69="Muy Baja",'Mapa final'!$AA$69="Mayor"),CONCATENATE("R10C",'Mapa final'!$O$69),"")</f>
        <v/>
      </c>
      <c r="AH55" s="60" t="str">
        <f>IF(AND('Mapa final'!$Y$64="Muy Baja",'Mapa final'!$AA$64="Catastrófico"),CONCATENATE("R10C",'Mapa final'!$O$64),"")</f>
        <v/>
      </c>
      <c r="AI55" s="61" t="str">
        <f>IF(AND('Mapa final'!$Y$65="Muy Baja",'Mapa final'!$AA$65="Catastrófico"),CONCATENATE("R10C",'Mapa final'!$O$65),"")</f>
        <v/>
      </c>
      <c r="AJ55" s="61" t="str">
        <f>IF(AND('Mapa final'!$Y$66="Muy Baja",'Mapa final'!$AA$66="Catastrófico"),CONCATENATE("R10C",'Mapa final'!$O$66),"")</f>
        <v/>
      </c>
      <c r="AK55" s="61" t="str">
        <f>IF(AND('Mapa final'!$Y$67="Muy Baja",'Mapa final'!$AA$67="Catastrófico"),CONCATENATE("R10C",'Mapa final'!$O$67),"")</f>
        <v/>
      </c>
      <c r="AL55" s="61" t="str">
        <f>IF(AND('Mapa final'!$Y$68="Muy Baja",'Mapa final'!$AA$68="Catastrófico"),CONCATENATE("R10C",'Mapa final'!$O$68),"")</f>
        <v/>
      </c>
      <c r="AM55" s="62" t="str">
        <f>IF(AND('Mapa final'!$Y$69="Muy Baja",'Mapa final'!$AA$69="Catastrófico"),CONCATENATE("R10C",'Mapa final'!$O$69),"")</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3">
      <c r="A56" s="82"/>
      <c r="B56" s="82"/>
      <c r="C56" s="82"/>
      <c r="D56" s="82"/>
      <c r="E56" s="82"/>
      <c r="F56" s="82"/>
      <c r="G56" s="82"/>
      <c r="H56" s="82"/>
      <c r="I56" s="82"/>
      <c r="J56" s="363" t="s">
        <v>111</v>
      </c>
      <c r="K56" s="364"/>
      <c r="L56" s="364"/>
      <c r="M56" s="364"/>
      <c r="N56" s="364"/>
      <c r="O56" s="365"/>
      <c r="P56" s="363" t="s">
        <v>110</v>
      </c>
      <c r="Q56" s="364"/>
      <c r="R56" s="364"/>
      <c r="S56" s="364"/>
      <c r="T56" s="364"/>
      <c r="U56" s="365"/>
      <c r="V56" s="363" t="s">
        <v>109</v>
      </c>
      <c r="W56" s="364"/>
      <c r="X56" s="364"/>
      <c r="Y56" s="364"/>
      <c r="Z56" s="364"/>
      <c r="AA56" s="365"/>
      <c r="AB56" s="363" t="s">
        <v>108</v>
      </c>
      <c r="AC56" s="372"/>
      <c r="AD56" s="364"/>
      <c r="AE56" s="364"/>
      <c r="AF56" s="364"/>
      <c r="AG56" s="365"/>
      <c r="AH56" s="363" t="s">
        <v>107</v>
      </c>
      <c r="AI56" s="364"/>
      <c r="AJ56" s="364"/>
      <c r="AK56" s="364"/>
      <c r="AL56" s="364"/>
      <c r="AM56" s="365"/>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3">
      <c r="A57" s="82"/>
      <c r="B57" s="82"/>
      <c r="C57" s="82"/>
      <c r="D57" s="82"/>
      <c r="E57" s="82"/>
      <c r="F57" s="82"/>
      <c r="G57" s="82"/>
      <c r="H57" s="82"/>
      <c r="I57" s="82"/>
      <c r="J57" s="366"/>
      <c r="K57" s="367"/>
      <c r="L57" s="367"/>
      <c r="M57" s="367"/>
      <c r="N57" s="367"/>
      <c r="O57" s="368"/>
      <c r="P57" s="366"/>
      <c r="Q57" s="367"/>
      <c r="R57" s="367"/>
      <c r="S57" s="367"/>
      <c r="T57" s="367"/>
      <c r="U57" s="368"/>
      <c r="V57" s="366"/>
      <c r="W57" s="367"/>
      <c r="X57" s="367"/>
      <c r="Y57" s="367"/>
      <c r="Z57" s="367"/>
      <c r="AA57" s="368"/>
      <c r="AB57" s="366"/>
      <c r="AC57" s="367"/>
      <c r="AD57" s="367"/>
      <c r="AE57" s="367"/>
      <c r="AF57" s="367"/>
      <c r="AG57" s="368"/>
      <c r="AH57" s="366"/>
      <c r="AI57" s="367"/>
      <c r="AJ57" s="367"/>
      <c r="AK57" s="367"/>
      <c r="AL57" s="367"/>
      <c r="AM57" s="368"/>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3">
      <c r="A58" s="82"/>
      <c r="B58" s="82"/>
      <c r="C58" s="82"/>
      <c r="D58" s="82"/>
      <c r="E58" s="82"/>
      <c r="F58" s="82"/>
      <c r="G58" s="82"/>
      <c r="H58" s="82"/>
      <c r="I58" s="82"/>
      <c r="J58" s="366"/>
      <c r="K58" s="367"/>
      <c r="L58" s="367"/>
      <c r="M58" s="367"/>
      <c r="N58" s="367"/>
      <c r="O58" s="368"/>
      <c r="P58" s="366"/>
      <c r="Q58" s="367"/>
      <c r="R58" s="367"/>
      <c r="S58" s="367"/>
      <c r="T58" s="367"/>
      <c r="U58" s="368"/>
      <c r="V58" s="366"/>
      <c r="W58" s="367"/>
      <c r="X58" s="367"/>
      <c r="Y58" s="367"/>
      <c r="Z58" s="367"/>
      <c r="AA58" s="368"/>
      <c r="AB58" s="366"/>
      <c r="AC58" s="367"/>
      <c r="AD58" s="367"/>
      <c r="AE58" s="367"/>
      <c r="AF58" s="367"/>
      <c r="AG58" s="368"/>
      <c r="AH58" s="366"/>
      <c r="AI58" s="367"/>
      <c r="AJ58" s="367"/>
      <c r="AK58" s="367"/>
      <c r="AL58" s="367"/>
      <c r="AM58" s="368"/>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3">
      <c r="A59" s="82"/>
      <c r="B59" s="82"/>
      <c r="C59" s="82"/>
      <c r="D59" s="82"/>
      <c r="E59" s="82"/>
      <c r="F59" s="82"/>
      <c r="G59" s="82"/>
      <c r="H59" s="82"/>
      <c r="I59" s="82"/>
      <c r="J59" s="366"/>
      <c r="K59" s="367"/>
      <c r="L59" s="367"/>
      <c r="M59" s="367"/>
      <c r="N59" s="367"/>
      <c r="O59" s="368"/>
      <c r="P59" s="366"/>
      <c r="Q59" s="367"/>
      <c r="R59" s="367"/>
      <c r="S59" s="367"/>
      <c r="T59" s="367"/>
      <c r="U59" s="368"/>
      <c r="V59" s="366"/>
      <c r="W59" s="367"/>
      <c r="X59" s="367"/>
      <c r="Y59" s="367"/>
      <c r="Z59" s="367"/>
      <c r="AA59" s="368"/>
      <c r="AB59" s="366"/>
      <c r="AC59" s="367"/>
      <c r="AD59" s="367"/>
      <c r="AE59" s="367"/>
      <c r="AF59" s="367"/>
      <c r="AG59" s="368"/>
      <c r="AH59" s="366"/>
      <c r="AI59" s="367"/>
      <c r="AJ59" s="367"/>
      <c r="AK59" s="367"/>
      <c r="AL59" s="367"/>
      <c r="AM59" s="368"/>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3">
      <c r="A60" s="82"/>
      <c r="B60" s="82"/>
      <c r="C60" s="82"/>
      <c r="D60" s="82"/>
      <c r="E60" s="82"/>
      <c r="F60" s="82"/>
      <c r="G60" s="82"/>
      <c r="H60" s="82"/>
      <c r="I60" s="82"/>
      <c r="J60" s="366"/>
      <c r="K60" s="367"/>
      <c r="L60" s="367"/>
      <c r="M60" s="367"/>
      <c r="N60" s="367"/>
      <c r="O60" s="368"/>
      <c r="P60" s="366"/>
      <c r="Q60" s="367"/>
      <c r="R60" s="367"/>
      <c r="S60" s="367"/>
      <c r="T60" s="367"/>
      <c r="U60" s="368"/>
      <c r="V60" s="366"/>
      <c r="W60" s="367"/>
      <c r="X60" s="367"/>
      <c r="Y60" s="367"/>
      <c r="Z60" s="367"/>
      <c r="AA60" s="368"/>
      <c r="AB60" s="366"/>
      <c r="AC60" s="367"/>
      <c r="AD60" s="367"/>
      <c r="AE60" s="367"/>
      <c r="AF60" s="367"/>
      <c r="AG60" s="368"/>
      <c r="AH60" s="366"/>
      <c r="AI60" s="367"/>
      <c r="AJ60" s="367"/>
      <c r="AK60" s="367"/>
      <c r="AL60" s="367"/>
      <c r="AM60" s="368"/>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 thickBot="1" x14ac:dyDescent="0.35">
      <c r="A61" s="82"/>
      <c r="B61" s="82"/>
      <c r="C61" s="82"/>
      <c r="D61" s="82"/>
      <c r="E61" s="82"/>
      <c r="F61" s="82"/>
      <c r="G61" s="82"/>
      <c r="H61" s="82"/>
      <c r="I61" s="82"/>
      <c r="J61" s="369"/>
      <c r="K61" s="370"/>
      <c r="L61" s="370"/>
      <c r="M61" s="370"/>
      <c r="N61" s="370"/>
      <c r="O61" s="371"/>
      <c r="P61" s="369"/>
      <c r="Q61" s="370"/>
      <c r="R61" s="370"/>
      <c r="S61" s="370"/>
      <c r="T61" s="370"/>
      <c r="U61" s="371"/>
      <c r="V61" s="369"/>
      <c r="W61" s="370"/>
      <c r="X61" s="370"/>
      <c r="Y61" s="370"/>
      <c r="Z61" s="370"/>
      <c r="AA61" s="371"/>
      <c r="AB61" s="369"/>
      <c r="AC61" s="370"/>
      <c r="AD61" s="370"/>
      <c r="AE61" s="370"/>
      <c r="AF61" s="370"/>
      <c r="AG61" s="371"/>
      <c r="AH61" s="369"/>
      <c r="AI61" s="370"/>
      <c r="AJ61" s="370"/>
      <c r="AK61" s="370"/>
      <c r="AL61" s="370"/>
      <c r="AM61" s="371"/>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3">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3">
      <c r="A63" s="8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2"/>
      <c r="AV63" s="82"/>
      <c r="AW63" s="82"/>
      <c r="AX63" s="82"/>
      <c r="AY63" s="82"/>
      <c r="AZ63" s="82"/>
      <c r="BA63" s="82"/>
      <c r="BB63" s="82"/>
      <c r="BC63" s="82"/>
      <c r="BD63" s="82"/>
      <c r="BE63" s="82"/>
      <c r="BF63" s="82"/>
      <c r="BG63" s="82"/>
      <c r="BH63" s="82"/>
    </row>
    <row r="64" spans="1:80" ht="15" customHeight="1" x14ac:dyDescent="0.3">
      <c r="A64" s="82"/>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2"/>
      <c r="AV64" s="82"/>
      <c r="AW64" s="82"/>
      <c r="AX64" s="82"/>
      <c r="AY64" s="82"/>
      <c r="AZ64" s="82"/>
      <c r="BA64" s="82"/>
      <c r="BB64" s="82"/>
      <c r="BC64" s="82"/>
      <c r="BD64" s="82"/>
      <c r="BE64" s="82"/>
      <c r="BF64" s="82"/>
      <c r="BG64" s="82"/>
      <c r="BH64" s="82"/>
    </row>
    <row r="65" spans="1:60" x14ac:dyDescent="0.3">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3">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3">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3">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3">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3">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3">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3">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3">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3">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3">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3">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3">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3">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3">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3">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3">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3">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3">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3">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3">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3">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3">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3">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3">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3">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3">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3">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3">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3">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3">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3">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3">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3">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3">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3">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3">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3">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3">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3">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3">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3">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3">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3">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3">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3">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3">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3">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3">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3">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3">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3">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3">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3">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3">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3">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3">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3">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3">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3">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3">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3">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3">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3">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3">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3">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3">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3">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3">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3">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3">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3">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3">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3">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3">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3">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3">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3">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3">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3">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3">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3">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3">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3">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3">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3">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3">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3">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3">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3">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3">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3">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3">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3">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3">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3">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3">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3">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3">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3">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3">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3">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3">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3">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3">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3">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3">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3">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3">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3">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3">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3">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3">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3">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3">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3">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3">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3">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3">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3">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3">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3">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3">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3">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3">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3">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3">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3">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3">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3">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3">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3">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3">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3">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3">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3">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3">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3">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3">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3">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3">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3">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3">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3">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3">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3">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3">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3">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3">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3">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3">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3">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3">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3">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3">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3">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3">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3">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3">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3">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3">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3">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3">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3">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3">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3">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3">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3">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3">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3">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3">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3">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3">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3">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3">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3">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3">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3">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3">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3">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3">
      <c r="A245" s="82"/>
    </row>
    <row r="246" spans="1:60" x14ac:dyDescent="0.3">
      <c r="A246" s="82"/>
    </row>
    <row r="247" spans="1:60" x14ac:dyDescent="0.3">
      <c r="A247" s="82"/>
    </row>
    <row r="248" spans="1:60" x14ac:dyDescent="0.3">
      <c r="A248" s="82"/>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4.4" x14ac:dyDescent="0.3"/>
  <cols>
    <col min="2" max="2" width="24.109375" customWidth="1"/>
    <col min="3" max="3" width="70.109375" customWidth="1"/>
    <col min="4" max="4" width="29.88671875" customWidth="1"/>
  </cols>
  <sheetData>
    <row r="1" spans="1:37" ht="23.4" x14ac:dyDescent="0.3">
      <c r="A1" s="82"/>
      <c r="B1" s="412" t="s">
        <v>54</v>
      </c>
      <c r="C1" s="412"/>
      <c r="D1" s="412"/>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3">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2" x14ac:dyDescent="0.3">
      <c r="A3" s="82"/>
      <c r="B3" s="10"/>
      <c r="C3" s="11" t="s">
        <v>51</v>
      </c>
      <c r="D3" s="11" t="s">
        <v>4</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50.4" x14ac:dyDescent="0.3">
      <c r="A4" s="82"/>
      <c r="B4" s="12" t="s">
        <v>50</v>
      </c>
      <c r="C4" s="13" t="s">
        <v>101</v>
      </c>
      <c r="D4" s="14">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50.4" x14ac:dyDescent="0.3">
      <c r="A5" s="82"/>
      <c r="B5" s="15" t="s">
        <v>52</v>
      </c>
      <c r="C5" s="16" t="s">
        <v>102</v>
      </c>
      <c r="D5" s="17">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50.4" x14ac:dyDescent="0.3">
      <c r="A6" s="82"/>
      <c r="B6" s="18" t="s">
        <v>106</v>
      </c>
      <c r="C6" s="16" t="s">
        <v>103</v>
      </c>
      <c r="D6" s="17">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75.599999999999994" x14ac:dyDescent="0.3">
      <c r="A7" s="82"/>
      <c r="B7" s="19" t="s">
        <v>6</v>
      </c>
      <c r="C7" s="16" t="s">
        <v>104</v>
      </c>
      <c r="D7" s="17">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50.4" x14ac:dyDescent="0.3">
      <c r="A8" s="82"/>
      <c r="B8" s="20" t="s">
        <v>53</v>
      </c>
      <c r="C8" s="16" t="s">
        <v>105</v>
      </c>
      <c r="D8" s="17">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3">
      <c r="A9" s="82"/>
      <c r="B9" s="106"/>
      <c r="C9" s="106"/>
      <c r="D9" s="106"/>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x14ac:dyDescent="0.3">
      <c r="A10" s="82"/>
      <c r="B10" s="107"/>
      <c r="C10" s="106"/>
      <c r="D10" s="106"/>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3">
      <c r="A11" s="82"/>
      <c r="B11" s="106"/>
      <c r="C11" s="106"/>
      <c r="D11" s="106"/>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3">
      <c r="A12" s="82"/>
      <c r="B12" s="106"/>
      <c r="C12" s="106"/>
      <c r="D12" s="106"/>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3">
      <c r="A13" s="82"/>
      <c r="B13" s="106"/>
      <c r="C13" s="106"/>
      <c r="D13" s="106"/>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3">
      <c r="A14" s="82"/>
      <c r="B14" s="106"/>
      <c r="C14" s="106"/>
      <c r="D14" s="106"/>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3">
      <c r="A15" s="82"/>
      <c r="B15" s="106"/>
      <c r="C15" s="106"/>
      <c r="D15" s="106"/>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3">
      <c r="A16" s="82"/>
      <c r="B16" s="106"/>
      <c r="C16" s="106"/>
      <c r="D16" s="106"/>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3">
      <c r="A17" s="82"/>
      <c r="B17" s="106"/>
      <c r="C17" s="106"/>
      <c r="D17" s="106"/>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3">
      <c r="A18" s="82"/>
      <c r="B18" s="106"/>
      <c r="C18" s="106"/>
      <c r="D18" s="106"/>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3">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3">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3">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3">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3">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3">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3">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3">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3">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3">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3">
      <c r="A35" s="82"/>
    </row>
    <row r="36" spans="1:31" x14ac:dyDescent="0.3">
      <c r="A36" s="82"/>
    </row>
    <row r="37" spans="1:31" x14ac:dyDescent="0.3">
      <c r="A37" s="82"/>
    </row>
    <row r="38" spans="1:31" x14ac:dyDescent="0.3">
      <c r="A38" s="82"/>
    </row>
    <row r="39" spans="1:31" x14ac:dyDescent="0.3">
      <c r="A39" s="82"/>
    </row>
    <row r="40" spans="1:31" x14ac:dyDescent="0.3">
      <c r="A40" s="82"/>
    </row>
    <row r="41" spans="1:31" x14ac:dyDescent="0.3">
      <c r="A41" s="82"/>
    </row>
    <row r="42" spans="1:31" x14ac:dyDescent="0.3">
      <c r="A42" s="82"/>
    </row>
    <row r="43" spans="1:31" x14ac:dyDescent="0.3">
      <c r="A43" s="82"/>
    </row>
    <row r="44" spans="1:31" x14ac:dyDescent="0.3">
      <c r="A44" s="82"/>
    </row>
    <row r="45" spans="1:31" x14ac:dyDescent="0.3">
      <c r="A45" s="82"/>
    </row>
    <row r="46" spans="1:31" x14ac:dyDescent="0.3">
      <c r="A46" s="82"/>
    </row>
    <row r="47" spans="1:31" x14ac:dyDescent="0.3">
      <c r="A47" s="82"/>
    </row>
    <row r="48" spans="1:31" x14ac:dyDescent="0.3">
      <c r="A48" s="82"/>
    </row>
    <row r="49" spans="1:1" x14ac:dyDescent="0.3">
      <c r="A49" s="82"/>
    </row>
    <row r="50" spans="1:1" x14ac:dyDescent="0.3">
      <c r="A50" s="82"/>
    </row>
    <row r="51" spans="1:1" x14ac:dyDescent="0.3">
      <c r="A51" s="82"/>
    </row>
    <row r="52" spans="1:1" x14ac:dyDescent="0.3">
      <c r="A52" s="82"/>
    </row>
    <row r="53" spans="1:1" x14ac:dyDescent="0.3">
      <c r="A53" s="82"/>
    </row>
    <row r="54" spans="1:1" x14ac:dyDescent="0.3">
      <c r="A54" s="82"/>
    </row>
    <row r="55" spans="1:1" x14ac:dyDescent="0.3">
      <c r="A55" s="82"/>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176" zoomScale="60" zoomScaleNormal="60" workbookViewId="0">
      <selection activeCell="A6" sqref="A6"/>
    </sheetView>
  </sheetViews>
  <sheetFormatPr baseColWidth="10" defaultRowHeight="14.4" x14ac:dyDescent="0.3"/>
  <cols>
    <col min="2" max="2" width="40.44140625" customWidth="1"/>
    <col min="3" max="3" width="74.88671875" customWidth="1"/>
    <col min="4" max="4" width="135" bestFit="1" customWidth="1"/>
    <col min="5" max="5" width="144.6640625" bestFit="1" customWidth="1"/>
  </cols>
  <sheetData>
    <row r="1" spans="1:21" ht="32.4" x14ac:dyDescent="0.3">
      <c r="A1" s="82"/>
      <c r="B1" s="413" t="s">
        <v>62</v>
      </c>
      <c r="C1" s="413"/>
      <c r="D1" s="413"/>
      <c r="E1" s="82"/>
      <c r="F1" s="82"/>
      <c r="G1" s="82"/>
      <c r="H1" s="82"/>
      <c r="I1" s="82"/>
      <c r="J1" s="82"/>
      <c r="K1" s="82"/>
      <c r="L1" s="82"/>
      <c r="M1" s="82"/>
      <c r="N1" s="82"/>
      <c r="O1" s="82"/>
      <c r="P1" s="82"/>
      <c r="Q1" s="82"/>
      <c r="R1" s="82"/>
      <c r="S1" s="82"/>
      <c r="T1" s="82"/>
      <c r="U1" s="82"/>
    </row>
    <row r="2" spans="1:21" x14ac:dyDescent="0.3">
      <c r="A2" s="82"/>
      <c r="B2" s="82"/>
      <c r="C2" s="82"/>
      <c r="D2" s="82"/>
      <c r="E2" s="82"/>
      <c r="F2" s="82"/>
      <c r="G2" s="82"/>
      <c r="H2" s="82"/>
      <c r="I2" s="82"/>
      <c r="J2" s="82"/>
      <c r="K2" s="82"/>
      <c r="L2" s="82"/>
      <c r="M2" s="82"/>
      <c r="N2" s="82"/>
      <c r="O2" s="82"/>
      <c r="P2" s="82"/>
      <c r="Q2" s="82"/>
      <c r="R2" s="82"/>
      <c r="S2" s="82"/>
      <c r="T2" s="82"/>
      <c r="U2" s="82"/>
    </row>
    <row r="3" spans="1:21" ht="30" x14ac:dyDescent="0.3">
      <c r="A3" s="82"/>
      <c r="B3" s="103"/>
      <c r="C3" s="35" t="s">
        <v>55</v>
      </c>
      <c r="D3" s="35" t="s">
        <v>56</v>
      </c>
      <c r="E3" s="82"/>
      <c r="F3" s="82"/>
      <c r="G3" s="82"/>
      <c r="H3" s="82"/>
      <c r="I3" s="82"/>
      <c r="J3" s="82"/>
      <c r="K3" s="82"/>
      <c r="L3" s="82"/>
      <c r="M3" s="82"/>
      <c r="N3" s="82"/>
      <c r="O3" s="82"/>
      <c r="P3" s="82"/>
      <c r="Q3" s="82"/>
      <c r="R3" s="82"/>
      <c r="S3" s="82"/>
      <c r="T3" s="82"/>
      <c r="U3" s="82"/>
    </row>
    <row r="4" spans="1:21" ht="32.4" x14ac:dyDescent="0.3">
      <c r="A4" s="102" t="s">
        <v>82</v>
      </c>
      <c r="B4" s="38" t="s">
        <v>100</v>
      </c>
      <c r="C4" s="43" t="s">
        <v>156</v>
      </c>
      <c r="D4" s="36" t="s">
        <v>96</v>
      </c>
      <c r="E4" s="82"/>
      <c r="F4" s="82"/>
      <c r="G4" s="82"/>
      <c r="H4" s="82"/>
      <c r="I4" s="82"/>
      <c r="J4" s="82"/>
      <c r="K4" s="82"/>
      <c r="L4" s="82"/>
      <c r="M4" s="82"/>
      <c r="N4" s="82"/>
      <c r="O4" s="82"/>
      <c r="P4" s="82"/>
      <c r="Q4" s="82"/>
      <c r="R4" s="82"/>
      <c r="S4" s="82"/>
      <c r="T4" s="82"/>
      <c r="U4" s="82"/>
    </row>
    <row r="5" spans="1:21" ht="64.8" x14ac:dyDescent="0.3">
      <c r="A5" s="102" t="s">
        <v>83</v>
      </c>
      <c r="B5" s="39" t="s">
        <v>58</v>
      </c>
      <c r="C5" s="44" t="s">
        <v>92</v>
      </c>
      <c r="D5" s="37" t="s">
        <v>97</v>
      </c>
      <c r="E5" s="82"/>
      <c r="F5" s="82"/>
      <c r="G5" s="82"/>
      <c r="H5" s="82"/>
      <c r="I5" s="82"/>
      <c r="J5" s="82"/>
      <c r="K5" s="82"/>
      <c r="L5" s="82"/>
      <c r="M5" s="82"/>
      <c r="N5" s="82"/>
      <c r="O5" s="82"/>
      <c r="P5" s="82"/>
      <c r="Q5" s="82"/>
      <c r="R5" s="82"/>
      <c r="S5" s="82"/>
      <c r="T5" s="82"/>
      <c r="U5" s="82"/>
    </row>
    <row r="6" spans="1:21" ht="64.8" x14ac:dyDescent="0.3">
      <c r="A6" s="102" t="s">
        <v>80</v>
      </c>
      <c r="B6" s="40" t="s">
        <v>59</v>
      </c>
      <c r="C6" s="44" t="s">
        <v>93</v>
      </c>
      <c r="D6" s="37" t="s">
        <v>99</v>
      </c>
      <c r="E6" s="82"/>
      <c r="F6" s="82"/>
      <c r="G6" s="82"/>
      <c r="H6" s="82"/>
      <c r="I6" s="82"/>
      <c r="J6" s="82"/>
      <c r="K6" s="82"/>
      <c r="L6" s="82"/>
      <c r="M6" s="82"/>
      <c r="N6" s="82"/>
      <c r="O6" s="82"/>
      <c r="P6" s="82"/>
      <c r="Q6" s="82"/>
      <c r="R6" s="82"/>
      <c r="S6" s="82"/>
      <c r="T6" s="82"/>
      <c r="U6" s="82"/>
    </row>
    <row r="7" spans="1:21" ht="97.2" x14ac:dyDescent="0.3">
      <c r="A7" s="102" t="s">
        <v>7</v>
      </c>
      <c r="B7" s="41" t="s">
        <v>60</v>
      </c>
      <c r="C7" s="44" t="s">
        <v>94</v>
      </c>
      <c r="D7" s="37" t="s">
        <v>98</v>
      </c>
      <c r="E7" s="82"/>
      <c r="F7" s="82"/>
      <c r="G7" s="82"/>
      <c r="H7" s="82"/>
      <c r="I7" s="82"/>
      <c r="J7" s="82"/>
      <c r="K7" s="82"/>
      <c r="L7" s="82"/>
      <c r="M7" s="82"/>
      <c r="N7" s="82"/>
      <c r="O7" s="82"/>
      <c r="P7" s="82"/>
      <c r="Q7" s="82"/>
      <c r="R7" s="82"/>
      <c r="S7" s="82"/>
      <c r="T7" s="82"/>
      <c r="U7" s="82"/>
    </row>
    <row r="8" spans="1:21" ht="64.8" x14ac:dyDescent="0.3">
      <c r="A8" s="102" t="s">
        <v>84</v>
      </c>
      <c r="B8" s="42" t="s">
        <v>61</v>
      </c>
      <c r="C8" s="44" t="s">
        <v>95</v>
      </c>
      <c r="D8" s="37" t="s">
        <v>117</v>
      </c>
      <c r="E8" s="82"/>
      <c r="F8" s="82"/>
      <c r="G8" s="82"/>
      <c r="H8" s="82"/>
      <c r="I8" s="82"/>
      <c r="J8" s="82"/>
      <c r="K8" s="82"/>
      <c r="L8" s="82"/>
      <c r="M8" s="82"/>
      <c r="N8" s="82"/>
      <c r="O8" s="82"/>
      <c r="P8" s="82"/>
      <c r="Q8" s="82"/>
      <c r="R8" s="82"/>
      <c r="S8" s="82"/>
      <c r="T8" s="82"/>
      <c r="U8" s="82"/>
    </row>
    <row r="9" spans="1:21" ht="20.399999999999999" x14ac:dyDescent="0.3">
      <c r="A9" s="102"/>
      <c r="B9" s="102"/>
      <c r="C9" s="104"/>
      <c r="D9" s="104"/>
      <c r="E9" s="82"/>
      <c r="F9" s="82"/>
      <c r="G9" s="82"/>
      <c r="H9" s="82"/>
      <c r="I9" s="82"/>
      <c r="J9" s="82"/>
      <c r="K9" s="82"/>
      <c r="L9" s="82"/>
      <c r="M9" s="82"/>
      <c r="N9" s="82"/>
      <c r="O9" s="82"/>
      <c r="P9" s="82"/>
      <c r="Q9" s="82"/>
      <c r="R9" s="82"/>
      <c r="S9" s="82"/>
      <c r="T9" s="82"/>
      <c r="U9" s="82"/>
    </row>
    <row r="10" spans="1:21" x14ac:dyDescent="0.3">
      <c r="A10" s="102"/>
      <c r="B10" s="105"/>
      <c r="C10" s="105"/>
      <c r="D10" s="105"/>
      <c r="E10" s="82"/>
      <c r="F10" s="82"/>
      <c r="G10" s="82"/>
      <c r="H10" s="82"/>
      <c r="I10" s="82"/>
      <c r="J10" s="82"/>
      <c r="K10" s="82"/>
      <c r="L10" s="82"/>
      <c r="M10" s="82"/>
      <c r="N10" s="82"/>
      <c r="O10" s="82"/>
      <c r="P10" s="82"/>
      <c r="Q10" s="82"/>
      <c r="R10" s="82"/>
      <c r="S10" s="82"/>
      <c r="T10" s="82"/>
      <c r="U10" s="82"/>
    </row>
    <row r="11" spans="1:21" x14ac:dyDescent="0.3">
      <c r="A11" s="102"/>
      <c r="B11" s="102" t="s">
        <v>90</v>
      </c>
      <c r="C11" s="102" t="s">
        <v>144</v>
      </c>
      <c r="D11" s="102" t="s">
        <v>151</v>
      </c>
      <c r="E11" s="82"/>
      <c r="F11" s="82"/>
      <c r="G11" s="82"/>
      <c r="H11" s="82"/>
      <c r="I11" s="82"/>
      <c r="J11" s="82"/>
      <c r="K11" s="82"/>
      <c r="L11" s="82"/>
      <c r="M11" s="82"/>
      <c r="N11" s="82"/>
      <c r="O11" s="82"/>
      <c r="P11" s="82"/>
      <c r="Q11" s="82"/>
      <c r="R11" s="82"/>
      <c r="S11" s="82"/>
      <c r="T11" s="82"/>
      <c r="U11" s="82"/>
    </row>
    <row r="12" spans="1:21" x14ac:dyDescent="0.3">
      <c r="A12" s="102"/>
      <c r="B12" s="102" t="s">
        <v>88</v>
      </c>
      <c r="C12" s="102" t="s">
        <v>148</v>
      </c>
      <c r="D12" s="102" t="s">
        <v>152</v>
      </c>
      <c r="E12" s="82"/>
      <c r="F12" s="82"/>
      <c r="G12" s="82"/>
      <c r="H12" s="82"/>
      <c r="I12" s="82"/>
      <c r="J12" s="82"/>
      <c r="K12" s="82"/>
      <c r="L12" s="82"/>
      <c r="M12" s="82"/>
      <c r="N12" s="82"/>
      <c r="O12" s="82"/>
      <c r="P12" s="82"/>
      <c r="Q12" s="82"/>
      <c r="R12" s="82"/>
      <c r="S12" s="82"/>
      <c r="T12" s="82"/>
      <c r="U12" s="82"/>
    </row>
    <row r="13" spans="1:21" x14ac:dyDescent="0.3">
      <c r="A13" s="102"/>
      <c r="B13" s="102"/>
      <c r="C13" s="102" t="s">
        <v>147</v>
      </c>
      <c r="D13" s="102" t="s">
        <v>153</v>
      </c>
      <c r="E13" s="82"/>
      <c r="F13" s="82"/>
      <c r="G13" s="82"/>
      <c r="H13" s="82"/>
      <c r="I13" s="82"/>
      <c r="J13" s="82"/>
      <c r="K13" s="82"/>
      <c r="L13" s="82"/>
      <c r="M13" s="82"/>
      <c r="N13" s="82"/>
      <c r="O13" s="82"/>
      <c r="P13" s="82"/>
      <c r="Q13" s="82"/>
      <c r="R13" s="82"/>
      <c r="S13" s="82"/>
      <c r="T13" s="82"/>
      <c r="U13" s="82"/>
    </row>
    <row r="14" spans="1:21" x14ac:dyDescent="0.3">
      <c r="A14" s="102"/>
      <c r="B14" s="102"/>
      <c r="C14" s="102" t="s">
        <v>149</v>
      </c>
      <c r="D14" s="102" t="s">
        <v>154</v>
      </c>
      <c r="E14" s="82"/>
      <c r="F14" s="82"/>
      <c r="G14" s="82"/>
      <c r="H14" s="82"/>
      <c r="I14" s="82"/>
      <c r="J14" s="82"/>
      <c r="K14" s="82"/>
      <c r="L14" s="82"/>
      <c r="M14" s="82"/>
      <c r="N14" s="82"/>
      <c r="O14" s="82"/>
      <c r="P14" s="82"/>
      <c r="Q14" s="82"/>
      <c r="R14" s="82"/>
      <c r="S14" s="82"/>
      <c r="T14" s="82"/>
      <c r="U14" s="82"/>
    </row>
    <row r="15" spans="1:21" x14ac:dyDescent="0.3">
      <c r="A15" s="102"/>
      <c r="B15" s="102"/>
      <c r="C15" s="102" t="s">
        <v>150</v>
      </c>
      <c r="D15" s="102" t="s">
        <v>155</v>
      </c>
      <c r="E15" s="82"/>
      <c r="F15" s="82"/>
      <c r="G15" s="82"/>
      <c r="H15" s="82"/>
      <c r="I15" s="82"/>
      <c r="J15" s="82"/>
      <c r="K15" s="82"/>
      <c r="L15" s="82"/>
      <c r="M15" s="82"/>
      <c r="N15" s="82"/>
      <c r="O15" s="82"/>
      <c r="P15" s="82"/>
      <c r="Q15" s="82"/>
      <c r="R15" s="82"/>
      <c r="S15" s="82"/>
      <c r="T15" s="82"/>
      <c r="U15" s="82"/>
    </row>
    <row r="16" spans="1:21" x14ac:dyDescent="0.3">
      <c r="A16" s="102"/>
      <c r="B16" s="102"/>
      <c r="C16" s="102"/>
      <c r="D16" s="102"/>
      <c r="E16" s="82"/>
      <c r="F16" s="82"/>
      <c r="G16" s="82"/>
      <c r="H16" s="82"/>
      <c r="I16" s="82"/>
      <c r="J16" s="82"/>
      <c r="K16" s="82"/>
      <c r="L16" s="82"/>
      <c r="M16" s="82"/>
      <c r="N16" s="82"/>
      <c r="O16" s="82"/>
    </row>
    <row r="17" spans="1:15" x14ac:dyDescent="0.3">
      <c r="A17" s="102"/>
      <c r="B17" s="102"/>
      <c r="C17" s="102"/>
      <c r="D17" s="102"/>
      <c r="E17" s="82"/>
      <c r="F17" s="82"/>
      <c r="G17" s="82"/>
      <c r="H17" s="82"/>
      <c r="I17" s="82"/>
      <c r="J17" s="82"/>
      <c r="K17" s="82"/>
      <c r="L17" s="82"/>
      <c r="M17" s="82"/>
      <c r="N17" s="82"/>
      <c r="O17" s="82"/>
    </row>
    <row r="18" spans="1:15" x14ac:dyDescent="0.3">
      <c r="A18" s="102"/>
      <c r="B18" s="106"/>
      <c r="C18" s="106"/>
      <c r="D18" s="106"/>
      <c r="E18" s="82"/>
      <c r="F18" s="82"/>
      <c r="G18" s="82"/>
      <c r="H18" s="82"/>
      <c r="I18" s="82"/>
      <c r="J18" s="82"/>
      <c r="K18" s="82"/>
      <c r="L18" s="82"/>
      <c r="M18" s="82"/>
      <c r="N18" s="82"/>
      <c r="O18" s="82"/>
    </row>
    <row r="19" spans="1:15" x14ac:dyDescent="0.3">
      <c r="A19" s="102"/>
      <c r="B19" s="106"/>
      <c r="C19" s="106"/>
      <c r="D19" s="106"/>
      <c r="E19" s="82"/>
      <c r="F19" s="82"/>
      <c r="G19" s="82"/>
      <c r="H19" s="82"/>
      <c r="I19" s="82"/>
      <c r="J19" s="82"/>
      <c r="K19" s="82"/>
      <c r="L19" s="82"/>
      <c r="M19" s="82"/>
      <c r="N19" s="82"/>
      <c r="O19" s="82"/>
    </row>
    <row r="20" spans="1:15" x14ac:dyDescent="0.3">
      <c r="A20" s="102"/>
      <c r="B20" s="106"/>
      <c r="C20" s="106"/>
      <c r="D20" s="106"/>
      <c r="E20" s="82"/>
      <c r="F20" s="82"/>
      <c r="G20" s="82"/>
      <c r="H20" s="82"/>
      <c r="I20" s="82"/>
      <c r="J20" s="82"/>
      <c r="K20" s="82"/>
      <c r="L20" s="82"/>
      <c r="M20" s="82"/>
      <c r="N20" s="82"/>
      <c r="O20" s="82"/>
    </row>
    <row r="21" spans="1:15" x14ac:dyDescent="0.3">
      <c r="A21" s="102"/>
      <c r="B21" s="106"/>
      <c r="C21" s="106"/>
      <c r="D21" s="106"/>
      <c r="E21" s="82"/>
      <c r="F21" s="82"/>
      <c r="G21" s="82"/>
      <c r="H21" s="82"/>
      <c r="I21" s="82"/>
      <c r="J21" s="82"/>
      <c r="K21" s="82"/>
      <c r="L21" s="82"/>
      <c r="M21" s="82"/>
      <c r="N21" s="82"/>
      <c r="O21" s="82"/>
    </row>
    <row r="22" spans="1:15" ht="20.399999999999999" x14ac:dyDescent="0.3">
      <c r="A22" s="102"/>
      <c r="B22" s="102"/>
      <c r="C22" s="104"/>
      <c r="D22" s="104"/>
      <c r="E22" s="82"/>
      <c r="F22" s="82"/>
      <c r="G22" s="82"/>
      <c r="H22" s="82"/>
      <c r="I22" s="82"/>
      <c r="J22" s="82"/>
      <c r="K22" s="82"/>
      <c r="L22" s="82"/>
      <c r="M22" s="82"/>
      <c r="N22" s="82"/>
      <c r="O22" s="82"/>
    </row>
    <row r="23" spans="1:15" ht="20.399999999999999" x14ac:dyDescent="0.3">
      <c r="A23" s="102"/>
      <c r="B23" s="102"/>
      <c r="C23" s="104"/>
      <c r="D23" s="104"/>
      <c r="E23" s="82"/>
      <c r="F23" s="82"/>
      <c r="G23" s="82"/>
      <c r="H23" s="82"/>
      <c r="I23" s="82"/>
      <c r="J23" s="82"/>
      <c r="K23" s="82"/>
      <c r="L23" s="82"/>
      <c r="M23" s="82"/>
      <c r="N23" s="82"/>
      <c r="O23" s="82"/>
    </row>
    <row r="24" spans="1:15" ht="20.399999999999999" x14ac:dyDescent="0.3">
      <c r="A24" s="102"/>
      <c r="B24" s="102"/>
      <c r="C24" s="104"/>
      <c r="D24" s="104"/>
      <c r="E24" s="82"/>
      <c r="F24" s="82"/>
      <c r="G24" s="82"/>
      <c r="H24" s="82"/>
      <c r="I24" s="82"/>
      <c r="J24" s="82"/>
      <c r="K24" s="82"/>
      <c r="L24" s="82"/>
      <c r="M24" s="82"/>
      <c r="N24" s="82"/>
      <c r="O24" s="82"/>
    </row>
    <row r="25" spans="1:15" ht="20.399999999999999" x14ac:dyDescent="0.3">
      <c r="A25" s="102"/>
      <c r="B25" s="102"/>
      <c r="C25" s="104"/>
      <c r="D25" s="104"/>
      <c r="E25" s="82"/>
      <c r="F25" s="82"/>
      <c r="G25" s="82"/>
      <c r="H25" s="82"/>
      <c r="I25" s="82"/>
      <c r="J25" s="82"/>
      <c r="K25" s="82"/>
      <c r="L25" s="82"/>
      <c r="M25" s="82"/>
      <c r="N25" s="82"/>
      <c r="O25" s="82"/>
    </row>
    <row r="26" spans="1:15" ht="20.399999999999999" x14ac:dyDescent="0.3">
      <c r="A26" s="102"/>
      <c r="B26" s="102"/>
      <c r="C26" s="104"/>
      <c r="D26" s="104"/>
      <c r="E26" s="82"/>
      <c r="F26" s="82"/>
      <c r="G26" s="82"/>
      <c r="H26" s="82"/>
      <c r="I26" s="82"/>
      <c r="J26" s="82"/>
      <c r="K26" s="82"/>
      <c r="L26" s="82"/>
      <c r="M26" s="82"/>
      <c r="N26" s="82"/>
      <c r="O26" s="82"/>
    </row>
    <row r="27" spans="1:15" ht="20.399999999999999" x14ac:dyDescent="0.3">
      <c r="A27" s="102"/>
      <c r="B27" s="102"/>
      <c r="C27" s="104"/>
      <c r="D27" s="104"/>
      <c r="E27" s="82"/>
      <c r="F27" s="82"/>
      <c r="G27" s="82"/>
      <c r="H27" s="82"/>
      <c r="I27" s="82"/>
      <c r="J27" s="82"/>
      <c r="K27" s="82"/>
      <c r="L27" s="82"/>
      <c r="M27" s="82"/>
      <c r="N27" s="82"/>
      <c r="O27" s="82"/>
    </row>
    <row r="28" spans="1:15" ht="20.399999999999999" x14ac:dyDescent="0.3">
      <c r="A28" s="102"/>
      <c r="B28" s="102"/>
      <c r="C28" s="104"/>
      <c r="D28" s="104"/>
      <c r="E28" s="82"/>
      <c r="F28" s="82"/>
      <c r="G28" s="82"/>
      <c r="H28" s="82"/>
      <c r="I28" s="82"/>
      <c r="J28" s="82"/>
      <c r="K28" s="82"/>
      <c r="L28" s="82"/>
      <c r="M28" s="82"/>
      <c r="N28" s="82"/>
      <c r="O28" s="82"/>
    </row>
    <row r="29" spans="1:15" ht="20.399999999999999" x14ac:dyDescent="0.3">
      <c r="A29" s="102"/>
      <c r="B29" s="102"/>
      <c r="C29" s="104"/>
      <c r="D29" s="104"/>
      <c r="E29" s="82"/>
      <c r="F29" s="82"/>
      <c r="G29" s="82"/>
      <c r="H29" s="82"/>
      <c r="I29" s="82"/>
      <c r="J29" s="82"/>
      <c r="K29" s="82"/>
      <c r="L29" s="82"/>
      <c r="M29" s="82"/>
      <c r="N29" s="82"/>
      <c r="O29" s="82"/>
    </row>
    <row r="30" spans="1:15" ht="20.399999999999999" x14ac:dyDescent="0.3">
      <c r="A30" s="102"/>
      <c r="B30" s="102"/>
      <c r="C30" s="104"/>
      <c r="D30" s="104"/>
      <c r="E30" s="82"/>
      <c r="F30" s="82"/>
      <c r="G30" s="82"/>
      <c r="H30" s="82"/>
      <c r="I30" s="82"/>
      <c r="J30" s="82"/>
      <c r="K30" s="82"/>
      <c r="L30" s="82"/>
      <c r="M30" s="82"/>
      <c r="N30" s="82"/>
      <c r="O30" s="82"/>
    </row>
    <row r="31" spans="1:15" ht="20.399999999999999" x14ac:dyDescent="0.3">
      <c r="A31" s="102"/>
      <c r="B31" s="102"/>
      <c r="C31" s="104"/>
      <c r="D31" s="104"/>
      <c r="E31" s="82"/>
      <c r="F31" s="82"/>
      <c r="G31" s="82"/>
      <c r="H31" s="82"/>
      <c r="I31" s="82"/>
      <c r="J31" s="82"/>
      <c r="K31" s="82"/>
      <c r="L31" s="82"/>
      <c r="M31" s="82"/>
      <c r="N31" s="82"/>
      <c r="O31" s="82"/>
    </row>
    <row r="32" spans="1:15" ht="20.399999999999999" x14ac:dyDescent="0.3">
      <c r="A32" s="102"/>
      <c r="B32" s="102"/>
      <c r="C32" s="104"/>
      <c r="D32" s="104"/>
      <c r="E32" s="82"/>
      <c r="F32" s="82"/>
      <c r="G32" s="82"/>
      <c r="H32" s="82"/>
      <c r="I32" s="82"/>
      <c r="J32" s="82"/>
      <c r="K32" s="82"/>
      <c r="L32" s="82"/>
      <c r="M32" s="82"/>
      <c r="N32" s="82"/>
      <c r="O32" s="82"/>
    </row>
    <row r="33" spans="1:15" ht="20.399999999999999" x14ac:dyDescent="0.3">
      <c r="A33" s="102"/>
      <c r="B33" s="102"/>
      <c r="C33" s="104"/>
      <c r="D33" s="104"/>
      <c r="E33" s="82"/>
      <c r="F33" s="82"/>
      <c r="G33" s="82"/>
      <c r="H33" s="82"/>
      <c r="I33" s="82"/>
      <c r="J33" s="82"/>
      <c r="K33" s="82"/>
      <c r="L33" s="82"/>
      <c r="M33" s="82"/>
      <c r="N33" s="82"/>
      <c r="O33" s="82"/>
    </row>
    <row r="34" spans="1:15" ht="20.399999999999999" x14ac:dyDescent="0.3">
      <c r="A34" s="102"/>
      <c r="B34" s="102"/>
      <c r="C34" s="104"/>
      <c r="D34" s="104"/>
      <c r="E34" s="82"/>
      <c r="F34" s="82"/>
      <c r="G34" s="82"/>
      <c r="H34" s="82"/>
      <c r="I34" s="82"/>
      <c r="J34" s="82"/>
      <c r="K34" s="82"/>
      <c r="L34" s="82"/>
      <c r="M34" s="82"/>
      <c r="N34" s="82"/>
      <c r="O34" s="82"/>
    </row>
    <row r="35" spans="1:15" ht="20.399999999999999" x14ac:dyDescent="0.3">
      <c r="A35" s="102"/>
      <c r="B35" s="102"/>
      <c r="C35" s="104"/>
      <c r="D35" s="104"/>
      <c r="E35" s="82"/>
      <c r="F35" s="82"/>
      <c r="G35" s="82"/>
      <c r="H35" s="82"/>
      <c r="I35" s="82"/>
      <c r="J35" s="82"/>
      <c r="K35" s="82"/>
      <c r="L35" s="82"/>
      <c r="M35" s="82"/>
      <c r="N35" s="82"/>
      <c r="O35" s="82"/>
    </row>
    <row r="36" spans="1:15" ht="20.399999999999999" x14ac:dyDescent="0.3">
      <c r="A36" s="102"/>
      <c r="B36" s="102"/>
      <c r="C36" s="104"/>
      <c r="D36" s="104"/>
      <c r="E36" s="82"/>
      <c r="F36" s="82"/>
      <c r="G36" s="82"/>
      <c r="H36" s="82"/>
      <c r="I36" s="82"/>
      <c r="J36" s="82"/>
      <c r="K36" s="82"/>
      <c r="L36" s="82"/>
      <c r="M36" s="82"/>
      <c r="N36" s="82"/>
      <c r="O36" s="82"/>
    </row>
    <row r="37" spans="1:15" ht="20.399999999999999" x14ac:dyDescent="0.3">
      <c r="A37" s="102"/>
      <c r="B37" s="102"/>
      <c r="C37" s="104"/>
      <c r="D37" s="104"/>
      <c r="E37" s="82"/>
      <c r="F37" s="82"/>
      <c r="G37" s="82"/>
      <c r="H37" s="82"/>
      <c r="I37" s="82"/>
      <c r="J37" s="82"/>
      <c r="K37" s="82"/>
      <c r="L37" s="82"/>
      <c r="M37" s="82"/>
      <c r="N37" s="82"/>
      <c r="O37" s="82"/>
    </row>
    <row r="38" spans="1:15" ht="20.399999999999999" x14ac:dyDescent="0.3">
      <c r="A38" s="102"/>
      <c r="B38" s="102"/>
      <c r="C38" s="104"/>
      <c r="D38" s="104"/>
      <c r="E38" s="82"/>
      <c r="F38" s="82"/>
      <c r="G38" s="82"/>
      <c r="H38" s="82"/>
      <c r="I38" s="82"/>
      <c r="J38" s="82"/>
      <c r="K38" s="82"/>
      <c r="L38" s="82"/>
      <c r="M38" s="82"/>
      <c r="N38" s="82"/>
      <c r="O38" s="82"/>
    </row>
    <row r="39" spans="1:15" ht="20.399999999999999" x14ac:dyDescent="0.3">
      <c r="A39" s="102"/>
      <c r="B39" s="102"/>
      <c r="C39" s="104"/>
      <c r="D39" s="104"/>
      <c r="E39" s="82"/>
      <c r="F39" s="82"/>
      <c r="G39" s="82"/>
      <c r="H39" s="82"/>
      <c r="I39" s="82"/>
      <c r="J39" s="82"/>
      <c r="K39" s="82"/>
      <c r="L39" s="82"/>
      <c r="M39" s="82"/>
      <c r="N39" s="82"/>
      <c r="O39" s="82"/>
    </row>
    <row r="40" spans="1:15" ht="20.399999999999999" x14ac:dyDescent="0.3">
      <c r="A40" s="102"/>
      <c r="B40" s="102"/>
      <c r="C40" s="104"/>
      <c r="D40" s="104"/>
      <c r="E40" s="82"/>
      <c r="F40" s="82"/>
      <c r="G40" s="82"/>
      <c r="H40" s="82"/>
      <c r="I40" s="82"/>
      <c r="J40" s="82"/>
      <c r="K40" s="82"/>
      <c r="L40" s="82"/>
      <c r="M40" s="82"/>
      <c r="N40" s="82"/>
      <c r="O40" s="82"/>
    </row>
    <row r="41" spans="1:15" ht="20.399999999999999" x14ac:dyDescent="0.3">
      <c r="A41" s="102"/>
      <c r="B41" s="102"/>
      <c r="C41" s="104"/>
      <c r="D41" s="104"/>
      <c r="E41" s="82"/>
      <c r="F41" s="82"/>
      <c r="G41" s="82"/>
      <c r="H41" s="82"/>
      <c r="I41" s="82"/>
      <c r="J41" s="82"/>
      <c r="K41" s="82"/>
      <c r="L41" s="82"/>
      <c r="M41" s="82"/>
      <c r="N41" s="82"/>
      <c r="O41" s="82"/>
    </row>
    <row r="42" spans="1:15" ht="20.399999999999999" x14ac:dyDescent="0.3">
      <c r="A42" s="102"/>
      <c r="B42" s="102"/>
      <c r="C42" s="104"/>
      <c r="D42" s="104"/>
      <c r="E42" s="82"/>
      <c r="F42" s="82"/>
      <c r="G42" s="82"/>
      <c r="H42" s="82"/>
      <c r="I42" s="82"/>
      <c r="J42" s="82"/>
      <c r="K42" s="82"/>
      <c r="L42" s="82"/>
      <c r="M42" s="82"/>
      <c r="N42" s="82"/>
      <c r="O42" s="82"/>
    </row>
    <row r="43" spans="1:15" ht="20.399999999999999" x14ac:dyDescent="0.3">
      <c r="A43" s="102"/>
      <c r="B43" s="102"/>
      <c r="C43" s="104"/>
      <c r="D43" s="104"/>
      <c r="E43" s="82"/>
      <c r="F43" s="82"/>
      <c r="G43" s="82"/>
      <c r="H43" s="82"/>
      <c r="I43" s="82"/>
      <c r="J43" s="82"/>
      <c r="K43" s="82"/>
      <c r="L43" s="82"/>
      <c r="M43" s="82"/>
      <c r="N43" s="82"/>
      <c r="O43" s="82"/>
    </row>
    <row r="44" spans="1:15" ht="20.399999999999999" x14ac:dyDescent="0.3">
      <c r="A44" s="102"/>
      <c r="B44" s="102"/>
      <c r="C44" s="104"/>
      <c r="D44" s="104"/>
      <c r="E44" s="82"/>
      <c r="F44" s="82"/>
      <c r="G44" s="82"/>
      <c r="H44" s="82"/>
      <c r="I44" s="82"/>
      <c r="J44" s="82"/>
      <c r="K44" s="82"/>
      <c r="L44" s="82"/>
      <c r="M44" s="82"/>
      <c r="N44" s="82"/>
      <c r="O44" s="82"/>
    </row>
    <row r="45" spans="1:15" ht="20.399999999999999" x14ac:dyDescent="0.3">
      <c r="A45" s="102"/>
      <c r="B45" s="102"/>
      <c r="C45" s="104"/>
      <c r="D45" s="104"/>
      <c r="E45" s="82"/>
      <c r="F45" s="82"/>
      <c r="G45" s="82"/>
      <c r="H45" s="82"/>
      <c r="I45" s="82"/>
      <c r="J45" s="82"/>
      <c r="K45" s="82"/>
      <c r="L45" s="82"/>
      <c r="M45" s="82"/>
      <c r="N45" s="82"/>
      <c r="O45" s="82"/>
    </row>
    <row r="46" spans="1:15" ht="20.399999999999999" x14ac:dyDescent="0.3">
      <c r="A46" s="102"/>
      <c r="B46" s="102"/>
      <c r="C46" s="104"/>
      <c r="D46" s="104"/>
      <c r="E46" s="82"/>
      <c r="F46" s="82"/>
      <c r="G46" s="82"/>
      <c r="H46" s="82"/>
      <c r="I46" s="82"/>
      <c r="J46" s="82"/>
      <c r="K46" s="82"/>
      <c r="L46" s="82"/>
      <c r="M46" s="82"/>
      <c r="N46" s="82"/>
      <c r="O46" s="82"/>
    </row>
    <row r="47" spans="1:15" ht="20.399999999999999" x14ac:dyDescent="0.3">
      <c r="A47" s="102"/>
      <c r="B47" s="102"/>
      <c r="C47" s="104"/>
      <c r="D47" s="104"/>
      <c r="E47" s="82"/>
      <c r="F47" s="82"/>
      <c r="G47" s="82"/>
      <c r="H47" s="82"/>
      <c r="I47" s="82"/>
      <c r="J47" s="82"/>
      <c r="K47" s="82"/>
      <c r="L47" s="82"/>
      <c r="M47" s="82"/>
      <c r="N47" s="82"/>
      <c r="O47" s="82"/>
    </row>
    <row r="48" spans="1:15" ht="20.399999999999999" x14ac:dyDescent="0.3">
      <c r="A48" s="102"/>
      <c r="B48" s="102"/>
      <c r="C48" s="104"/>
      <c r="D48" s="104"/>
      <c r="E48" s="82"/>
      <c r="F48" s="82"/>
      <c r="G48" s="82"/>
      <c r="H48" s="82"/>
      <c r="I48" s="82"/>
      <c r="J48" s="82"/>
      <c r="K48" s="82"/>
      <c r="L48" s="82"/>
      <c r="M48" s="82"/>
      <c r="N48" s="82"/>
      <c r="O48" s="82"/>
    </row>
    <row r="49" spans="1:15" ht="20.399999999999999" x14ac:dyDescent="0.3">
      <c r="A49" s="102"/>
      <c r="B49" s="102"/>
      <c r="C49" s="104"/>
      <c r="D49" s="104"/>
      <c r="E49" s="82"/>
      <c r="F49" s="82"/>
      <c r="G49" s="82"/>
      <c r="H49" s="82"/>
      <c r="I49" s="82"/>
      <c r="J49" s="82"/>
      <c r="K49" s="82"/>
      <c r="L49" s="82"/>
      <c r="M49" s="82"/>
      <c r="N49" s="82"/>
      <c r="O49" s="82"/>
    </row>
    <row r="50" spans="1:15" ht="20.399999999999999" x14ac:dyDescent="0.3">
      <c r="A50" s="102"/>
      <c r="B50" s="102"/>
      <c r="C50" s="104"/>
      <c r="D50" s="104"/>
      <c r="E50" s="82"/>
      <c r="F50" s="82"/>
      <c r="G50" s="82"/>
      <c r="H50" s="82"/>
      <c r="I50" s="82"/>
      <c r="J50" s="82"/>
      <c r="K50" s="82"/>
      <c r="L50" s="82"/>
      <c r="M50" s="82"/>
      <c r="N50" s="82"/>
      <c r="O50" s="82"/>
    </row>
    <row r="51" spans="1:15" ht="20.399999999999999" x14ac:dyDescent="0.3">
      <c r="A51" s="102"/>
      <c r="B51" s="102"/>
      <c r="C51" s="104"/>
      <c r="D51" s="104"/>
      <c r="E51" s="82"/>
      <c r="F51" s="82"/>
      <c r="G51" s="82"/>
      <c r="H51" s="82"/>
      <c r="I51" s="82"/>
      <c r="J51" s="82"/>
      <c r="K51" s="82"/>
      <c r="L51" s="82"/>
      <c r="M51" s="82"/>
      <c r="N51" s="82"/>
      <c r="O51" s="82"/>
    </row>
    <row r="52" spans="1:15" ht="20.399999999999999" x14ac:dyDescent="0.3">
      <c r="A52" s="102"/>
      <c r="B52" s="22"/>
      <c r="C52" s="33"/>
      <c r="D52" s="33"/>
    </row>
    <row r="53" spans="1:15" ht="20.399999999999999" x14ac:dyDescent="0.3">
      <c r="A53" s="102"/>
      <c r="B53" s="22"/>
      <c r="C53" s="33"/>
      <c r="D53" s="33"/>
    </row>
    <row r="54" spans="1:15" ht="20.399999999999999" x14ac:dyDescent="0.3">
      <c r="A54" s="102"/>
      <c r="B54" s="22"/>
      <c r="C54" s="33"/>
      <c r="D54" s="33"/>
    </row>
    <row r="55" spans="1:15" ht="20.399999999999999" x14ac:dyDescent="0.3">
      <c r="A55" s="102"/>
      <c r="B55" s="22"/>
      <c r="C55" s="33"/>
      <c r="D55" s="33"/>
    </row>
    <row r="56" spans="1:15" ht="20.399999999999999" x14ac:dyDescent="0.3">
      <c r="A56" s="102"/>
      <c r="B56" s="22"/>
      <c r="C56" s="33"/>
      <c r="D56" s="33"/>
    </row>
    <row r="57" spans="1:15" ht="20.399999999999999" x14ac:dyDescent="0.3">
      <c r="A57" s="102"/>
      <c r="B57" s="22"/>
      <c r="C57" s="33"/>
      <c r="D57" s="33"/>
    </row>
    <row r="58" spans="1:15" ht="20.399999999999999" x14ac:dyDescent="0.3">
      <c r="A58" s="102"/>
      <c r="B58" s="22"/>
      <c r="C58" s="33"/>
      <c r="D58" s="33"/>
    </row>
    <row r="59" spans="1:15" ht="20.399999999999999" x14ac:dyDescent="0.3">
      <c r="A59" s="102"/>
      <c r="B59" s="22"/>
      <c r="C59" s="33"/>
      <c r="D59" s="33"/>
    </row>
    <row r="60" spans="1:15" ht="20.399999999999999" x14ac:dyDescent="0.3">
      <c r="A60" s="102"/>
      <c r="B60" s="22"/>
      <c r="C60" s="33"/>
      <c r="D60" s="33"/>
    </row>
    <row r="61" spans="1:15" ht="20.399999999999999" x14ac:dyDescent="0.3">
      <c r="A61" s="102"/>
      <c r="B61" s="22"/>
      <c r="C61" s="33"/>
      <c r="D61" s="33"/>
    </row>
    <row r="62" spans="1:15" ht="20.399999999999999" x14ac:dyDescent="0.3">
      <c r="A62" s="102"/>
      <c r="B62" s="22"/>
      <c r="C62" s="33"/>
      <c r="D62" s="33"/>
    </row>
    <row r="63" spans="1:15" ht="20.399999999999999" x14ac:dyDescent="0.3">
      <c r="A63" s="102"/>
      <c r="B63" s="22"/>
      <c r="C63" s="33"/>
      <c r="D63" s="33"/>
    </row>
    <row r="64" spans="1:15" ht="20.399999999999999" x14ac:dyDescent="0.3">
      <c r="A64" s="102"/>
      <c r="B64" s="22"/>
      <c r="C64" s="33"/>
      <c r="D64" s="33"/>
    </row>
    <row r="65" spans="1:4" ht="20.399999999999999" x14ac:dyDescent="0.3">
      <c r="A65" s="102"/>
      <c r="B65" s="22"/>
      <c r="C65" s="33"/>
      <c r="D65" s="33"/>
    </row>
    <row r="66" spans="1:4" ht="20.399999999999999" x14ac:dyDescent="0.3">
      <c r="A66" s="102"/>
      <c r="B66" s="22"/>
      <c r="C66" s="33"/>
      <c r="D66" s="33"/>
    </row>
    <row r="67" spans="1:4" ht="20.399999999999999" x14ac:dyDescent="0.3">
      <c r="A67" s="102"/>
      <c r="B67" s="22"/>
      <c r="C67" s="33"/>
      <c r="D67" s="33"/>
    </row>
    <row r="68" spans="1:4" ht="20.399999999999999" x14ac:dyDescent="0.3">
      <c r="A68" s="102"/>
      <c r="B68" s="22"/>
      <c r="C68" s="33"/>
      <c r="D68" s="33"/>
    </row>
    <row r="69" spans="1:4" ht="20.399999999999999" x14ac:dyDescent="0.3">
      <c r="A69" s="102"/>
      <c r="B69" s="22"/>
      <c r="C69" s="33"/>
      <c r="D69" s="33"/>
    </row>
    <row r="70" spans="1:4" ht="20.399999999999999" x14ac:dyDescent="0.3">
      <c r="A70" s="102"/>
      <c r="B70" s="22"/>
      <c r="C70" s="33"/>
      <c r="D70" s="33"/>
    </row>
    <row r="71" spans="1:4" ht="20.399999999999999" x14ac:dyDescent="0.3">
      <c r="A71" s="102"/>
      <c r="B71" s="22"/>
      <c r="C71" s="33"/>
      <c r="D71" s="33"/>
    </row>
    <row r="72" spans="1:4" ht="20.399999999999999" x14ac:dyDescent="0.3">
      <c r="A72" s="102"/>
      <c r="B72" s="22"/>
      <c r="C72" s="33"/>
      <c r="D72" s="33"/>
    </row>
    <row r="73" spans="1:4" ht="20.399999999999999" x14ac:dyDescent="0.3">
      <c r="A73" s="102"/>
      <c r="B73" s="22"/>
      <c r="C73" s="33"/>
      <c r="D73" s="33"/>
    </row>
    <row r="74" spans="1:4" ht="20.399999999999999" x14ac:dyDescent="0.3">
      <c r="A74" s="102"/>
      <c r="B74" s="22"/>
      <c r="C74" s="33"/>
      <c r="D74" s="33"/>
    </row>
    <row r="75" spans="1:4" ht="20.399999999999999" x14ac:dyDescent="0.3">
      <c r="A75" s="102"/>
      <c r="B75" s="22"/>
      <c r="C75" s="33"/>
      <c r="D75" s="33"/>
    </row>
    <row r="76" spans="1:4" ht="20.399999999999999" x14ac:dyDescent="0.3">
      <c r="A76" s="102"/>
      <c r="B76" s="22"/>
      <c r="C76" s="33"/>
      <c r="D76" s="33"/>
    </row>
    <row r="77" spans="1:4" ht="20.399999999999999" x14ac:dyDescent="0.3">
      <c r="A77" s="102"/>
      <c r="B77" s="22"/>
      <c r="C77" s="33"/>
      <c r="D77" s="33"/>
    </row>
    <row r="78" spans="1:4" ht="20.399999999999999" x14ac:dyDescent="0.3">
      <c r="A78" s="102"/>
      <c r="B78" s="22"/>
      <c r="C78" s="33"/>
      <c r="D78" s="33"/>
    </row>
    <row r="79" spans="1:4" ht="20.399999999999999" x14ac:dyDescent="0.3">
      <c r="A79" s="102"/>
      <c r="B79" s="22"/>
      <c r="C79" s="33"/>
      <c r="D79" s="33"/>
    </row>
    <row r="80" spans="1:4" ht="20.399999999999999" x14ac:dyDescent="0.3">
      <c r="A80" s="102"/>
      <c r="B80" s="22"/>
      <c r="C80" s="33"/>
      <c r="D80" s="33"/>
    </row>
    <row r="81" spans="1:4" ht="20.399999999999999" x14ac:dyDescent="0.3">
      <c r="A81" s="102"/>
      <c r="B81" s="22"/>
      <c r="C81" s="33"/>
      <c r="D81" s="33"/>
    </row>
    <row r="82" spans="1:4" ht="20.399999999999999" x14ac:dyDescent="0.3">
      <c r="A82" s="102"/>
      <c r="B82" s="22"/>
      <c r="C82" s="33"/>
      <c r="D82" s="33"/>
    </row>
    <row r="83" spans="1:4" ht="20.399999999999999" x14ac:dyDescent="0.3">
      <c r="A83" s="102"/>
      <c r="B83" s="22"/>
      <c r="C83" s="33"/>
      <c r="D83" s="33"/>
    </row>
    <row r="84" spans="1:4" ht="20.399999999999999" x14ac:dyDescent="0.3">
      <c r="A84" s="102"/>
      <c r="B84" s="22"/>
      <c r="C84" s="33"/>
      <c r="D84" s="33"/>
    </row>
    <row r="85" spans="1:4" ht="20.399999999999999" x14ac:dyDescent="0.3">
      <c r="A85" s="102"/>
      <c r="B85" s="22"/>
      <c r="C85" s="33"/>
      <c r="D85" s="33"/>
    </row>
    <row r="86" spans="1:4" ht="20.399999999999999" x14ac:dyDescent="0.3">
      <c r="A86" s="102"/>
      <c r="B86" s="22"/>
      <c r="C86" s="33"/>
      <c r="D86" s="33"/>
    </row>
    <row r="87" spans="1:4" ht="20.399999999999999" x14ac:dyDescent="0.3">
      <c r="A87" s="102"/>
      <c r="B87" s="22"/>
      <c r="C87" s="33"/>
      <c r="D87" s="33"/>
    </row>
    <row r="88" spans="1:4" ht="20.399999999999999" x14ac:dyDescent="0.3">
      <c r="A88" s="102"/>
      <c r="B88" s="22"/>
      <c r="C88" s="33"/>
      <c r="D88" s="33"/>
    </row>
    <row r="89" spans="1:4" ht="20.399999999999999" x14ac:dyDescent="0.3">
      <c r="A89" s="102"/>
      <c r="B89" s="22"/>
      <c r="C89" s="33"/>
      <c r="D89" s="33"/>
    </row>
    <row r="90" spans="1:4" ht="20.399999999999999" x14ac:dyDescent="0.3">
      <c r="A90" s="102"/>
      <c r="B90" s="22"/>
      <c r="C90" s="33"/>
      <c r="D90" s="33"/>
    </row>
    <row r="91" spans="1:4" ht="20.399999999999999" x14ac:dyDescent="0.3">
      <c r="A91" s="102"/>
      <c r="B91" s="22"/>
      <c r="C91" s="33"/>
      <c r="D91" s="33"/>
    </row>
    <row r="92" spans="1:4" ht="20.399999999999999" x14ac:dyDescent="0.3">
      <c r="A92" s="102"/>
      <c r="B92" s="22"/>
      <c r="C92" s="33"/>
      <c r="D92" s="33"/>
    </row>
    <row r="93" spans="1:4" ht="20.399999999999999" x14ac:dyDescent="0.3">
      <c r="A93" s="102"/>
      <c r="B93" s="22"/>
      <c r="C93" s="33"/>
      <c r="D93" s="33"/>
    </row>
    <row r="94" spans="1:4" ht="20.399999999999999" x14ac:dyDescent="0.3">
      <c r="A94" s="102"/>
      <c r="B94" s="22"/>
      <c r="C94" s="33"/>
      <c r="D94" s="33"/>
    </row>
    <row r="95" spans="1:4" ht="20.399999999999999" x14ac:dyDescent="0.3">
      <c r="A95" s="102"/>
      <c r="B95" s="22"/>
      <c r="C95" s="33"/>
      <c r="D95" s="33"/>
    </row>
    <row r="96" spans="1:4" ht="20.399999999999999" x14ac:dyDescent="0.3">
      <c r="A96" s="102"/>
      <c r="B96" s="22"/>
      <c r="C96" s="33"/>
      <c r="D96" s="33"/>
    </row>
    <row r="97" spans="1:4" ht="20.399999999999999" x14ac:dyDescent="0.3">
      <c r="A97" s="102"/>
      <c r="B97" s="22"/>
      <c r="C97" s="33"/>
      <c r="D97" s="33"/>
    </row>
    <row r="98" spans="1:4" ht="20.399999999999999" x14ac:dyDescent="0.3">
      <c r="A98" s="102"/>
      <c r="B98" s="22"/>
      <c r="C98" s="33"/>
      <c r="D98" s="33"/>
    </row>
    <row r="99" spans="1:4" ht="20.399999999999999" x14ac:dyDescent="0.3">
      <c r="A99" s="102"/>
      <c r="B99" s="22"/>
      <c r="C99" s="33"/>
      <c r="D99" s="33"/>
    </row>
    <row r="100" spans="1:4" ht="20.399999999999999" x14ac:dyDescent="0.3">
      <c r="A100" s="102"/>
      <c r="B100" s="22"/>
      <c r="C100" s="33"/>
      <c r="D100" s="33"/>
    </row>
    <row r="101" spans="1:4" ht="20.399999999999999" x14ac:dyDescent="0.3">
      <c r="A101" s="102"/>
      <c r="B101" s="22"/>
      <c r="C101" s="33"/>
      <c r="D101" s="33"/>
    </row>
    <row r="102" spans="1:4" ht="20.399999999999999" x14ac:dyDescent="0.3">
      <c r="A102" s="102"/>
      <c r="B102" s="22"/>
      <c r="C102" s="33"/>
      <c r="D102" s="33"/>
    </row>
    <row r="103" spans="1:4" ht="20.399999999999999" x14ac:dyDescent="0.3">
      <c r="A103" s="102"/>
      <c r="B103" s="22"/>
      <c r="C103" s="33"/>
      <c r="D103" s="33"/>
    </row>
    <row r="104" spans="1:4" ht="20.399999999999999" x14ac:dyDescent="0.3">
      <c r="A104" s="102"/>
      <c r="B104" s="22"/>
      <c r="C104" s="33"/>
      <c r="D104" s="33"/>
    </row>
    <row r="105" spans="1:4" ht="20.399999999999999" x14ac:dyDescent="0.3">
      <c r="A105" s="102"/>
      <c r="B105" s="22"/>
      <c r="C105" s="33"/>
      <c r="D105" s="33"/>
    </row>
    <row r="106" spans="1:4" ht="20.399999999999999" x14ac:dyDescent="0.3">
      <c r="A106" s="102"/>
      <c r="B106" s="22"/>
      <c r="C106" s="33"/>
      <c r="D106" s="33"/>
    </row>
    <row r="107" spans="1:4" ht="20.399999999999999" x14ac:dyDescent="0.3">
      <c r="A107" s="102"/>
      <c r="B107" s="22"/>
      <c r="C107" s="33"/>
      <c r="D107" s="33"/>
    </row>
    <row r="108" spans="1:4" ht="20.399999999999999" x14ac:dyDescent="0.3">
      <c r="A108" s="102"/>
      <c r="B108" s="22"/>
      <c r="C108" s="33"/>
      <c r="D108" s="33"/>
    </row>
    <row r="109" spans="1:4" ht="20.399999999999999" x14ac:dyDescent="0.3">
      <c r="A109" s="102"/>
      <c r="B109" s="22"/>
      <c r="C109" s="33"/>
      <c r="D109" s="33"/>
    </row>
    <row r="110" spans="1:4" ht="20.399999999999999" x14ac:dyDescent="0.3">
      <c r="A110" s="102"/>
      <c r="B110" s="22"/>
      <c r="C110" s="33"/>
      <c r="D110" s="33"/>
    </row>
    <row r="111" spans="1:4" ht="20.399999999999999" x14ac:dyDescent="0.3">
      <c r="A111" s="102"/>
      <c r="B111" s="22"/>
      <c r="C111" s="33"/>
      <c r="D111" s="33"/>
    </row>
    <row r="112" spans="1:4" ht="20.399999999999999" x14ac:dyDescent="0.3">
      <c r="A112" s="102"/>
      <c r="B112" s="22"/>
      <c r="C112" s="33"/>
      <c r="D112" s="33"/>
    </row>
    <row r="113" spans="1:4" ht="20.399999999999999" x14ac:dyDescent="0.3">
      <c r="A113" s="102"/>
      <c r="B113" s="22"/>
      <c r="C113" s="33"/>
      <c r="D113" s="33"/>
    </row>
    <row r="114" spans="1:4" ht="20.399999999999999" x14ac:dyDescent="0.3">
      <c r="A114" s="102"/>
      <c r="B114" s="22"/>
      <c r="C114" s="33"/>
      <c r="D114" s="33"/>
    </row>
    <row r="115" spans="1:4" ht="20.399999999999999" x14ac:dyDescent="0.3">
      <c r="A115" s="102"/>
      <c r="B115" s="22"/>
      <c r="C115" s="33"/>
      <c r="D115" s="33"/>
    </row>
    <row r="116" spans="1:4" ht="20.399999999999999" x14ac:dyDescent="0.3">
      <c r="A116" s="102"/>
      <c r="B116" s="22"/>
      <c r="C116" s="33"/>
      <c r="D116" s="33"/>
    </row>
    <row r="117" spans="1:4" ht="20.399999999999999" x14ac:dyDescent="0.3">
      <c r="A117" s="102"/>
      <c r="B117" s="22"/>
      <c r="C117" s="33"/>
      <c r="D117" s="33"/>
    </row>
    <row r="118" spans="1:4" ht="20.399999999999999" x14ac:dyDescent="0.3">
      <c r="A118" s="102"/>
      <c r="B118" s="22"/>
      <c r="C118" s="33"/>
      <c r="D118" s="33"/>
    </row>
    <row r="119" spans="1:4" ht="20.399999999999999" x14ac:dyDescent="0.3">
      <c r="A119" s="102"/>
      <c r="B119" s="22"/>
      <c r="C119" s="33"/>
      <c r="D119" s="33"/>
    </row>
    <row r="120" spans="1:4" ht="20.399999999999999" x14ac:dyDescent="0.3">
      <c r="A120" s="102"/>
      <c r="B120" s="22"/>
      <c r="C120" s="33"/>
      <c r="D120" s="33"/>
    </row>
    <row r="121" spans="1:4" ht="20.399999999999999" x14ac:dyDescent="0.3">
      <c r="A121" s="102"/>
      <c r="B121" s="22"/>
      <c r="C121" s="33"/>
      <c r="D121" s="33"/>
    </row>
    <row r="122" spans="1:4" ht="20.399999999999999" x14ac:dyDescent="0.3">
      <c r="A122" s="102"/>
      <c r="B122" s="22"/>
      <c r="C122" s="33"/>
      <c r="D122" s="33"/>
    </row>
    <row r="123" spans="1:4" ht="20.399999999999999" x14ac:dyDescent="0.3">
      <c r="A123" s="102"/>
      <c r="B123" s="22"/>
      <c r="C123" s="33"/>
      <c r="D123" s="33"/>
    </row>
    <row r="124" spans="1:4" ht="20.399999999999999" x14ac:dyDescent="0.3">
      <c r="A124" s="102"/>
      <c r="B124" s="22"/>
      <c r="C124" s="33"/>
      <c r="D124" s="33"/>
    </row>
    <row r="125" spans="1:4" ht="20.399999999999999" x14ac:dyDescent="0.3">
      <c r="A125" s="102"/>
      <c r="B125" s="22"/>
      <c r="C125" s="33"/>
      <c r="D125" s="33"/>
    </row>
    <row r="126" spans="1:4" ht="20.399999999999999" x14ac:dyDescent="0.3">
      <c r="A126" s="102"/>
      <c r="B126" s="22"/>
      <c r="C126" s="33"/>
      <c r="D126" s="33"/>
    </row>
    <row r="127" spans="1:4" ht="20.399999999999999" x14ac:dyDescent="0.3">
      <c r="A127" s="102"/>
      <c r="B127" s="22"/>
      <c r="C127" s="33"/>
      <c r="D127" s="33"/>
    </row>
    <row r="128" spans="1:4" ht="20.399999999999999" x14ac:dyDescent="0.3">
      <c r="A128" s="102"/>
      <c r="B128" s="22"/>
      <c r="C128" s="33"/>
      <c r="D128" s="33"/>
    </row>
    <row r="129" spans="1:4" ht="20.399999999999999" x14ac:dyDescent="0.3">
      <c r="A129" s="102"/>
      <c r="B129" s="22"/>
      <c r="C129" s="33"/>
      <c r="D129" s="33"/>
    </row>
    <row r="130" spans="1:4" ht="20.399999999999999" x14ac:dyDescent="0.3">
      <c r="A130" s="102"/>
      <c r="B130" s="22"/>
      <c r="C130" s="33"/>
      <c r="D130" s="33"/>
    </row>
    <row r="131" spans="1:4" ht="20.399999999999999" x14ac:dyDescent="0.3">
      <c r="A131" s="102"/>
      <c r="B131" s="22"/>
      <c r="C131" s="33"/>
      <c r="D131" s="33"/>
    </row>
    <row r="132" spans="1:4" ht="20.399999999999999" x14ac:dyDescent="0.3">
      <c r="A132" s="102"/>
      <c r="B132" s="22"/>
      <c r="C132" s="33"/>
      <c r="D132" s="33"/>
    </row>
    <row r="133" spans="1:4" ht="20.399999999999999" x14ac:dyDescent="0.3">
      <c r="A133" s="102"/>
      <c r="B133" s="22"/>
      <c r="C133" s="33"/>
      <c r="D133" s="33"/>
    </row>
    <row r="134" spans="1:4" ht="20.399999999999999" x14ac:dyDescent="0.3">
      <c r="A134" s="102"/>
      <c r="B134" s="22"/>
      <c r="C134" s="33"/>
      <c r="D134" s="33"/>
    </row>
    <row r="135" spans="1:4" ht="20.399999999999999" x14ac:dyDescent="0.3">
      <c r="A135" s="102"/>
      <c r="B135" s="22"/>
      <c r="C135" s="33"/>
      <c r="D135" s="33"/>
    </row>
    <row r="136" spans="1:4" ht="20.399999999999999" x14ac:dyDescent="0.3">
      <c r="A136" s="102"/>
      <c r="B136" s="22"/>
      <c r="C136" s="33"/>
      <c r="D136" s="33"/>
    </row>
    <row r="137" spans="1:4" ht="20.399999999999999" x14ac:dyDescent="0.3">
      <c r="A137" s="102"/>
      <c r="B137" s="22"/>
      <c r="C137" s="33"/>
      <c r="D137" s="33"/>
    </row>
    <row r="138" spans="1:4" ht="20.399999999999999" x14ac:dyDescent="0.3">
      <c r="A138" s="102"/>
      <c r="B138" s="22"/>
      <c r="C138" s="33"/>
      <c r="D138" s="33"/>
    </row>
    <row r="139" spans="1:4" ht="20.399999999999999" x14ac:dyDescent="0.3">
      <c r="A139" s="102"/>
      <c r="B139" s="22"/>
      <c r="C139" s="33"/>
      <c r="D139" s="33"/>
    </row>
    <row r="140" spans="1:4" ht="20.399999999999999" x14ac:dyDescent="0.3">
      <c r="A140" s="102"/>
      <c r="B140" s="22"/>
      <c r="C140" s="33"/>
      <c r="D140" s="33"/>
    </row>
    <row r="141" spans="1:4" ht="20.399999999999999" x14ac:dyDescent="0.3">
      <c r="A141" s="102"/>
      <c r="B141" s="22"/>
      <c r="C141" s="33"/>
      <c r="D141" s="33"/>
    </row>
    <row r="142" spans="1:4" ht="20.399999999999999" x14ac:dyDescent="0.3">
      <c r="A142" s="102"/>
      <c r="B142" s="22"/>
      <c r="C142" s="33"/>
      <c r="D142" s="33"/>
    </row>
    <row r="143" spans="1:4" ht="20.399999999999999" x14ac:dyDescent="0.3">
      <c r="A143" s="102"/>
      <c r="B143" s="22"/>
      <c r="C143" s="33"/>
      <c r="D143" s="33"/>
    </row>
    <row r="144" spans="1:4" ht="20.399999999999999" x14ac:dyDescent="0.3">
      <c r="A144" s="102"/>
      <c r="B144" s="22"/>
      <c r="C144" s="33"/>
      <c r="D144" s="33"/>
    </row>
    <row r="145" spans="1:4" ht="20.399999999999999" x14ac:dyDescent="0.3">
      <c r="A145" s="102"/>
      <c r="B145" s="22"/>
      <c r="C145" s="33"/>
      <c r="D145" s="33"/>
    </row>
    <row r="146" spans="1:4" ht="20.399999999999999" x14ac:dyDescent="0.3">
      <c r="A146" s="102"/>
      <c r="B146" s="22"/>
      <c r="C146" s="33"/>
      <c r="D146" s="33"/>
    </row>
    <row r="147" spans="1:4" ht="20.399999999999999" x14ac:dyDescent="0.3">
      <c r="A147" s="102"/>
      <c r="B147" s="22"/>
      <c r="C147" s="33"/>
      <c r="D147" s="33"/>
    </row>
    <row r="148" spans="1:4" ht="20.399999999999999" x14ac:dyDescent="0.3">
      <c r="A148" s="102"/>
      <c r="B148" s="22"/>
      <c r="C148" s="33"/>
      <c r="D148" s="33"/>
    </row>
    <row r="149" spans="1:4" ht="20.399999999999999" x14ac:dyDescent="0.3">
      <c r="A149" s="102"/>
      <c r="B149" s="22"/>
      <c r="C149" s="33"/>
      <c r="D149" s="33"/>
    </row>
    <row r="150" spans="1:4" ht="20.399999999999999" x14ac:dyDescent="0.3">
      <c r="A150" s="102"/>
      <c r="B150" s="22"/>
      <c r="C150" s="33"/>
      <c r="D150" s="33"/>
    </row>
    <row r="151" spans="1:4" ht="20.399999999999999" x14ac:dyDescent="0.3">
      <c r="A151" s="102"/>
      <c r="B151" s="22"/>
      <c r="C151" s="33"/>
      <c r="D151" s="33"/>
    </row>
    <row r="152" spans="1:4" ht="20.399999999999999" x14ac:dyDescent="0.3">
      <c r="A152" s="102"/>
      <c r="B152" s="22"/>
      <c r="C152" s="33"/>
      <c r="D152" s="33"/>
    </row>
    <row r="153" spans="1:4" ht="20.399999999999999" x14ac:dyDescent="0.3">
      <c r="A153" s="102"/>
      <c r="B153" s="22"/>
      <c r="C153" s="33"/>
      <c r="D153" s="33"/>
    </row>
    <row r="154" spans="1:4" ht="20.399999999999999" x14ac:dyDescent="0.3">
      <c r="A154" s="102"/>
      <c r="B154" s="22"/>
      <c r="C154" s="33"/>
      <c r="D154" s="33"/>
    </row>
    <row r="155" spans="1:4" ht="20.399999999999999" x14ac:dyDescent="0.3">
      <c r="A155" s="102"/>
      <c r="B155" s="22"/>
      <c r="C155" s="33"/>
      <c r="D155" s="33"/>
    </row>
    <row r="156" spans="1:4" ht="20.399999999999999" x14ac:dyDescent="0.3">
      <c r="A156" s="102"/>
      <c r="B156" s="22"/>
      <c r="C156" s="33"/>
      <c r="D156" s="33"/>
    </row>
    <row r="157" spans="1:4" ht="20.399999999999999" x14ac:dyDescent="0.3">
      <c r="A157" s="102"/>
      <c r="B157" s="22"/>
      <c r="C157" s="33"/>
      <c r="D157" s="33"/>
    </row>
    <row r="158" spans="1:4" ht="20.399999999999999" x14ac:dyDescent="0.3">
      <c r="A158" s="102"/>
      <c r="B158" s="22"/>
      <c r="C158" s="33"/>
      <c r="D158" s="33"/>
    </row>
    <row r="159" spans="1:4" ht="20.399999999999999" x14ac:dyDescent="0.3">
      <c r="A159" s="102"/>
      <c r="B159" s="22"/>
      <c r="C159" s="33"/>
      <c r="D159" s="33"/>
    </row>
    <row r="160" spans="1:4" ht="20.399999999999999" x14ac:dyDescent="0.3">
      <c r="A160" s="102"/>
      <c r="B160" s="22"/>
      <c r="C160" s="33"/>
      <c r="D160" s="33"/>
    </row>
    <row r="161" spans="1:4" ht="20.399999999999999" x14ac:dyDescent="0.3">
      <c r="A161" s="102"/>
      <c r="B161" s="22"/>
      <c r="C161" s="33"/>
      <c r="D161" s="33"/>
    </row>
    <row r="162" spans="1:4" ht="20.399999999999999" x14ac:dyDescent="0.3">
      <c r="A162" s="102"/>
      <c r="B162" s="22"/>
      <c r="C162" s="33"/>
      <c r="D162" s="33"/>
    </row>
    <row r="163" spans="1:4" ht="20.399999999999999" x14ac:dyDescent="0.3">
      <c r="A163" s="102"/>
      <c r="B163" s="22"/>
      <c r="C163" s="33"/>
      <c r="D163" s="33"/>
    </row>
    <row r="164" spans="1:4" ht="20.399999999999999" x14ac:dyDescent="0.3">
      <c r="A164" s="102"/>
      <c r="B164" s="22"/>
      <c r="C164" s="33"/>
      <c r="D164" s="33"/>
    </row>
    <row r="165" spans="1:4" ht="20.399999999999999" x14ac:dyDescent="0.3">
      <c r="A165" s="102"/>
      <c r="B165" s="22"/>
      <c r="C165" s="33"/>
      <c r="D165" s="33"/>
    </row>
    <row r="166" spans="1:4" ht="20.399999999999999" x14ac:dyDescent="0.3">
      <c r="A166" s="102"/>
      <c r="B166" s="22"/>
      <c r="C166" s="33"/>
      <c r="D166" s="33"/>
    </row>
    <row r="167" spans="1:4" ht="20.399999999999999" x14ac:dyDescent="0.3">
      <c r="A167" s="102"/>
      <c r="B167" s="22"/>
      <c r="C167" s="33"/>
      <c r="D167" s="33"/>
    </row>
    <row r="168" spans="1:4" ht="20.399999999999999" x14ac:dyDescent="0.3">
      <c r="A168" s="102"/>
      <c r="B168" s="22"/>
      <c r="C168" s="33"/>
      <c r="D168" s="33"/>
    </row>
    <row r="169" spans="1:4" ht="20.399999999999999" x14ac:dyDescent="0.3">
      <c r="A169" s="102"/>
      <c r="B169" s="22"/>
      <c r="C169" s="33"/>
      <c r="D169" s="33"/>
    </row>
    <row r="170" spans="1:4" ht="20.399999999999999" x14ac:dyDescent="0.3">
      <c r="A170" s="102"/>
      <c r="B170" s="22"/>
      <c r="C170" s="33"/>
      <c r="D170" s="33"/>
    </row>
    <row r="171" spans="1:4" ht="20.399999999999999" x14ac:dyDescent="0.3">
      <c r="A171" s="102"/>
      <c r="B171" s="22"/>
      <c r="C171" s="33"/>
      <c r="D171" s="33"/>
    </row>
    <row r="172" spans="1:4" ht="20.399999999999999" x14ac:dyDescent="0.3">
      <c r="A172" s="102"/>
      <c r="B172" s="22"/>
      <c r="C172" s="33"/>
      <c r="D172" s="33"/>
    </row>
    <row r="173" spans="1:4" ht="20.399999999999999" x14ac:dyDescent="0.3">
      <c r="A173" s="102"/>
      <c r="B173" s="22"/>
      <c r="C173" s="33"/>
      <c r="D173" s="33"/>
    </row>
    <row r="174" spans="1:4" ht="20.399999999999999" x14ac:dyDescent="0.3">
      <c r="A174" s="102"/>
      <c r="B174" s="22"/>
      <c r="C174" s="33"/>
      <c r="D174" s="33"/>
    </row>
    <row r="175" spans="1:4" ht="20.399999999999999" x14ac:dyDescent="0.3">
      <c r="A175" s="102"/>
      <c r="B175" s="22"/>
      <c r="C175" s="33"/>
      <c r="D175" s="33"/>
    </row>
    <row r="176" spans="1:4" ht="20.399999999999999" x14ac:dyDescent="0.3">
      <c r="A176" s="102"/>
      <c r="B176" s="22"/>
      <c r="C176" s="33"/>
      <c r="D176" s="33"/>
    </row>
    <row r="177" spans="1:4" ht="20.399999999999999" x14ac:dyDescent="0.3">
      <c r="A177" s="102"/>
      <c r="B177" s="22"/>
      <c r="C177" s="33"/>
      <c r="D177" s="33"/>
    </row>
    <row r="178" spans="1:4" ht="20.399999999999999" x14ac:dyDescent="0.3">
      <c r="A178" s="102"/>
      <c r="B178" s="22"/>
      <c r="C178" s="33"/>
      <c r="D178" s="33"/>
    </row>
    <row r="179" spans="1:4" ht="20.399999999999999" x14ac:dyDescent="0.3">
      <c r="A179" s="102"/>
      <c r="B179" s="22"/>
      <c r="C179" s="33"/>
      <c r="D179" s="33"/>
    </row>
    <row r="180" spans="1:4" ht="20.399999999999999" x14ac:dyDescent="0.3">
      <c r="A180" s="102"/>
      <c r="B180" s="22"/>
      <c r="C180" s="33"/>
      <c r="D180" s="33"/>
    </row>
    <row r="181" spans="1:4" ht="20.399999999999999" x14ac:dyDescent="0.3">
      <c r="A181" s="102"/>
      <c r="B181" s="22"/>
      <c r="C181" s="33"/>
      <c r="D181" s="33"/>
    </row>
    <row r="182" spans="1:4" ht="20.399999999999999" x14ac:dyDescent="0.3">
      <c r="A182" s="102"/>
      <c r="B182" s="22"/>
      <c r="C182" s="33"/>
      <c r="D182" s="33"/>
    </row>
    <row r="183" spans="1:4" ht="20.399999999999999" x14ac:dyDescent="0.3">
      <c r="A183" s="102"/>
      <c r="B183" s="22"/>
      <c r="C183" s="33"/>
      <c r="D183" s="33"/>
    </row>
    <row r="184" spans="1:4" ht="20.399999999999999" x14ac:dyDescent="0.3">
      <c r="A184" s="102"/>
      <c r="B184" s="22"/>
      <c r="C184" s="33"/>
      <c r="D184" s="33"/>
    </row>
    <row r="185" spans="1:4" ht="20.399999999999999" x14ac:dyDescent="0.3">
      <c r="A185" s="102"/>
      <c r="B185" s="22"/>
      <c r="C185" s="33"/>
      <c r="D185" s="33"/>
    </row>
    <row r="186" spans="1:4" ht="20.399999999999999" x14ac:dyDescent="0.3">
      <c r="A186" s="102"/>
      <c r="B186" s="22"/>
      <c r="C186" s="33"/>
      <c r="D186" s="33"/>
    </row>
    <row r="187" spans="1:4" ht="20.399999999999999" x14ac:dyDescent="0.3">
      <c r="A187" s="102"/>
      <c r="B187" s="22"/>
      <c r="C187" s="33"/>
      <c r="D187" s="33"/>
    </row>
    <row r="188" spans="1:4" ht="20.399999999999999" x14ac:dyDescent="0.3">
      <c r="A188" s="102"/>
      <c r="B188" s="22"/>
      <c r="C188" s="33"/>
      <c r="D188" s="33"/>
    </row>
    <row r="189" spans="1:4" ht="20.399999999999999" x14ac:dyDescent="0.3">
      <c r="A189" s="102"/>
      <c r="B189" s="22"/>
      <c r="C189" s="33"/>
      <c r="D189" s="33"/>
    </row>
    <row r="190" spans="1:4" ht="20.399999999999999" x14ac:dyDescent="0.3">
      <c r="A190" s="102"/>
      <c r="B190" s="22"/>
      <c r="C190" s="33"/>
      <c r="D190" s="33"/>
    </row>
    <row r="191" spans="1:4" ht="20.399999999999999" x14ac:dyDescent="0.3">
      <c r="A191" s="102"/>
      <c r="B191" s="22"/>
      <c r="C191" s="33"/>
      <c r="D191" s="33"/>
    </row>
    <row r="192" spans="1:4" ht="20.399999999999999" x14ac:dyDescent="0.3">
      <c r="A192" s="102"/>
      <c r="B192" s="22"/>
      <c r="C192" s="33"/>
      <c r="D192" s="33"/>
    </row>
    <row r="193" spans="1:4" ht="20.399999999999999" x14ac:dyDescent="0.3">
      <c r="A193" s="102"/>
      <c r="B193" s="22"/>
      <c r="C193" s="33"/>
      <c r="D193" s="33"/>
    </row>
    <row r="194" spans="1:4" ht="20.399999999999999" x14ac:dyDescent="0.3">
      <c r="A194" s="102"/>
      <c r="B194" s="22"/>
      <c r="C194" s="33"/>
      <c r="D194" s="33"/>
    </row>
    <row r="195" spans="1:4" ht="20.399999999999999" x14ac:dyDescent="0.3">
      <c r="A195" s="102"/>
      <c r="B195" s="22"/>
      <c r="C195" s="33"/>
      <c r="D195" s="33"/>
    </row>
    <row r="196" spans="1:4" ht="20.399999999999999" x14ac:dyDescent="0.3">
      <c r="A196" s="102"/>
      <c r="B196" s="22"/>
      <c r="C196" s="33"/>
      <c r="D196" s="33"/>
    </row>
    <row r="197" spans="1:4" ht="20.399999999999999" x14ac:dyDescent="0.3">
      <c r="A197" s="102"/>
      <c r="B197" s="22"/>
      <c r="C197" s="33"/>
      <c r="D197" s="33"/>
    </row>
    <row r="198" spans="1:4" ht="20.399999999999999" x14ac:dyDescent="0.3">
      <c r="A198" s="102"/>
      <c r="B198" s="22"/>
      <c r="C198" s="33"/>
      <c r="D198" s="33"/>
    </row>
    <row r="199" spans="1:4" ht="20.399999999999999" x14ac:dyDescent="0.3">
      <c r="A199" s="102"/>
      <c r="B199" s="22"/>
      <c r="C199" s="33"/>
      <c r="D199" s="33"/>
    </row>
    <row r="200" spans="1:4" ht="20.399999999999999" x14ac:dyDescent="0.3">
      <c r="A200" s="102"/>
      <c r="B200" s="22"/>
      <c r="C200" s="33"/>
      <c r="D200" s="33"/>
    </row>
    <row r="201" spans="1:4" ht="20.399999999999999" x14ac:dyDescent="0.3">
      <c r="A201" s="102"/>
      <c r="B201" s="22"/>
      <c r="C201" s="33"/>
      <c r="D201" s="33"/>
    </row>
    <row r="202" spans="1:4" ht="20.399999999999999" x14ac:dyDescent="0.3">
      <c r="A202" s="102"/>
      <c r="B202" s="22"/>
      <c r="C202" s="33"/>
      <c r="D202" s="33"/>
    </row>
    <row r="203" spans="1:4" ht="20.399999999999999" x14ac:dyDescent="0.3">
      <c r="A203" s="102"/>
      <c r="B203" s="22"/>
      <c r="C203" s="33"/>
      <c r="D203" s="33"/>
    </row>
    <row r="204" spans="1:4" ht="20.399999999999999" x14ac:dyDescent="0.3">
      <c r="A204" s="102"/>
      <c r="B204" s="22"/>
      <c r="C204" s="33"/>
      <c r="D204" s="33"/>
    </row>
    <row r="205" spans="1:4" ht="20.399999999999999" x14ac:dyDescent="0.3">
      <c r="A205" s="102"/>
      <c r="B205" s="22"/>
      <c r="C205" s="33"/>
      <c r="D205" s="33"/>
    </row>
    <row r="206" spans="1:4" ht="20.399999999999999" x14ac:dyDescent="0.3">
      <c r="A206" s="102"/>
      <c r="B206" s="22"/>
      <c r="C206" s="33"/>
      <c r="D206" s="33"/>
    </row>
    <row r="207" spans="1:4" ht="20.399999999999999" x14ac:dyDescent="0.3">
      <c r="A207" s="102"/>
      <c r="B207" s="22"/>
      <c r="C207" s="33"/>
      <c r="D207" s="33"/>
    </row>
    <row r="208" spans="1:4" x14ac:dyDescent="0.3">
      <c r="A208" s="82"/>
      <c r="B208" s="22"/>
      <c r="C208" s="22"/>
      <c r="D208" s="22"/>
    </row>
    <row r="209" spans="1:8" ht="20.399999999999999" x14ac:dyDescent="0.3">
      <c r="A209" s="82"/>
      <c r="B209" s="29" t="s">
        <v>87</v>
      </c>
      <c r="C209" s="29" t="s">
        <v>143</v>
      </c>
      <c r="D209" s="32" t="s">
        <v>87</v>
      </c>
      <c r="E209" s="32" t="s">
        <v>143</v>
      </c>
    </row>
    <row r="210" spans="1:8" ht="21" x14ac:dyDescent="0.4">
      <c r="A210" s="82"/>
      <c r="B210" s="30" t="s">
        <v>89</v>
      </c>
      <c r="C210" s="30" t="s">
        <v>57</v>
      </c>
      <c r="D210" t="s">
        <v>89</v>
      </c>
      <c r="F210" t="str">
        <f>IF(NOT(ISBLANK(D210)),D210,IF(NOT(ISBLANK(E210)),"     "&amp;E210,FALSE))</f>
        <v>Afectación Económica o presupuestal</v>
      </c>
      <c r="G210" t="s">
        <v>89</v>
      </c>
      <c r="H210" t="str">
        <f>IF(NOT(ISERROR(MATCH(G210,_xlfn.ANCHORARRAY(B221),0))),F223&amp;"Por favor no seleccionar los criterios de impacto",G210)</f>
        <v>❌Por favor no seleccionar los criterios de impacto</v>
      </c>
    </row>
    <row r="211" spans="1:8" ht="21" x14ac:dyDescent="0.4">
      <c r="A211" s="82"/>
      <c r="B211" s="30" t="s">
        <v>89</v>
      </c>
      <c r="C211" s="30" t="s">
        <v>92</v>
      </c>
      <c r="E211" t="s">
        <v>57</v>
      </c>
      <c r="F211" t="str">
        <f t="shared" ref="F211:F221" si="0">IF(NOT(ISBLANK(D211)),D211,IF(NOT(ISBLANK(E211)),"     "&amp;E211,FALSE))</f>
        <v xml:space="preserve">     Afectación menor a 10 SMLMV .</v>
      </c>
    </row>
    <row r="212" spans="1:8" ht="21" x14ac:dyDescent="0.4">
      <c r="A212" s="82"/>
      <c r="B212" s="30" t="s">
        <v>89</v>
      </c>
      <c r="C212" s="30" t="s">
        <v>93</v>
      </c>
      <c r="E212" t="s">
        <v>92</v>
      </c>
      <c r="F212" t="str">
        <f t="shared" si="0"/>
        <v xml:space="preserve">     Entre 10 y 50 SMLMV </v>
      </c>
    </row>
    <row r="213" spans="1:8" ht="21" x14ac:dyDescent="0.4">
      <c r="A213" s="82"/>
      <c r="B213" s="30" t="s">
        <v>89</v>
      </c>
      <c r="C213" s="30" t="s">
        <v>94</v>
      </c>
      <c r="E213" t="s">
        <v>93</v>
      </c>
      <c r="F213" t="str">
        <f t="shared" si="0"/>
        <v xml:space="preserve">     Entre 50 y 100 SMLMV </v>
      </c>
    </row>
    <row r="214" spans="1:8" ht="21" x14ac:dyDescent="0.4">
      <c r="A214" s="82"/>
      <c r="B214" s="30" t="s">
        <v>89</v>
      </c>
      <c r="C214" s="30" t="s">
        <v>95</v>
      </c>
      <c r="E214" t="s">
        <v>94</v>
      </c>
      <c r="F214" t="str">
        <f t="shared" si="0"/>
        <v xml:space="preserve">     Entre 100 y 500 SMLMV </v>
      </c>
    </row>
    <row r="215" spans="1:8" ht="21" x14ac:dyDescent="0.4">
      <c r="A215" s="82"/>
      <c r="B215" s="30" t="s">
        <v>56</v>
      </c>
      <c r="C215" s="30" t="s">
        <v>96</v>
      </c>
      <c r="E215" t="s">
        <v>95</v>
      </c>
      <c r="F215" t="str">
        <f t="shared" si="0"/>
        <v xml:space="preserve">     Mayor a 500 SMLMV </v>
      </c>
    </row>
    <row r="216" spans="1:8" ht="21" x14ac:dyDescent="0.4">
      <c r="A216" s="82"/>
      <c r="B216" s="30" t="s">
        <v>56</v>
      </c>
      <c r="C216" s="30" t="s">
        <v>97</v>
      </c>
      <c r="D216" t="s">
        <v>56</v>
      </c>
      <c r="F216" t="str">
        <f t="shared" si="0"/>
        <v>Pérdida Reputacional</v>
      </c>
    </row>
    <row r="217" spans="1:8" ht="21" x14ac:dyDescent="0.4">
      <c r="A217" s="82"/>
      <c r="B217" s="30" t="s">
        <v>56</v>
      </c>
      <c r="C217" s="30" t="s">
        <v>99</v>
      </c>
      <c r="E217" t="s">
        <v>96</v>
      </c>
      <c r="F217" t="str">
        <f t="shared" si="0"/>
        <v xml:space="preserve">     El riesgo afecta la imagen de alguna área de la organización</v>
      </c>
    </row>
    <row r="218" spans="1:8" ht="21" x14ac:dyDescent="0.4">
      <c r="A218" s="82"/>
      <c r="B218" s="30" t="s">
        <v>56</v>
      </c>
      <c r="C218" s="30" t="s">
        <v>98</v>
      </c>
      <c r="E218" t="s">
        <v>97</v>
      </c>
      <c r="F218" t="str">
        <f t="shared" si="0"/>
        <v xml:space="preserve">     El riesgo afecta la imagen de la entidad internamente, de conocimiento general, nivel interno, de junta dircetiva y accionistas y/o de provedores</v>
      </c>
    </row>
    <row r="219" spans="1:8" ht="21" x14ac:dyDescent="0.4">
      <c r="A219" s="82"/>
      <c r="B219" s="30" t="s">
        <v>56</v>
      </c>
      <c r="C219" s="30" t="s">
        <v>117</v>
      </c>
      <c r="E219" t="s">
        <v>99</v>
      </c>
      <c r="F219" t="str">
        <f t="shared" si="0"/>
        <v xml:space="preserve">     El riesgo afecta la imagen de la entidad con algunos usuarios de relevancia frente al logro de los objetivos</v>
      </c>
    </row>
    <row r="220" spans="1:8" x14ac:dyDescent="0.3">
      <c r="A220" s="82"/>
      <c r="B220" s="31"/>
      <c r="C220" s="31"/>
      <c r="E220" t="s">
        <v>98</v>
      </c>
      <c r="F220" t="str">
        <f t="shared" si="0"/>
        <v xml:space="preserve">     El riesgo afecta la imagen de de la entidad con efecto publicitario sostenido a nivel de sector administrativo, nivel departamental o municipal</v>
      </c>
    </row>
    <row r="221" spans="1:8" x14ac:dyDescent="0.3">
      <c r="A221" s="82"/>
      <c r="B221" s="31" t="str" cm="1">
        <f t="array" ref="B221:B223">_xlfn.UNIQUE(Tabla1[[#All],[Criterios]])</f>
        <v>Criterios</v>
      </c>
      <c r="C221" s="31"/>
      <c r="E221" t="s">
        <v>117</v>
      </c>
      <c r="F221" t="str">
        <f t="shared" si="0"/>
        <v xml:space="preserve">     El riesgo afecta la imagen de la entidad a nivel nacional, con efecto publicitarios sostenible a nivel país</v>
      </c>
    </row>
    <row r="222" spans="1:8" x14ac:dyDescent="0.3">
      <c r="A222" s="82"/>
      <c r="B222" s="31" t="str">
        <v>Afectación Económica o presupuestal</v>
      </c>
      <c r="C222" s="31"/>
    </row>
    <row r="223" spans="1:8" x14ac:dyDescent="0.3">
      <c r="B223" s="31" t="str">
        <v>Pérdida Reputacional</v>
      </c>
      <c r="C223" s="31"/>
      <c r="F223" s="34" t="s">
        <v>145</v>
      </c>
    </row>
    <row r="224" spans="1:8" x14ac:dyDescent="0.3">
      <c r="B224" s="21"/>
      <c r="C224" s="21"/>
      <c r="F224" s="34" t="s">
        <v>146</v>
      </c>
    </row>
    <row r="225" spans="2:4" x14ac:dyDescent="0.3">
      <c r="B225" s="21"/>
      <c r="C225" s="21"/>
    </row>
    <row r="226" spans="2:4" x14ac:dyDescent="0.3">
      <c r="B226" s="21"/>
      <c r="C226" s="21"/>
    </row>
    <row r="227" spans="2:4" x14ac:dyDescent="0.3">
      <c r="B227" s="21"/>
      <c r="C227" s="21"/>
      <c r="D227" s="21"/>
    </row>
    <row r="228" spans="2:4" x14ac:dyDescent="0.3">
      <c r="B228" s="21"/>
      <c r="C228" s="21"/>
      <c r="D228" s="21"/>
    </row>
    <row r="229" spans="2:4" x14ac:dyDescent="0.3">
      <c r="B229" s="21"/>
      <c r="C229" s="21"/>
      <c r="D229" s="21"/>
    </row>
    <row r="230" spans="2:4" x14ac:dyDescent="0.3">
      <c r="B230" s="21"/>
      <c r="C230" s="21"/>
      <c r="D230" s="21"/>
    </row>
    <row r="231" spans="2:4" x14ac:dyDescent="0.3">
      <c r="B231" s="21"/>
      <c r="C231" s="21"/>
      <c r="D231" s="21"/>
    </row>
    <row r="232" spans="2:4" x14ac:dyDescent="0.3">
      <c r="B232" s="21"/>
      <c r="C232" s="21"/>
      <c r="D232" s="21"/>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heetViews>
  <sheetFormatPr baseColWidth="10" defaultColWidth="14.33203125" defaultRowHeight="13.8" x14ac:dyDescent="0.3"/>
  <cols>
    <col min="1" max="2" width="14.33203125" style="87"/>
    <col min="3" max="3" width="17" style="87" customWidth="1"/>
    <col min="4" max="4" width="14.33203125" style="87"/>
    <col min="5" max="5" width="46" style="87" customWidth="1"/>
    <col min="6" max="16384" width="14.33203125" style="87"/>
  </cols>
  <sheetData>
    <row r="1" spans="2:6" ht="24" customHeight="1" thickBot="1" x14ac:dyDescent="0.35">
      <c r="B1" s="414" t="s">
        <v>77</v>
      </c>
      <c r="C1" s="415"/>
      <c r="D1" s="415"/>
      <c r="E1" s="415"/>
      <c r="F1" s="416"/>
    </row>
    <row r="2" spans="2:6" ht="16.2" thickBot="1" x14ac:dyDescent="0.35">
      <c r="B2" s="88"/>
      <c r="C2" s="88"/>
      <c r="D2" s="88"/>
      <c r="E2" s="88"/>
      <c r="F2" s="88"/>
    </row>
    <row r="3" spans="2:6" ht="16.2" thickBot="1" x14ac:dyDescent="0.35">
      <c r="B3" s="418" t="s">
        <v>63</v>
      </c>
      <c r="C3" s="419"/>
      <c r="D3" s="419"/>
      <c r="E3" s="100" t="s">
        <v>64</v>
      </c>
      <c r="F3" s="101" t="s">
        <v>65</v>
      </c>
    </row>
    <row r="4" spans="2:6" ht="31.2" x14ac:dyDescent="0.3">
      <c r="B4" s="420" t="s">
        <v>66</v>
      </c>
      <c r="C4" s="422" t="s">
        <v>13</v>
      </c>
      <c r="D4" s="89" t="s">
        <v>14</v>
      </c>
      <c r="E4" s="90" t="s">
        <v>67</v>
      </c>
      <c r="F4" s="91">
        <v>0.25</v>
      </c>
    </row>
    <row r="5" spans="2:6" ht="46.8" x14ac:dyDescent="0.3">
      <c r="B5" s="421"/>
      <c r="C5" s="423"/>
      <c r="D5" s="92" t="s">
        <v>15</v>
      </c>
      <c r="E5" s="93" t="s">
        <v>68</v>
      </c>
      <c r="F5" s="94">
        <v>0.15</v>
      </c>
    </row>
    <row r="6" spans="2:6" ht="46.8" x14ac:dyDescent="0.3">
      <c r="B6" s="421"/>
      <c r="C6" s="423"/>
      <c r="D6" s="92" t="s">
        <v>16</v>
      </c>
      <c r="E6" s="93" t="s">
        <v>69</v>
      </c>
      <c r="F6" s="94">
        <v>0.1</v>
      </c>
    </row>
    <row r="7" spans="2:6" ht="62.4" x14ac:dyDescent="0.3">
      <c r="B7" s="421"/>
      <c r="C7" s="423" t="s">
        <v>17</v>
      </c>
      <c r="D7" s="92" t="s">
        <v>10</v>
      </c>
      <c r="E7" s="93" t="s">
        <v>70</v>
      </c>
      <c r="F7" s="94">
        <v>0.25</v>
      </c>
    </row>
    <row r="8" spans="2:6" ht="31.2" x14ac:dyDescent="0.3">
      <c r="B8" s="421"/>
      <c r="C8" s="423"/>
      <c r="D8" s="92" t="s">
        <v>9</v>
      </c>
      <c r="E8" s="93" t="s">
        <v>71</v>
      </c>
      <c r="F8" s="94">
        <v>0.15</v>
      </c>
    </row>
    <row r="9" spans="2:6" ht="46.8" x14ac:dyDescent="0.3">
      <c r="B9" s="421" t="s">
        <v>160</v>
      </c>
      <c r="C9" s="423" t="s">
        <v>18</v>
      </c>
      <c r="D9" s="92" t="s">
        <v>19</v>
      </c>
      <c r="E9" s="93" t="s">
        <v>72</v>
      </c>
      <c r="F9" s="95" t="s">
        <v>73</v>
      </c>
    </row>
    <row r="10" spans="2:6" ht="46.8" x14ac:dyDescent="0.3">
      <c r="B10" s="421"/>
      <c r="C10" s="423"/>
      <c r="D10" s="92" t="s">
        <v>20</v>
      </c>
      <c r="E10" s="93" t="s">
        <v>74</v>
      </c>
      <c r="F10" s="95" t="s">
        <v>73</v>
      </c>
    </row>
    <row r="11" spans="2:6" ht="46.8" x14ac:dyDescent="0.3">
      <c r="B11" s="421"/>
      <c r="C11" s="423" t="s">
        <v>21</v>
      </c>
      <c r="D11" s="92" t="s">
        <v>22</v>
      </c>
      <c r="E11" s="93" t="s">
        <v>75</v>
      </c>
      <c r="F11" s="95" t="s">
        <v>73</v>
      </c>
    </row>
    <row r="12" spans="2:6" ht="46.8" x14ac:dyDescent="0.3">
      <c r="B12" s="421"/>
      <c r="C12" s="423"/>
      <c r="D12" s="92" t="s">
        <v>23</v>
      </c>
      <c r="E12" s="93" t="s">
        <v>76</v>
      </c>
      <c r="F12" s="95" t="s">
        <v>73</v>
      </c>
    </row>
    <row r="13" spans="2:6" ht="31.2" x14ac:dyDescent="0.3">
      <c r="B13" s="421"/>
      <c r="C13" s="423" t="s">
        <v>24</v>
      </c>
      <c r="D13" s="92" t="s">
        <v>118</v>
      </c>
      <c r="E13" s="93" t="s">
        <v>121</v>
      </c>
      <c r="F13" s="95" t="s">
        <v>73</v>
      </c>
    </row>
    <row r="14" spans="2:6" ht="16.2" thickBot="1" x14ac:dyDescent="0.35">
      <c r="B14" s="424"/>
      <c r="C14" s="425"/>
      <c r="D14" s="96" t="s">
        <v>119</v>
      </c>
      <c r="E14" s="97" t="s">
        <v>120</v>
      </c>
      <c r="F14" s="98" t="s">
        <v>73</v>
      </c>
    </row>
    <row r="15" spans="2:6" ht="49.5" customHeight="1" x14ac:dyDescent="0.3">
      <c r="B15" s="417" t="s">
        <v>157</v>
      </c>
      <c r="C15" s="417"/>
      <c r="D15" s="417"/>
      <c r="E15" s="417"/>
      <c r="F15" s="417"/>
    </row>
    <row r="16" spans="2:6" ht="27" customHeight="1" x14ac:dyDescent="0.3">
      <c r="B16" s="99"/>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4.4" x14ac:dyDescent="0.3"/>
  <sheetData>
    <row r="2" spans="2:5" x14ac:dyDescent="0.3">
      <c r="B2" t="s">
        <v>31</v>
      </c>
      <c r="E2" t="s">
        <v>132</v>
      </c>
    </row>
    <row r="3" spans="2:5" x14ac:dyDescent="0.3">
      <c r="B3" t="s">
        <v>32</v>
      </c>
      <c r="E3" t="s">
        <v>131</v>
      </c>
    </row>
    <row r="4" spans="2:5" x14ac:dyDescent="0.3">
      <c r="B4" t="s">
        <v>136</v>
      </c>
      <c r="E4" t="s">
        <v>133</v>
      </c>
    </row>
    <row r="5" spans="2:5" x14ac:dyDescent="0.3">
      <c r="B5" t="s">
        <v>135</v>
      </c>
    </row>
    <row r="8" spans="2:5" x14ac:dyDescent="0.3">
      <c r="B8" t="s">
        <v>85</v>
      </c>
    </row>
    <row r="9" spans="2:5" x14ac:dyDescent="0.3">
      <c r="B9" t="s">
        <v>39</v>
      </c>
    </row>
    <row r="10" spans="2:5" x14ac:dyDescent="0.3">
      <c r="B10" t="s">
        <v>40</v>
      </c>
    </row>
    <row r="13" spans="2:5" x14ac:dyDescent="0.3">
      <c r="B13" t="s">
        <v>128</v>
      </c>
    </row>
    <row r="14" spans="2:5" x14ac:dyDescent="0.3">
      <c r="B14" t="s">
        <v>122</v>
      </c>
    </row>
    <row r="15" spans="2:5" x14ac:dyDescent="0.3">
      <c r="B15" t="s">
        <v>125</v>
      </c>
    </row>
    <row r="16" spans="2:5" x14ac:dyDescent="0.3">
      <c r="B16" t="s">
        <v>123</v>
      </c>
    </row>
    <row r="17" spans="2:2" x14ac:dyDescent="0.3">
      <c r="B17" t="s">
        <v>124</v>
      </c>
    </row>
    <row r="18" spans="2:2" x14ac:dyDescent="0.3">
      <c r="B18" t="s">
        <v>126</v>
      </c>
    </row>
    <row r="19" spans="2:2" x14ac:dyDescent="0.3">
      <c r="B19" t="s">
        <v>127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4140625" defaultRowHeight="13.8" x14ac:dyDescent="0.3"/>
  <cols>
    <col min="1" max="1" width="32.88671875" style="8" customWidth="1"/>
    <col min="2" max="16384" width="11.44140625" style="8"/>
  </cols>
  <sheetData>
    <row r="3" spans="1:1" x14ac:dyDescent="0.3">
      <c r="A3" s="9" t="s">
        <v>14</v>
      </c>
    </row>
    <row r="4" spans="1:1" x14ac:dyDescent="0.3">
      <c r="A4" s="9" t="s">
        <v>15</v>
      </c>
    </row>
    <row r="5" spans="1:1" x14ac:dyDescent="0.3">
      <c r="A5" s="9" t="s">
        <v>16</v>
      </c>
    </row>
    <row r="6" spans="1:1" x14ac:dyDescent="0.3">
      <c r="A6" s="9" t="s">
        <v>10</v>
      </c>
    </row>
    <row r="7" spans="1:1" x14ac:dyDescent="0.3">
      <c r="A7" s="9" t="s">
        <v>9</v>
      </c>
    </row>
    <row r="8" spans="1:1" x14ac:dyDescent="0.3">
      <c r="A8" s="9" t="s">
        <v>19</v>
      </c>
    </row>
    <row r="9" spans="1:1" x14ac:dyDescent="0.3">
      <c r="A9" s="9" t="s">
        <v>20</v>
      </c>
    </row>
    <row r="10" spans="1:1" x14ac:dyDescent="0.3">
      <c r="A10" s="9" t="s">
        <v>22</v>
      </c>
    </row>
    <row r="11" spans="1:1" x14ac:dyDescent="0.3">
      <c r="A11" s="9" t="s">
        <v>23</v>
      </c>
    </row>
    <row r="12" spans="1:1" x14ac:dyDescent="0.3">
      <c r="A12" s="9" t="s">
        <v>25</v>
      </c>
    </row>
    <row r="13" spans="1:1" x14ac:dyDescent="0.3">
      <c r="A13" s="9" t="s">
        <v>26</v>
      </c>
    </row>
    <row r="14" spans="1:1" x14ac:dyDescent="0.3">
      <c r="A14" s="9" t="s">
        <v>27</v>
      </c>
    </row>
    <row r="16" spans="1:1" x14ac:dyDescent="0.3">
      <c r="A16" s="9" t="s">
        <v>30</v>
      </c>
    </row>
    <row r="17" spans="1:1" x14ac:dyDescent="0.3">
      <c r="A17" s="9" t="s">
        <v>31</v>
      </c>
    </row>
    <row r="18" spans="1:1" x14ac:dyDescent="0.3">
      <c r="A18" s="9" t="s">
        <v>32</v>
      </c>
    </row>
    <row r="20" spans="1:1" x14ac:dyDescent="0.3">
      <c r="A20" s="9" t="s">
        <v>39</v>
      </c>
    </row>
    <row r="21" spans="1:1" x14ac:dyDescent="0.3">
      <c r="A21" s="9"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QUE TE IMPORTA</cp:lastModifiedBy>
  <cp:lastPrinted>2020-05-13T01:12:22Z</cp:lastPrinted>
  <dcterms:created xsi:type="dcterms:W3CDTF">2020-03-24T23:12:47Z</dcterms:created>
  <dcterms:modified xsi:type="dcterms:W3CDTF">2023-09-05T21:02:58Z</dcterms:modified>
</cp:coreProperties>
</file>